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n\Downloads\"/>
    </mc:Choice>
  </mc:AlternateContent>
  <xr:revisionPtr revIDLastSave="0" documentId="13_ncr:1_{6B7D5C14-98E2-4508-B13D-9FD19BBDBEC9}" xr6:coauthVersionLast="47" xr6:coauthVersionMax="47" xr10:uidLastSave="{00000000-0000-0000-0000-000000000000}"/>
  <bookViews>
    <workbookView xWindow="-120" yWindow="-120" windowWidth="38640" windowHeight="21240" tabRatio="846" xr2:uid="{00000000-000D-0000-FFFF-FFFF00000000}"/>
  </bookViews>
  <sheets>
    <sheet name="Crowdfunding data" sheetId="1" r:id="rId1"/>
    <sheet name="PivotTable" sheetId="2" r:id="rId2"/>
    <sheet name="Stacked Column" sheetId="3" r:id="rId3"/>
    <sheet name="Sub-Category" sheetId="4" r:id="rId4"/>
    <sheet name="Line Graph" sheetId="6" r:id="rId5"/>
    <sheet name="Goal Analysis" sheetId="7" r:id="rId6"/>
    <sheet name="Statistical Analysis" sheetId="8" r:id="rId7"/>
  </sheets>
  <definedNames>
    <definedName name="_xlnm._FilterDatabase" localSheetId="0" hidden="1">'Crowdfunding data'!$A$1:$T$1001</definedName>
    <definedName name="fail">'Statistical Analysis'!$E$2:$E$365</definedName>
    <definedName name="Success">'Statistical Analysis'!$B$2:$B$566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I272" i="1"/>
  <c r="I7" i="8"/>
  <c r="I5" i="8"/>
  <c r="I4" i="8"/>
  <c r="I3" i="8"/>
  <c r="I2" i="8"/>
  <c r="H7" i="8"/>
  <c r="H5" i="8"/>
  <c r="H4" i="8"/>
  <c r="H3" i="8"/>
  <c r="H2" i="8"/>
  <c r="F3" i="1"/>
  <c r="F2" i="1"/>
  <c r="S2" i="1"/>
  <c r="I2" i="1"/>
  <c r="C8" i="7" l="1"/>
  <c r="D8" i="7"/>
  <c r="C9" i="7"/>
  <c r="D9" i="7"/>
  <c r="C10" i="7"/>
  <c r="D10" i="7"/>
  <c r="C11" i="7"/>
  <c r="D11" i="7"/>
  <c r="C12" i="7"/>
  <c r="D12" i="7"/>
  <c r="C13" i="7"/>
  <c r="D13" i="7"/>
  <c r="B9" i="7"/>
  <c r="B10" i="7"/>
  <c r="B11" i="7"/>
  <c r="B12" i="7"/>
  <c r="B13" i="7"/>
  <c r="B8" i="7"/>
  <c r="D5" i="7"/>
  <c r="C5" i="7"/>
  <c r="B5" i="7"/>
  <c r="B6" i="7"/>
  <c r="D7" i="7"/>
  <c r="C7" i="7"/>
  <c r="B7" i="7"/>
  <c r="D6" i="7"/>
  <c r="C6" i="7"/>
  <c r="D4" i="7"/>
  <c r="C4" i="7"/>
  <c r="B4" i="7"/>
  <c r="B3" i="7"/>
  <c r="D3" i="7"/>
  <c r="C3" i="7"/>
  <c r="D2" i="7"/>
  <c r="C2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1001" i="1"/>
  <c r="O1000" i="1"/>
  <c r="U1000" i="1" s="1"/>
  <c r="O999" i="1"/>
  <c r="O998" i="1"/>
  <c r="U998" i="1" s="1"/>
  <c r="O997" i="1"/>
  <c r="O996" i="1"/>
  <c r="U996" i="1" s="1"/>
  <c r="O995" i="1"/>
  <c r="O994" i="1"/>
  <c r="U994" i="1" s="1"/>
  <c r="O993" i="1"/>
  <c r="O992" i="1"/>
  <c r="U992" i="1" s="1"/>
  <c r="O991" i="1"/>
  <c r="O990" i="1"/>
  <c r="U990" i="1" s="1"/>
  <c r="O989" i="1"/>
  <c r="O988" i="1"/>
  <c r="U988" i="1" s="1"/>
  <c r="O987" i="1"/>
  <c r="O986" i="1"/>
  <c r="U986" i="1" s="1"/>
  <c r="O985" i="1"/>
  <c r="O984" i="1"/>
  <c r="U984" i="1" s="1"/>
  <c r="O983" i="1"/>
  <c r="O982" i="1"/>
  <c r="U982" i="1" s="1"/>
  <c r="O981" i="1"/>
  <c r="O980" i="1"/>
  <c r="U980" i="1" s="1"/>
  <c r="O979" i="1"/>
  <c r="O978" i="1"/>
  <c r="U978" i="1" s="1"/>
  <c r="O977" i="1"/>
  <c r="O976" i="1"/>
  <c r="U976" i="1" s="1"/>
  <c r="O975" i="1"/>
  <c r="O974" i="1"/>
  <c r="U974" i="1" s="1"/>
  <c r="O973" i="1"/>
  <c r="O972" i="1"/>
  <c r="U972" i="1" s="1"/>
  <c r="O971" i="1"/>
  <c r="O970" i="1"/>
  <c r="U970" i="1" s="1"/>
  <c r="O969" i="1"/>
  <c r="O968" i="1"/>
  <c r="U968" i="1" s="1"/>
  <c r="O967" i="1"/>
  <c r="O966" i="1"/>
  <c r="U966" i="1" s="1"/>
  <c r="O965" i="1"/>
  <c r="O964" i="1"/>
  <c r="U964" i="1" s="1"/>
  <c r="O963" i="1"/>
  <c r="O962" i="1"/>
  <c r="U962" i="1" s="1"/>
  <c r="O961" i="1"/>
  <c r="O960" i="1"/>
  <c r="U960" i="1" s="1"/>
  <c r="O959" i="1"/>
  <c r="O958" i="1"/>
  <c r="U958" i="1" s="1"/>
  <c r="O957" i="1"/>
  <c r="O956" i="1"/>
  <c r="U956" i="1" s="1"/>
  <c r="O955" i="1"/>
  <c r="O954" i="1"/>
  <c r="U954" i="1" s="1"/>
  <c r="O953" i="1"/>
  <c r="O952" i="1"/>
  <c r="U952" i="1" s="1"/>
  <c r="O951" i="1"/>
  <c r="O950" i="1"/>
  <c r="U950" i="1" s="1"/>
  <c r="O949" i="1"/>
  <c r="O948" i="1"/>
  <c r="U948" i="1" s="1"/>
  <c r="O947" i="1"/>
  <c r="O946" i="1"/>
  <c r="U946" i="1" s="1"/>
  <c r="O945" i="1"/>
  <c r="O944" i="1"/>
  <c r="U944" i="1" s="1"/>
  <c r="O943" i="1"/>
  <c r="O942" i="1"/>
  <c r="U942" i="1" s="1"/>
  <c r="O941" i="1"/>
  <c r="O940" i="1"/>
  <c r="U940" i="1" s="1"/>
  <c r="O939" i="1"/>
  <c r="O938" i="1"/>
  <c r="U938" i="1" s="1"/>
  <c r="O937" i="1"/>
  <c r="O936" i="1"/>
  <c r="U936" i="1" s="1"/>
  <c r="O935" i="1"/>
  <c r="O934" i="1"/>
  <c r="U934" i="1" s="1"/>
  <c r="O933" i="1"/>
  <c r="O932" i="1"/>
  <c r="U932" i="1" s="1"/>
  <c r="O931" i="1"/>
  <c r="O930" i="1"/>
  <c r="U930" i="1" s="1"/>
  <c r="O929" i="1"/>
  <c r="O928" i="1"/>
  <c r="U928" i="1" s="1"/>
  <c r="O927" i="1"/>
  <c r="O926" i="1"/>
  <c r="U926" i="1" s="1"/>
  <c r="O925" i="1"/>
  <c r="O924" i="1"/>
  <c r="U924" i="1" s="1"/>
  <c r="O923" i="1"/>
  <c r="O922" i="1"/>
  <c r="U922" i="1" s="1"/>
  <c r="O921" i="1"/>
  <c r="O920" i="1"/>
  <c r="U920" i="1" s="1"/>
  <c r="O919" i="1"/>
  <c r="O918" i="1"/>
  <c r="U918" i="1" s="1"/>
  <c r="O917" i="1"/>
  <c r="O916" i="1"/>
  <c r="U916" i="1" s="1"/>
  <c r="O915" i="1"/>
  <c r="O914" i="1"/>
  <c r="U914" i="1" s="1"/>
  <c r="O913" i="1"/>
  <c r="O912" i="1"/>
  <c r="U912" i="1" s="1"/>
  <c r="O911" i="1"/>
  <c r="O910" i="1"/>
  <c r="U910" i="1" s="1"/>
  <c r="O909" i="1"/>
  <c r="O908" i="1"/>
  <c r="U908" i="1" s="1"/>
  <c r="O907" i="1"/>
  <c r="O906" i="1"/>
  <c r="U906" i="1" s="1"/>
  <c r="O905" i="1"/>
  <c r="O904" i="1"/>
  <c r="U904" i="1" s="1"/>
  <c r="O903" i="1"/>
  <c r="O902" i="1"/>
  <c r="U902" i="1" s="1"/>
  <c r="O901" i="1"/>
  <c r="O900" i="1"/>
  <c r="U900" i="1" s="1"/>
  <c r="O899" i="1"/>
  <c r="O898" i="1"/>
  <c r="U898" i="1" s="1"/>
  <c r="O897" i="1"/>
  <c r="O896" i="1"/>
  <c r="U896" i="1" s="1"/>
  <c r="O895" i="1"/>
  <c r="O894" i="1"/>
  <c r="U894" i="1" s="1"/>
  <c r="O893" i="1"/>
  <c r="O892" i="1"/>
  <c r="U892" i="1" s="1"/>
  <c r="O891" i="1"/>
  <c r="O890" i="1"/>
  <c r="U890" i="1" s="1"/>
  <c r="O889" i="1"/>
  <c r="O888" i="1"/>
  <c r="U888" i="1" s="1"/>
  <c r="O887" i="1"/>
  <c r="O886" i="1"/>
  <c r="U886" i="1" s="1"/>
  <c r="O885" i="1"/>
  <c r="O884" i="1"/>
  <c r="U884" i="1" s="1"/>
  <c r="O883" i="1"/>
  <c r="O882" i="1"/>
  <c r="U882" i="1" s="1"/>
  <c r="O881" i="1"/>
  <c r="O880" i="1"/>
  <c r="U880" i="1" s="1"/>
  <c r="O879" i="1"/>
  <c r="O878" i="1"/>
  <c r="U878" i="1" s="1"/>
  <c r="O877" i="1"/>
  <c r="O876" i="1"/>
  <c r="U876" i="1" s="1"/>
  <c r="O875" i="1"/>
  <c r="O874" i="1"/>
  <c r="U874" i="1" s="1"/>
  <c r="O873" i="1"/>
  <c r="O872" i="1"/>
  <c r="U872" i="1" s="1"/>
  <c r="O871" i="1"/>
  <c r="O870" i="1"/>
  <c r="U870" i="1" s="1"/>
  <c r="O869" i="1"/>
  <c r="O868" i="1"/>
  <c r="U868" i="1" s="1"/>
  <c r="O867" i="1"/>
  <c r="O866" i="1"/>
  <c r="U866" i="1" s="1"/>
  <c r="O865" i="1"/>
  <c r="O864" i="1"/>
  <c r="U864" i="1" s="1"/>
  <c r="O863" i="1"/>
  <c r="O862" i="1"/>
  <c r="U862" i="1" s="1"/>
  <c r="O861" i="1"/>
  <c r="O860" i="1"/>
  <c r="U860" i="1" s="1"/>
  <c r="O859" i="1"/>
  <c r="O858" i="1"/>
  <c r="U858" i="1" s="1"/>
  <c r="O857" i="1"/>
  <c r="O856" i="1"/>
  <c r="U856" i="1" s="1"/>
  <c r="O855" i="1"/>
  <c r="O854" i="1"/>
  <c r="U854" i="1" s="1"/>
  <c r="O853" i="1"/>
  <c r="O852" i="1"/>
  <c r="U852" i="1" s="1"/>
  <c r="O851" i="1"/>
  <c r="O850" i="1"/>
  <c r="U850" i="1" s="1"/>
  <c r="O849" i="1"/>
  <c r="O848" i="1"/>
  <c r="U848" i="1" s="1"/>
  <c r="O847" i="1"/>
  <c r="O846" i="1"/>
  <c r="U846" i="1" s="1"/>
  <c r="O845" i="1"/>
  <c r="O844" i="1"/>
  <c r="U844" i="1" s="1"/>
  <c r="O843" i="1"/>
  <c r="O842" i="1"/>
  <c r="U842" i="1" s="1"/>
  <c r="O841" i="1"/>
  <c r="O840" i="1"/>
  <c r="U840" i="1" s="1"/>
  <c r="O839" i="1"/>
  <c r="O838" i="1"/>
  <c r="U838" i="1" s="1"/>
  <c r="O837" i="1"/>
  <c r="O836" i="1"/>
  <c r="U836" i="1" s="1"/>
  <c r="O835" i="1"/>
  <c r="O834" i="1"/>
  <c r="U834" i="1" s="1"/>
  <c r="O833" i="1"/>
  <c r="O832" i="1"/>
  <c r="U832" i="1" s="1"/>
  <c r="O831" i="1"/>
  <c r="O830" i="1"/>
  <c r="U830" i="1" s="1"/>
  <c r="O829" i="1"/>
  <c r="O828" i="1"/>
  <c r="U828" i="1" s="1"/>
  <c r="O827" i="1"/>
  <c r="O826" i="1"/>
  <c r="U826" i="1" s="1"/>
  <c r="O825" i="1"/>
  <c r="O824" i="1"/>
  <c r="U824" i="1" s="1"/>
  <c r="O823" i="1"/>
  <c r="O822" i="1"/>
  <c r="U822" i="1" s="1"/>
  <c r="O821" i="1"/>
  <c r="O820" i="1"/>
  <c r="U820" i="1" s="1"/>
  <c r="O819" i="1"/>
  <c r="O818" i="1"/>
  <c r="U818" i="1" s="1"/>
  <c r="O817" i="1"/>
  <c r="O816" i="1"/>
  <c r="U816" i="1" s="1"/>
  <c r="O815" i="1"/>
  <c r="O814" i="1"/>
  <c r="U814" i="1" s="1"/>
  <c r="O813" i="1"/>
  <c r="O812" i="1"/>
  <c r="U812" i="1" s="1"/>
  <c r="O811" i="1"/>
  <c r="O810" i="1"/>
  <c r="U810" i="1" s="1"/>
  <c r="O809" i="1"/>
  <c r="O808" i="1"/>
  <c r="U808" i="1" s="1"/>
  <c r="O807" i="1"/>
  <c r="O806" i="1"/>
  <c r="U806" i="1" s="1"/>
  <c r="O805" i="1"/>
  <c r="O804" i="1"/>
  <c r="U804" i="1" s="1"/>
  <c r="O803" i="1"/>
  <c r="O802" i="1"/>
  <c r="U802" i="1" s="1"/>
  <c r="O801" i="1"/>
  <c r="O800" i="1"/>
  <c r="U800" i="1" s="1"/>
  <c r="O799" i="1"/>
  <c r="O798" i="1"/>
  <c r="U798" i="1" s="1"/>
  <c r="O797" i="1"/>
  <c r="O796" i="1"/>
  <c r="U796" i="1" s="1"/>
  <c r="O795" i="1"/>
  <c r="O794" i="1"/>
  <c r="U794" i="1" s="1"/>
  <c r="O793" i="1"/>
  <c r="O792" i="1"/>
  <c r="U792" i="1" s="1"/>
  <c r="O791" i="1"/>
  <c r="O790" i="1"/>
  <c r="U790" i="1" s="1"/>
  <c r="O789" i="1"/>
  <c r="O788" i="1"/>
  <c r="U788" i="1" s="1"/>
  <c r="O787" i="1"/>
  <c r="O786" i="1"/>
  <c r="U786" i="1" s="1"/>
  <c r="O785" i="1"/>
  <c r="O784" i="1"/>
  <c r="U784" i="1" s="1"/>
  <c r="O783" i="1"/>
  <c r="O782" i="1"/>
  <c r="U782" i="1" s="1"/>
  <c r="O781" i="1"/>
  <c r="O780" i="1"/>
  <c r="U780" i="1" s="1"/>
  <c r="O779" i="1"/>
  <c r="O778" i="1"/>
  <c r="U778" i="1" s="1"/>
  <c r="O777" i="1"/>
  <c r="O776" i="1"/>
  <c r="U776" i="1" s="1"/>
  <c r="O775" i="1"/>
  <c r="O774" i="1"/>
  <c r="U774" i="1" s="1"/>
  <c r="O773" i="1"/>
  <c r="O772" i="1"/>
  <c r="U772" i="1" s="1"/>
  <c r="O771" i="1"/>
  <c r="O770" i="1"/>
  <c r="U770" i="1" s="1"/>
  <c r="O769" i="1"/>
  <c r="O768" i="1"/>
  <c r="U768" i="1" s="1"/>
  <c r="O767" i="1"/>
  <c r="O766" i="1"/>
  <c r="U766" i="1" s="1"/>
  <c r="O765" i="1"/>
  <c r="O764" i="1"/>
  <c r="U764" i="1" s="1"/>
  <c r="O763" i="1"/>
  <c r="O762" i="1"/>
  <c r="U762" i="1" s="1"/>
  <c r="O761" i="1"/>
  <c r="O760" i="1"/>
  <c r="U760" i="1" s="1"/>
  <c r="O759" i="1"/>
  <c r="O758" i="1"/>
  <c r="U758" i="1" s="1"/>
  <c r="O757" i="1"/>
  <c r="O756" i="1"/>
  <c r="U756" i="1" s="1"/>
  <c r="O755" i="1"/>
  <c r="O754" i="1"/>
  <c r="U754" i="1" s="1"/>
  <c r="O753" i="1"/>
  <c r="O752" i="1"/>
  <c r="U752" i="1" s="1"/>
  <c r="O751" i="1"/>
  <c r="O750" i="1"/>
  <c r="U750" i="1" s="1"/>
  <c r="O749" i="1"/>
  <c r="O748" i="1"/>
  <c r="U748" i="1" s="1"/>
  <c r="O747" i="1"/>
  <c r="O746" i="1"/>
  <c r="U746" i="1" s="1"/>
  <c r="O745" i="1"/>
  <c r="O744" i="1"/>
  <c r="U744" i="1" s="1"/>
  <c r="O743" i="1"/>
  <c r="O742" i="1"/>
  <c r="U742" i="1" s="1"/>
  <c r="O741" i="1"/>
  <c r="O740" i="1"/>
  <c r="U740" i="1" s="1"/>
  <c r="O739" i="1"/>
  <c r="O738" i="1"/>
  <c r="U738" i="1" s="1"/>
  <c r="O737" i="1"/>
  <c r="O736" i="1"/>
  <c r="U736" i="1" s="1"/>
  <c r="O735" i="1"/>
  <c r="O734" i="1"/>
  <c r="U734" i="1" s="1"/>
  <c r="O733" i="1"/>
  <c r="O732" i="1"/>
  <c r="U732" i="1" s="1"/>
  <c r="O731" i="1"/>
  <c r="O730" i="1"/>
  <c r="U730" i="1" s="1"/>
  <c r="O729" i="1"/>
  <c r="O728" i="1"/>
  <c r="U728" i="1" s="1"/>
  <c r="O727" i="1"/>
  <c r="U727" i="1" s="1"/>
  <c r="O726" i="1"/>
  <c r="U726" i="1" s="1"/>
  <c r="O725" i="1"/>
  <c r="O724" i="1"/>
  <c r="U724" i="1" s="1"/>
  <c r="O723" i="1"/>
  <c r="O722" i="1"/>
  <c r="U722" i="1" s="1"/>
  <c r="O721" i="1"/>
  <c r="U721" i="1" s="1"/>
  <c r="O720" i="1"/>
  <c r="U720" i="1" s="1"/>
  <c r="O719" i="1"/>
  <c r="O718" i="1"/>
  <c r="U718" i="1" s="1"/>
  <c r="O717" i="1"/>
  <c r="O716" i="1"/>
  <c r="U716" i="1" s="1"/>
  <c r="O715" i="1"/>
  <c r="U715" i="1" s="1"/>
  <c r="O714" i="1"/>
  <c r="U714" i="1" s="1"/>
  <c r="O713" i="1"/>
  <c r="O712" i="1"/>
  <c r="U712" i="1" s="1"/>
  <c r="O711" i="1"/>
  <c r="O710" i="1"/>
  <c r="U710" i="1" s="1"/>
  <c r="O709" i="1"/>
  <c r="U709" i="1" s="1"/>
  <c r="O708" i="1"/>
  <c r="U708" i="1" s="1"/>
  <c r="O707" i="1"/>
  <c r="O706" i="1"/>
  <c r="U706" i="1" s="1"/>
  <c r="O705" i="1"/>
  <c r="O704" i="1"/>
  <c r="U704" i="1" s="1"/>
  <c r="O703" i="1"/>
  <c r="U703" i="1" s="1"/>
  <c r="O702" i="1"/>
  <c r="U702" i="1" s="1"/>
  <c r="O701" i="1"/>
  <c r="O700" i="1"/>
  <c r="U700" i="1" s="1"/>
  <c r="O699" i="1"/>
  <c r="O698" i="1"/>
  <c r="U698" i="1" s="1"/>
  <c r="O697" i="1"/>
  <c r="U697" i="1" s="1"/>
  <c r="O696" i="1"/>
  <c r="U696" i="1" s="1"/>
  <c r="O695" i="1"/>
  <c r="O694" i="1"/>
  <c r="U694" i="1" s="1"/>
  <c r="O693" i="1"/>
  <c r="O692" i="1"/>
  <c r="U692" i="1" s="1"/>
  <c r="O691" i="1"/>
  <c r="U691" i="1" s="1"/>
  <c r="O690" i="1"/>
  <c r="U690" i="1" s="1"/>
  <c r="O689" i="1"/>
  <c r="O688" i="1"/>
  <c r="U688" i="1" s="1"/>
  <c r="O687" i="1"/>
  <c r="O686" i="1"/>
  <c r="U686" i="1" s="1"/>
  <c r="O685" i="1"/>
  <c r="U685" i="1" s="1"/>
  <c r="O684" i="1"/>
  <c r="U684" i="1" s="1"/>
  <c r="O683" i="1"/>
  <c r="O682" i="1"/>
  <c r="U682" i="1" s="1"/>
  <c r="O681" i="1"/>
  <c r="O680" i="1"/>
  <c r="U680" i="1" s="1"/>
  <c r="O679" i="1"/>
  <c r="U679" i="1" s="1"/>
  <c r="O678" i="1"/>
  <c r="U678" i="1" s="1"/>
  <c r="O677" i="1"/>
  <c r="O676" i="1"/>
  <c r="U676" i="1" s="1"/>
  <c r="O675" i="1"/>
  <c r="O674" i="1"/>
  <c r="U674" i="1" s="1"/>
  <c r="O673" i="1"/>
  <c r="U673" i="1" s="1"/>
  <c r="O672" i="1"/>
  <c r="U672" i="1" s="1"/>
  <c r="O671" i="1"/>
  <c r="O670" i="1"/>
  <c r="U670" i="1" s="1"/>
  <c r="O669" i="1"/>
  <c r="O668" i="1"/>
  <c r="U668" i="1" s="1"/>
  <c r="O667" i="1"/>
  <c r="U667" i="1" s="1"/>
  <c r="O666" i="1"/>
  <c r="U666" i="1" s="1"/>
  <c r="O665" i="1"/>
  <c r="O664" i="1"/>
  <c r="U664" i="1" s="1"/>
  <c r="O663" i="1"/>
  <c r="O662" i="1"/>
  <c r="U662" i="1" s="1"/>
  <c r="O661" i="1"/>
  <c r="U661" i="1" s="1"/>
  <c r="O660" i="1"/>
  <c r="U660" i="1" s="1"/>
  <c r="O659" i="1"/>
  <c r="O658" i="1"/>
  <c r="U658" i="1" s="1"/>
  <c r="O657" i="1"/>
  <c r="O656" i="1"/>
  <c r="U656" i="1" s="1"/>
  <c r="O655" i="1"/>
  <c r="U655" i="1" s="1"/>
  <c r="O654" i="1"/>
  <c r="U654" i="1" s="1"/>
  <c r="O653" i="1"/>
  <c r="O652" i="1"/>
  <c r="U652" i="1" s="1"/>
  <c r="O651" i="1"/>
  <c r="O650" i="1"/>
  <c r="U650" i="1" s="1"/>
  <c r="O649" i="1"/>
  <c r="U649" i="1" s="1"/>
  <c r="O648" i="1"/>
  <c r="U648" i="1" s="1"/>
  <c r="O647" i="1"/>
  <c r="O646" i="1"/>
  <c r="U646" i="1" s="1"/>
  <c r="O645" i="1"/>
  <c r="O644" i="1"/>
  <c r="U644" i="1" s="1"/>
  <c r="O643" i="1"/>
  <c r="U643" i="1" s="1"/>
  <c r="O642" i="1"/>
  <c r="U642" i="1" s="1"/>
  <c r="O641" i="1"/>
  <c r="O640" i="1"/>
  <c r="U640" i="1" s="1"/>
  <c r="O639" i="1"/>
  <c r="O638" i="1"/>
  <c r="U638" i="1" s="1"/>
  <c r="O637" i="1"/>
  <c r="U637" i="1" s="1"/>
  <c r="O636" i="1"/>
  <c r="U636" i="1" s="1"/>
  <c r="O635" i="1"/>
  <c r="O634" i="1"/>
  <c r="U634" i="1" s="1"/>
  <c r="O633" i="1"/>
  <c r="O632" i="1"/>
  <c r="U632" i="1" s="1"/>
  <c r="O631" i="1"/>
  <c r="U631" i="1" s="1"/>
  <c r="O630" i="1"/>
  <c r="U630" i="1" s="1"/>
  <c r="O629" i="1"/>
  <c r="O628" i="1"/>
  <c r="U628" i="1" s="1"/>
  <c r="O627" i="1"/>
  <c r="O626" i="1"/>
  <c r="U626" i="1" s="1"/>
  <c r="O625" i="1"/>
  <c r="U625" i="1" s="1"/>
  <c r="O624" i="1"/>
  <c r="U624" i="1" s="1"/>
  <c r="O623" i="1"/>
  <c r="O622" i="1"/>
  <c r="U622" i="1" s="1"/>
  <c r="O621" i="1"/>
  <c r="O620" i="1"/>
  <c r="U620" i="1" s="1"/>
  <c r="O619" i="1"/>
  <c r="U619" i="1" s="1"/>
  <c r="O618" i="1"/>
  <c r="U618" i="1" s="1"/>
  <c r="O617" i="1"/>
  <c r="O616" i="1"/>
  <c r="U616" i="1" s="1"/>
  <c r="O615" i="1"/>
  <c r="O614" i="1"/>
  <c r="U614" i="1" s="1"/>
  <c r="O613" i="1"/>
  <c r="U613" i="1" s="1"/>
  <c r="O612" i="1"/>
  <c r="U612" i="1" s="1"/>
  <c r="O611" i="1"/>
  <c r="O610" i="1"/>
  <c r="U610" i="1" s="1"/>
  <c r="O609" i="1"/>
  <c r="O608" i="1"/>
  <c r="U608" i="1" s="1"/>
  <c r="O607" i="1"/>
  <c r="U607" i="1" s="1"/>
  <c r="O606" i="1"/>
  <c r="U606" i="1" s="1"/>
  <c r="O605" i="1"/>
  <c r="O604" i="1"/>
  <c r="U604" i="1" s="1"/>
  <c r="O603" i="1"/>
  <c r="O602" i="1"/>
  <c r="U602" i="1" s="1"/>
  <c r="O601" i="1"/>
  <c r="U601" i="1" s="1"/>
  <c r="O600" i="1"/>
  <c r="U600" i="1" s="1"/>
  <c r="O599" i="1"/>
  <c r="O598" i="1"/>
  <c r="U598" i="1" s="1"/>
  <c r="O597" i="1"/>
  <c r="O596" i="1"/>
  <c r="U596" i="1" s="1"/>
  <c r="O595" i="1"/>
  <c r="U595" i="1" s="1"/>
  <c r="O594" i="1"/>
  <c r="U594" i="1" s="1"/>
  <c r="O593" i="1"/>
  <c r="O592" i="1"/>
  <c r="U592" i="1" s="1"/>
  <c r="O591" i="1"/>
  <c r="O590" i="1"/>
  <c r="U590" i="1" s="1"/>
  <c r="O589" i="1"/>
  <c r="U589" i="1" s="1"/>
  <c r="O588" i="1"/>
  <c r="U588" i="1" s="1"/>
  <c r="O587" i="1"/>
  <c r="O586" i="1"/>
  <c r="U586" i="1" s="1"/>
  <c r="O585" i="1"/>
  <c r="O584" i="1"/>
  <c r="U584" i="1" s="1"/>
  <c r="O583" i="1"/>
  <c r="U583" i="1" s="1"/>
  <c r="O582" i="1"/>
  <c r="U582" i="1" s="1"/>
  <c r="O581" i="1"/>
  <c r="O580" i="1"/>
  <c r="U580" i="1" s="1"/>
  <c r="O579" i="1"/>
  <c r="O578" i="1"/>
  <c r="U578" i="1" s="1"/>
  <c r="O577" i="1"/>
  <c r="U577" i="1" s="1"/>
  <c r="O576" i="1"/>
  <c r="U576" i="1" s="1"/>
  <c r="O575" i="1"/>
  <c r="O574" i="1"/>
  <c r="U574" i="1" s="1"/>
  <c r="O573" i="1"/>
  <c r="O572" i="1"/>
  <c r="U572" i="1" s="1"/>
  <c r="O571" i="1"/>
  <c r="U571" i="1" s="1"/>
  <c r="O570" i="1"/>
  <c r="U570" i="1" s="1"/>
  <c r="O569" i="1"/>
  <c r="O568" i="1"/>
  <c r="U568" i="1" s="1"/>
  <c r="O567" i="1"/>
  <c r="O566" i="1"/>
  <c r="U566" i="1" s="1"/>
  <c r="O565" i="1"/>
  <c r="U565" i="1" s="1"/>
  <c r="O564" i="1"/>
  <c r="U564" i="1" s="1"/>
  <c r="O563" i="1"/>
  <c r="U563" i="1" s="1"/>
  <c r="O562" i="1"/>
  <c r="U562" i="1" s="1"/>
  <c r="O561" i="1"/>
  <c r="O560" i="1"/>
  <c r="U560" i="1" s="1"/>
  <c r="O559" i="1"/>
  <c r="U559" i="1" s="1"/>
  <c r="O558" i="1"/>
  <c r="U558" i="1" s="1"/>
  <c r="O557" i="1"/>
  <c r="O556" i="1"/>
  <c r="U556" i="1" s="1"/>
  <c r="O555" i="1"/>
  <c r="O554" i="1"/>
  <c r="U554" i="1" s="1"/>
  <c r="O553" i="1"/>
  <c r="U553" i="1" s="1"/>
  <c r="O552" i="1"/>
  <c r="U552" i="1" s="1"/>
  <c r="O551" i="1"/>
  <c r="U551" i="1" s="1"/>
  <c r="O550" i="1"/>
  <c r="U550" i="1" s="1"/>
  <c r="O549" i="1"/>
  <c r="O548" i="1"/>
  <c r="U548" i="1" s="1"/>
  <c r="O547" i="1"/>
  <c r="U547" i="1" s="1"/>
  <c r="O546" i="1"/>
  <c r="U546" i="1" s="1"/>
  <c r="O545" i="1"/>
  <c r="O544" i="1"/>
  <c r="U544" i="1" s="1"/>
  <c r="O543" i="1"/>
  <c r="O542" i="1"/>
  <c r="U542" i="1" s="1"/>
  <c r="O541" i="1"/>
  <c r="U541" i="1" s="1"/>
  <c r="O540" i="1"/>
  <c r="U540" i="1" s="1"/>
  <c r="O539" i="1"/>
  <c r="U539" i="1" s="1"/>
  <c r="O538" i="1"/>
  <c r="U538" i="1" s="1"/>
  <c r="O537" i="1"/>
  <c r="O536" i="1"/>
  <c r="U536" i="1" s="1"/>
  <c r="O535" i="1"/>
  <c r="U535" i="1" s="1"/>
  <c r="O534" i="1"/>
  <c r="U534" i="1" s="1"/>
  <c r="O533" i="1"/>
  <c r="O532" i="1"/>
  <c r="U532" i="1" s="1"/>
  <c r="O531" i="1"/>
  <c r="O530" i="1"/>
  <c r="U530" i="1" s="1"/>
  <c r="O529" i="1"/>
  <c r="U529" i="1" s="1"/>
  <c r="O528" i="1"/>
  <c r="U528" i="1" s="1"/>
  <c r="O527" i="1"/>
  <c r="U527" i="1" s="1"/>
  <c r="O526" i="1"/>
  <c r="U526" i="1" s="1"/>
  <c r="O525" i="1"/>
  <c r="O524" i="1"/>
  <c r="U524" i="1" s="1"/>
  <c r="O523" i="1"/>
  <c r="U523" i="1" s="1"/>
  <c r="O522" i="1"/>
  <c r="U522" i="1" s="1"/>
  <c r="O521" i="1"/>
  <c r="O520" i="1"/>
  <c r="U520" i="1" s="1"/>
  <c r="O519" i="1"/>
  <c r="O518" i="1"/>
  <c r="U518" i="1" s="1"/>
  <c r="O517" i="1"/>
  <c r="U517" i="1" s="1"/>
  <c r="O516" i="1"/>
  <c r="U516" i="1" s="1"/>
  <c r="O515" i="1"/>
  <c r="U515" i="1" s="1"/>
  <c r="O514" i="1"/>
  <c r="U514" i="1" s="1"/>
  <c r="O513" i="1"/>
  <c r="O512" i="1"/>
  <c r="U512" i="1" s="1"/>
  <c r="O511" i="1"/>
  <c r="U511" i="1" s="1"/>
  <c r="O510" i="1"/>
  <c r="U510" i="1" s="1"/>
  <c r="O509" i="1"/>
  <c r="O508" i="1"/>
  <c r="U508" i="1" s="1"/>
  <c r="O507" i="1"/>
  <c r="O506" i="1"/>
  <c r="U506" i="1" s="1"/>
  <c r="O505" i="1"/>
  <c r="U505" i="1" s="1"/>
  <c r="O504" i="1"/>
  <c r="U504" i="1" s="1"/>
  <c r="O503" i="1"/>
  <c r="U503" i="1" s="1"/>
  <c r="O502" i="1"/>
  <c r="U502" i="1" s="1"/>
  <c r="O501" i="1"/>
  <c r="O500" i="1"/>
  <c r="U500" i="1" s="1"/>
  <c r="O499" i="1"/>
  <c r="U499" i="1" s="1"/>
  <c r="O498" i="1"/>
  <c r="U498" i="1" s="1"/>
  <c r="O497" i="1"/>
  <c r="O496" i="1"/>
  <c r="U496" i="1" s="1"/>
  <c r="O495" i="1"/>
  <c r="O494" i="1"/>
  <c r="U494" i="1" s="1"/>
  <c r="O493" i="1"/>
  <c r="U493" i="1" s="1"/>
  <c r="O492" i="1"/>
  <c r="U492" i="1" s="1"/>
  <c r="O491" i="1"/>
  <c r="U491" i="1" s="1"/>
  <c r="O490" i="1"/>
  <c r="U490" i="1" s="1"/>
  <c r="O489" i="1"/>
  <c r="O488" i="1"/>
  <c r="U488" i="1" s="1"/>
  <c r="O487" i="1"/>
  <c r="U487" i="1" s="1"/>
  <c r="O486" i="1"/>
  <c r="U486" i="1" s="1"/>
  <c r="O485" i="1"/>
  <c r="O484" i="1"/>
  <c r="U484" i="1" s="1"/>
  <c r="O483" i="1"/>
  <c r="O482" i="1"/>
  <c r="U482" i="1" s="1"/>
  <c r="O481" i="1"/>
  <c r="U481" i="1" s="1"/>
  <c r="O480" i="1"/>
  <c r="U480" i="1" s="1"/>
  <c r="O479" i="1"/>
  <c r="U479" i="1" s="1"/>
  <c r="O478" i="1"/>
  <c r="U478" i="1" s="1"/>
  <c r="O477" i="1"/>
  <c r="O476" i="1"/>
  <c r="U476" i="1" s="1"/>
  <c r="O475" i="1"/>
  <c r="U475" i="1" s="1"/>
  <c r="O474" i="1"/>
  <c r="U474" i="1" s="1"/>
  <c r="O473" i="1"/>
  <c r="U473" i="1" s="1"/>
  <c r="O472" i="1"/>
  <c r="U472" i="1" s="1"/>
  <c r="O471" i="1"/>
  <c r="O470" i="1"/>
  <c r="U470" i="1" s="1"/>
  <c r="O469" i="1"/>
  <c r="U469" i="1" s="1"/>
  <c r="O468" i="1"/>
  <c r="U468" i="1" s="1"/>
  <c r="O467" i="1"/>
  <c r="U467" i="1" s="1"/>
  <c r="O466" i="1"/>
  <c r="U466" i="1" s="1"/>
  <c r="O465" i="1"/>
  <c r="O464" i="1"/>
  <c r="U464" i="1" s="1"/>
  <c r="O463" i="1"/>
  <c r="U463" i="1" s="1"/>
  <c r="O462" i="1"/>
  <c r="U462" i="1" s="1"/>
  <c r="O461" i="1"/>
  <c r="U461" i="1" s="1"/>
  <c r="O460" i="1"/>
  <c r="U460" i="1" s="1"/>
  <c r="O459" i="1"/>
  <c r="O458" i="1"/>
  <c r="U458" i="1" s="1"/>
  <c r="O457" i="1"/>
  <c r="U457" i="1" s="1"/>
  <c r="O456" i="1"/>
  <c r="U456" i="1" s="1"/>
  <c r="O455" i="1"/>
  <c r="U455" i="1" s="1"/>
  <c r="O454" i="1"/>
  <c r="U454" i="1" s="1"/>
  <c r="O453" i="1"/>
  <c r="O452" i="1"/>
  <c r="U452" i="1" s="1"/>
  <c r="O451" i="1"/>
  <c r="U451" i="1" s="1"/>
  <c r="O450" i="1"/>
  <c r="U450" i="1" s="1"/>
  <c r="O449" i="1"/>
  <c r="U449" i="1" s="1"/>
  <c r="O448" i="1"/>
  <c r="U448" i="1" s="1"/>
  <c r="O447" i="1"/>
  <c r="O446" i="1"/>
  <c r="U446" i="1" s="1"/>
  <c r="O445" i="1"/>
  <c r="U445" i="1" s="1"/>
  <c r="O444" i="1"/>
  <c r="U444" i="1" s="1"/>
  <c r="O443" i="1"/>
  <c r="U443" i="1" s="1"/>
  <c r="O442" i="1"/>
  <c r="U442" i="1" s="1"/>
  <c r="O441" i="1"/>
  <c r="O440" i="1"/>
  <c r="U440" i="1" s="1"/>
  <c r="O439" i="1"/>
  <c r="U439" i="1" s="1"/>
  <c r="O438" i="1"/>
  <c r="U438" i="1" s="1"/>
  <c r="O437" i="1"/>
  <c r="U437" i="1" s="1"/>
  <c r="O436" i="1"/>
  <c r="U436" i="1" s="1"/>
  <c r="O435" i="1"/>
  <c r="O434" i="1"/>
  <c r="U434" i="1" s="1"/>
  <c r="O433" i="1"/>
  <c r="U433" i="1" s="1"/>
  <c r="O432" i="1"/>
  <c r="U432" i="1" s="1"/>
  <c r="O431" i="1"/>
  <c r="U431" i="1" s="1"/>
  <c r="O430" i="1"/>
  <c r="U430" i="1" s="1"/>
  <c r="O429" i="1"/>
  <c r="O428" i="1"/>
  <c r="U428" i="1" s="1"/>
  <c r="O427" i="1"/>
  <c r="U427" i="1" s="1"/>
  <c r="O426" i="1"/>
  <c r="U426" i="1" s="1"/>
  <c r="O425" i="1"/>
  <c r="U425" i="1" s="1"/>
  <c r="O424" i="1"/>
  <c r="U424" i="1" s="1"/>
  <c r="O423" i="1"/>
  <c r="O422" i="1"/>
  <c r="U422" i="1" s="1"/>
  <c r="O421" i="1"/>
  <c r="U421" i="1" s="1"/>
  <c r="O420" i="1"/>
  <c r="U420" i="1" s="1"/>
  <c r="O419" i="1"/>
  <c r="U419" i="1" s="1"/>
  <c r="O418" i="1"/>
  <c r="U418" i="1" s="1"/>
  <c r="O417" i="1"/>
  <c r="O416" i="1"/>
  <c r="U416" i="1" s="1"/>
  <c r="O415" i="1"/>
  <c r="U415" i="1" s="1"/>
  <c r="O414" i="1"/>
  <c r="U414" i="1" s="1"/>
  <c r="O413" i="1"/>
  <c r="U413" i="1" s="1"/>
  <c r="O412" i="1"/>
  <c r="U412" i="1" s="1"/>
  <c r="O411" i="1"/>
  <c r="O410" i="1"/>
  <c r="U410" i="1" s="1"/>
  <c r="O409" i="1"/>
  <c r="U409" i="1" s="1"/>
  <c r="O408" i="1"/>
  <c r="U408" i="1" s="1"/>
  <c r="O407" i="1"/>
  <c r="U407" i="1" s="1"/>
  <c r="O406" i="1"/>
  <c r="U406" i="1" s="1"/>
  <c r="O405" i="1"/>
  <c r="O404" i="1"/>
  <c r="U404" i="1" s="1"/>
  <c r="O403" i="1"/>
  <c r="U403" i="1" s="1"/>
  <c r="O402" i="1"/>
  <c r="U402" i="1" s="1"/>
  <c r="O401" i="1"/>
  <c r="U401" i="1" s="1"/>
  <c r="O400" i="1"/>
  <c r="U400" i="1" s="1"/>
  <c r="O399" i="1"/>
  <c r="O398" i="1"/>
  <c r="U398" i="1" s="1"/>
  <c r="O397" i="1"/>
  <c r="U397" i="1" s="1"/>
  <c r="O396" i="1"/>
  <c r="U396" i="1" s="1"/>
  <c r="O395" i="1"/>
  <c r="U395" i="1" s="1"/>
  <c r="O394" i="1"/>
  <c r="U394" i="1" s="1"/>
  <c r="O393" i="1"/>
  <c r="O392" i="1"/>
  <c r="U392" i="1" s="1"/>
  <c r="O391" i="1"/>
  <c r="U391" i="1" s="1"/>
  <c r="O390" i="1"/>
  <c r="U390" i="1" s="1"/>
  <c r="O389" i="1"/>
  <c r="U389" i="1" s="1"/>
  <c r="O388" i="1"/>
  <c r="U388" i="1" s="1"/>
  <c r="O387" i="1"/>
  <c r="O386" i="1"/>
  <c r="U386" i="1" s="1"/>
  <c r="O385" i="1"/>
  <c r="U385" i="1" s="1"/>
  <c r="O384" i="1"/>
  <c r="U384" i="1" s="1"/>
  <c r="O383" i="1"/>
  <c r="U383" i="1" s="1"/>
  <c r="O382" i="1"/>
  <c r="U382" i="1" s="1"/>
  <c r="O381" i="1"/>
  <c r="O380" i="1"/>
  <c r="U380" i="1" s="1"/>
  <c r="O379" i="1"/>
  <c r="U379" i="1" s="1"/>
  <c r="O378" i="1"/>
  <c r="U378" i="1" s="1"/>
  <c r="O377" i="1"/>
  <c r="U377" i="1" s="1"/>
  <c r="O376" i="1"/>
  <c r="U376" i="1" s="1"/>
  <c r="O375" i="1"/>
  <c r="O374" i="1"/>
  <c r="U374" i="1" s="1"/>
  <c r="O373" i="1"/>
  <c r="U373" i="1" s="1"/>
  <c r="O372" i="1"/>
  <c r="U372" i="1" s="1"/>
  <c r="O371" i="1"/>
  <c r="U371" i="1" s="1"/>
  <c r="O370" i="1"/>
  <c r="U370" i="1" s="1"/>
  <c r="O369" i="1"/>
  <c r="O368" i="1"/>
  <c r="U368" i="1" s="1"/>
  <c r="O367" i="1"/>
  <c r="U367" i="1" s="1"/>
  <c r="O366" i="1"/>
  <c r="U366" i="1" s="1"/>
  <c r="O365" i="1"/>
  <c r="U365" i="1" s="1"/>
  <c r="O364" i="1"/>
  <c r="U364" i="1" s="1"/>
  <c r="O363" i="1"/>
  <c r="O362" i="1"/>
  <c r="U362" i="1" s="1"/>
  <c r="O361" i="1"/>
  <c r="U361" i="1" s="1"/>
  <c r="O360" i="1"/>
  <c r="U360" i="1" s="1"/>
  <c r="O359" i="1"/>
  <c r="U359" i="1" s="1"/>
  <c r="O358" i="1"/>
  <c r="U358" i="1" s="1"/>
  <c r="O357" i="1"/>
  <c r="O356" i="1"/>
  <c r="U356" i="1" s="1"/>
  <c r="O355" i="1"/>
  <c r="U355" i="1" s="1"/>
  <c r="O354" i="1"/>
  <c r="U354" i="1" s="1"/>
  <c r="O353" i="1"/>
  <c r="U353" i="1" s="1"/>
  <c r="O352" i="1"/>
  <c r="U352" i="1" s="1"/>
  <c r="O351" i="1"/>
  <c r="O350" i="1"/>
  <c r="U350" i="1" s="1"/>
  <c r="O349" i="1"/>
  <c r="U349" i="1" s="1"/>
  <c r="O348" i="1"/>
  <c r="U348" i="1" s="1"/>
  <c r="O347" i="1"/>
  <c r="U347" i="1" s="1"/>
  <c r="O346" i="1"/>
  <c r="U346" i="1" s="1"/>
  <c r="O345" i="1"/>
  <c r="O344" i="1"/>
  <c r="U344" i="1" s="1"/>
  <c r="O343" i="1"/>
  <c r="U343" i="1" s="1"/>
  <c r="O342" i="1"/>
  <c r="U342" i="1" s="1"/>
  <c r="O341" i="1"/>
  <c r="U341" i="1" s="1"/>
  <c r="O340" i="1"/>
  <c r="U340" i="1" s="1"/>
  <c r="O339" i="1"/>
  <c r="O338" i="1"/>
  <c r="U338" i="1" s="1"/>
  <c r="O337" i="1"/>
  <c r="U337" i="1" s="1"/>
  <c r="O336" i="1"/>
  <c r="U336" i="1" s="1"/>
  <c r="O335" i="1"/>
  <c r="U335" i="1" s="1"/>
  <c r="O334" i="1"/>
  <c r="U334" i="1" s="1"/>
  <c r="O333" i="1"/>
  <c r="O332" i="1"/>
  <c r="U332" i="1" s="1"/>
  <c r="O331" i="1"/>
  <c r="U331" i="1" s="1"/>
  <c r="O330" i="1"/>
  <c r="U330" i="1" s="1"/>
  <c r="O329" i="1"/>
  <c r="U329" i="1" s="1"/>
  <c r="O328" i="1"/>
  <c r="U328" i="1" s="1"/>
  <c r="O327" i="1"/>
  <c r="O326" i="1"/>
  <c r="U326" i="1" s="1"/>
  <c r="O325" i="1"/>
  <c r="U325" i="1" s="1"/>
  <c r="O324" i="1"/>
  <c r="U324" i="1" s="1"/>
  <c r="O323" i="1"/>
  <c r="U323" i="1" s="1"/>
  <c r="O322" i="1"/>
  <c r="U322" i="1" s="1"/>
  <c r="O321" i="1"/>
  <c r="O320" i="1"/>
  <c r="U320" i="1" s="1"/>
  <c r="O319" i="1"/>
  <c r="U319" i="1" s="1"/>
  <c r="O318" i="1"/>
  <c r="U318" i="1" s="1"/>
  <c r="O317" i="1"/>
  <c r="U317" i="1" s="1"/>
  <c r="O316" i="1"/>
  <c r="U316" i="1" s="1"/>
  <c r="O315" i="1"/>
  <c r="O314" i="1"/>
  <c r="U314" i="1" s="1"/>
  <c r="O313" i="1"/>
  <c r="U313" i="1" s="1"/>
  <c r="O312" i="1"/>
  <c r="U312" i="1" s="1"/>
  <c r="O311" i="1"/>
  <c r="U311" i="1" s="1"/>
  <c r="O310" i="1"/>
  <c r="U310" i="1" s="1"/>
  <c r="O309" i="1"/>
  <c r="O308" i="1"/>
  <c r="U308" i="1" s="1"/>
  <c r="O307" i="1"/>
  <c r="U307" i="1" s="1"/>
  <c r="O306" i="1"/>
  <c r="U306" i="1" s="1"/>
  <c r="O305" i="1"/>
  <c r="U305" i="1" s="1"/>
  <c r="O304" i="1"/>
  <c r="U304" i="1" s="1"/>
  <c r="O303" i="1"/>
  <c r="O302" i="1"/>
  <c r="U302" i="1" s="1"/>
  <c r="O301" i="1"/>
  <c r="U301" i="1" s="1"/>
  <c r="O300" i="1"/>
  <c r="U300" i="1" s="1"/>
  <c r="O299" i="1"/>
  <c r="U299" i="1" s="1"/>
  <c r="O298" i="1"/>
  <c r="U298" i="1" s="1"/>
  <c r="O297" i="1"/>
  <c r="O296" i="1"/>
  <c r="U296" i="1" s="1"/>
  <c r="O295" i="1"/>
  <c r="U295" i="1" s="1"/>
  <c r="O294" i="1"/>
  <c r="U294" i="1" s="1"/>
  <c r="O293" i="1"/>
  <c r="U293" i="1" s="1"/>
  <c r="O292" i="1"/>
  <c r="U292" i="1" s="1"/>
  <c r="O291" i="1"/>
  <c r="O290" i="1"/>
  <c r="U290" i="1" s="1"/>
  <c r="O289" i="1"/>
  <c r="U289" i="1" s="1"/>
  <c r="O288" i="1"/>
  <c r="U288" i="1" s="1"/>
  <c r="O287" i="1"/>
  <c r="U287" i="1" s="1"/>
  <c r="O286" i="1"/>
  <c r="U286" i="1" s="1"/>
  <c r="O285" i="1"/>
  <c r="O284" i="1"/>
  <c r="U284" i="1" s="1"/>
  <c r="O283" i="1"/>
  <c r="U283" i="1" s="1"/>
  <c r="O282" i="1"/>
  <c r="U282" i="1" s="1"/>
  <c r="O281" i="1"/>
  <c r="U281" i="1" s="1"/>
  <c r="O280" i="1"/>
  <c r="U280" i="1" s="1"/>
  <c r="O279" i="1"/>
  <c r="O278" i="1"/>
  <c r="U278" i="1" s="1"/>
  <c r="O277" i="1"/>
  <c r="U277" i="1" s="1"/>
  <c r="O276" i="1"/>
  <c r="U276" i="1" s="1"/>
  <c r="O275" i="1"/>
  <c r="U275" i="1" s="1"/>
  <c r="O274" i="1"/>
  <c r="U274" i="1" s="1"/>
  <c r="O273" i="1"/>
  <c r="O272" i="1"/>
  <c r="U272" i="1" s="1"/>
  <c r="O271" i="1"/>
  <c r="U271" i="1" s="1"/>
  <c r="O270" i="1"/>
  <c r="U270" i="1" s="1"/>
  <c r="O269" i="1"/>
  <c r="U269" i="1" s="1"/>
  <c r="O268" i="1"/>
  <c r="U268" i="1" s="1"/>
  <c r="O267" i="1"/>
  <c r="O266" i="1"/>
  <c r="U266" i="1" s="1"/>
  <c r="O265" i="1"/>
  <c r="U265" i="1" s="1"/>
  <c r="O264" i="1"/>
  <c r="U264" i="1" s="1"/>
  <c r="O263" i="1"/>
  <c r="U263" i="1" s="1"/>
  <c r="O262" i="1"/>
  <c r="U262" i="1" s="1"/>
  <c r="O261" i="1"/>
  <c r="O260" i="1"/>
  <c r="U260" i="1" s="1"/>
  <c r="O259" i="1"/>
  <c r="U259" i="1" s="1"/>
  <c r="O258" i="1"/>
  <c r="U258" i="1" s="1"/>
  <c r="O257" i="1"/>
  <c r="U257" i="1" s="1"/>
  <c r="O256" i="1"/>
  <c r="U256" i="1" s="1"/>
  <c r="O255" i="1"/>
  <c r="O254" i="1"/>
  <c r="U254" i="1" s="1"/>
  <c r="O253" i="1"/>
  <c r="U253" i="1" s="1"/>
  <c r="O252" i="1"/>
  <c r="U252" i="1" s="1"/>
  <c r="O251" i="1"/>
  <c r="U251" i="1" s="1"/>
  <c r="O250" i="1"/>
  <c r="U250" i="1" s="1"/>
  <c r="O249" i="1"/>
  <c r="O248" i="1"/>
  <c r="U248" i="1" s="1"/>
  <c r="O247" i="1"/>
  <c r="U247" i="1" s="1"/>
  <c r="O246" i="1"/>
  <c r="U246" i="1" s="1"/>
  <c r="O245" i="1"/>
  <c r="U245" i="1" s="1"/>
  <c r="O244" i="1"/>
  <c r="U244" i="1" s="1"/>
  <c r="O243" i="1"/>
  <c r="O242" i="1"/>
  <c r="U242" i="1" s="1"/>
  <c r="O241" i="1"/>
  <c r="U241" i="1" s="1"/>
  <c r="O240" i="1"/>
  <c r="U240" i="1" s="1"/>
  <c r="O239" i="1"/>
  <c r="U239" i="1" s="1"/>
  <c r="O238" i="1"/>
  <c r="U238" i="1" s="1"/>
  <c r="O237" i="1"/>
  <c r="O236" i="1"/>
  <c r="U236" i="1" s="1"/>
  <c r="O235" i="1"/>
  <c r="U235" i="1" s="1"/>
  <c r="O234" i="1"/>
  <c r="U234" i="1" s="1"/>
  <c r="O233" i="1"/>
  <c r="U233" i="1" s="1"/>
  <c r="O232" i="1"/>
  <c r="U232" i="1" s="1"/>
  <c r="O231" i="1"/>
  <c r="O230" i="1"/>
  <c r="U230" i="1" s="1"/>
  <c r="O229" i="1"/>
  <c r="U229" i="1" s="1"/>
  <c r="O228" i="1"/>
  <c r="U228" i="1" s="1"/>
  <c r="O227" i="1"/>
  <c r="U227" i="1" s="1"/>
  <c r="O226" i="1"/>
  <c r="U226" i="1" s="1"/>
  <c r="O225" i="1"/>
  <c r="O224" i="1"/>
  <c r="U224" i="1" s="1"/>
  <c r="O223" i="1"/>
  <c r="U223" i="1" s="1"/>
  <c r="O222" i="1"/>
  <c r="U222" i="1" s="1"/>
  <c r="O221" i="1"/>
  <c r="U221" i="1" s="1"/>
  <c r="O220" i="1"/>
  <c r="U220" i="1" s="1"/>
  <c r="O219" i="1"/>
  <c r="O218" i="1"/>
  <c r="U218" i="1" s="1"/>
  <c r="O217" i="1"/>
  <c r="U217" i="1" s="1"/>
  <c r="O216" i="1"/>
  <c r="U216" i="1" s="1"/>
  <c r="O215" i="1"/>
  <c r="U215" i="1" s="1"/>
  <c r="O214" i="1"/>
  <c r="U214" i="1" s="1"/>
  <c r="O213" i="1"/>
  <c r="O212" i="1"/>
  <c r="U212" i="1" s="1"/>
  <c r="O211" i="1"/>
  <c r="U211" i="1" s="1"/>
  <c r="O210" i="1"/>
  <c r="U210" i="1" s="1"/>
  <c r="O209" i="1"/>
  <c r="U209" i="1" s="1"/>
  <c r="O208" i="1"/>
  <c r="U208" i="1" s="1"/>
  <c r="O207" i="1"/>
  <c r="O206" i="1"/>
  <c r="U206" i="1" s="1"/>
  <c r="O205" i="1"/>
  <c r="U205" i="1" s="1"/>
  <c r="O204" i="1"/>
  <c r="U204" i="1" s="1"/>
  <c r="O203" i="1"/>
  <c r="U203" i="1" s="1"/>
  <c r="O202" i="1"/>
  <c r="U202" i="1" s="1"/>
  <c r="O201" i="1"/>
  <c r="O200" i="1"/>
  <c r="U200" i="1" s="1"/>
  <c r="O199" i="1"/>
  <c r="U199" i="1" s="1"/>
  <c r="O198" i="1"/>
  <c r="U198" i="1" s="1"/>
  <c r="O197" i="1"/>
  <c r="U197" i="1" s="1"/>
  <c r="O196" i="1"/>
  <c r="U196" i="1" s="1"/>
  <c r="O195" i="1"/>
  <c r="O194" i="1"/>
  <c r="U194" i="1" s="1"/>
  <c r="O193" i="1"/>
  <c r="U193" i="1" s="1"/>
  <c r="O192" i="1"/>
  <c r="U192" i="1" s="1"/>
  <c r="O191" i="1"/>
  <c r="U191" i="1" s="1"/>
  <c r="O190" i="1"/>
  <c r="U190" i="1" s="1"/>
  <c r="O189" i="1"/>
  <c r="O188" i="1"/>
  <c r="U188" i="1" s="1"/>
  <c r="O187" i="1"/>
  <c r="U187" i="1" s="1"/>
  <c r="O186" i="1"/>
  <c r="U186" i="1" s="1"/>
  <c r="O185" i="1"/>
  <c r="U185" i="1" s="1"/>
  <c r="O184" i="1"/>
  <c r="U184" i="1" s="1"/>
  <c r="O183" i="1"/>
  <c r="O182" i="1"/>
  <c r="U182" i="1" s="1"/>
  <c r="O181" i="1"/>
  <c r="U181" i="1" s="1"/>
  <c r="O180" i="1"/>
  <c r="U180" i="1" s="1"/>
  <c r="O179" i="1"/>
  <c r="U179" i="1" s="1"/>
  <c r="O178" i="1"/>
  <c r="U178" i="1" s="1"/>
  <c r="O177" i="1"/>
  <c r="O176" i="1"/>
  <c r="U176" i="1" s="1"/>
  <c r="O175" i="1"/>
  <c r="U175" i="1" s="1"/>
  <c r="O174" i="1"/>
  <c r="U174" i="1" s="1"/>
  <c r="O173" i="1"/>
  <c r="U173" i="1" s="1"/>
  <c r="O172" i="1"/>
  <c r="U172" i="1" s="1"/>
  <c r="O171" i="1"/>
  <c r="O170" i="1"/>
  <c r="U170" i="1" s="1"/>
  <c r="O169" i="1"/>
  <c r="U169" i="1" s="1"/>
  <c r="O168" i="1"/>
  <c r="U168" i="1" s="1"/>
  <c r="O167" i="1"/>
  <c r="U167" i="1" s="1"/>
  <c r="O166" i="1"/>
  <c r="U166" i="1" s="1"/>
  <c r="O165" i="1"/>
  <c r="O164" i="1"/>
  <c r="U164" i="1" s="1"/>
  <c r="O163" i="1"/>
  <c r="U163" i="1" s="1"/>
  <c r="O162" i="1"/>
  <c r="U162" i="1" s="1"/>
  <c r="O161" i="1"/>
  <c r="U161" i="1" s="1"/>
  <c r="O160" i="1"/>
  <c r="U160" i="1" s="1"/>
  <c r="O159" i="1"/>
  <c r="O158" i="1"/>
  <c r="U158" i="1" s="1"/>
  <c r="O157" i="1"/>
  <c r="U157" i="1" s="1"/>
  <c r="O156" i="1"/>
  <c r="U156" i="1" s="1"/>
  <c r="O155" i="1"/>
  <c r="U155" i="1" s="1"/>
  <c r="O154" i="1"/>
  <c r="U154" i="1" s="1"/>
  <c r="O153" i="1"/>
  <c r="O152" i="1"/>
  <c r="U152" i="1" s="1"/>
  <c r="O151" i="1"/>
  <c r="U151" i="1" s="1"/>
  <c r="O150" i="1"/>
  <c r="U150" i="1" s="1"/>
  <c r="O149" i="1"/>
  <c r="U149" i="1" s="1"/>
  <c r="O148" i="1"/>
  <c r="U148" i="1" s="1"/>
  <c r="O147" i="1"/>
  <c r="O146" i="1"/>
  <c r="U146" i="1" s="1"/>
  <c r="O145" i="1"/>
  <c r="U145" i="1" s="1"/>
  <c r="O144" i="1"/>
  <c r="U144" i="1" s="1"/>
  <c r="O143" i="1"/>
  <c r="U143" i="1" s="1"/>
  <c r="O142" i="1"/>
  <c r="U142" i="1" s="1"/>
  <c r="O141" i="1"/>
  <c r="O140" i="1"/>
  <c r="U140" i="1" s="1"/>
  <c r="O139" i="1"/>
  <c r="U139" i="1" s="1"/>
  <c r="O138" i="1"/>
  <c r="U138" i="1" s="1"/>
  <c r="O137" i="1"/>
  <c r="U137" i="1" s="1"/>
  <c r="O136" i="1"/>
  <c r="U136" i="1" s="1"/>
  <c r="O135" i="1"/>
  <c r="O134" i="1"/>
  <c r="U134" i="1" s="1"/>
  <c r="O133" i="1"/>
  <c r="U133" i="1" s="1"/>
  <c r="O132" i="1"/>
  <c r="U132" i="1" s="1"/>
  <c r="O131" i="1"/>
  <c r="U131" i="1" s="1"/>
  <c r="O130" i="1"/>
  <c r="U130" i="1" s="1"/>
  <c r="O129" i="1"/>
  <c r="O128" i="1"/>
  <c r="U128" i="1" s="1"/>
  <c r="O127" i="1"/>
  <c r="U127" i="1" s="1"/>
  <c r="O126" i="1"/>
  <c r="U126" i="1" s="1"/>
  <c r="O125" i="1"/>
  <c r="U125" i="1" s="1"/>
  <c r="O124" i="1"/>
  <c r="U124" i="1" s="1"/>
  <c r="O123" i="1"/>
  <c r="O122" i="1"/>
  <c r="U122" i="1" s="1"/>
  <c r="O121" i="1"/>
  <c r="U121" i="1" s="1"/>
  <c r="O120" i="1"/>
  <c r="U120" i="1" s="1"/>
  <c r="O119" i="1"/>
  <c r="U119" i="1" s="1"/>
  <c r="O118" i="1"/>
  <c r="U118" i="1" s="1"/>
  <c r="O117" i="1"/>
  <c r="O116" i="1"/>
  <c r="U116" i="1" s="1"/>
  <c r="O115" i="1"/>
  <c r="U115" i="1" s="1"/>
  <c r="O114" i="1"/>
  <c r="U114" i="1" s="1"/>
  <c r="O113" i="1"/>
  <c r="U113" i="1" s="1"/>
  <c r="O112" i="1"/>
  <c r="U112" i="1" s="1"/>
  <c r="O111" i="1"/>
  <c r="O110" i="1"/>
  <c r="U110" i="1" s="1"/>
  <c r="O109" i="1"/>
  <c r="U109" i="1" s="1"/>
  <c r="O108" i="1"/>
  <c r="U108" i="1" s="1"/>
  <c r="O107" i="1"/>
  <c r="U107" i="1" s="1"/>
  <c r="O106" i="1"/>
  <c r="U106" i="1" s="1"/>
  <c r="O105" i="1"/>
  <c r="O104" i="1"/>
  <c r="U104" i="1" s="1"/>
  <c r="O103" i="1"/>
  <c r="U103" i="1" s="1"/>
  <c r="O102" i="1"/>
  <c r="U102" i="1" s="1"/>
  <c r="O101" i="1"/>
  <c r="U101" i="1" s="1"/>
  <c r="O100" i="1"/>
  <c r="U100" i="1" s="1"/>
  <c r="O99" i="1"/>
  <c r="O98" i="1"/>
  <c r="U98" i="1" s="1"/>
  <c r="O97" i="1"/>
  <c r="U97" i="1" s="1"/>
  <c r="O96" i="1"/>
  <c r="U96" i="1" s="1"/>
  <c r="O95" i="1"/>
  <c r="U95" i="1" s="1"/>
  <c r="O94" i="1"/>
  <c r="U94" i="1" s="1"/>
  <c r="O93" i="1"/>
  <c r="O92" i="1"/>
  <c r="U92" i="1" s="1"/>
  <c r="O91" i="1"/>
  <c r="U91" i="1" s="1"/>
  <c r="O90" i="1"/>
  <c r="U90" i="1" s="1"/>
  <c r="O89" i="1"/>
  <c r="U89" i="1" s="1"/>
  <c r="O88" i="1"/>
  <c r="U88" i="1" s="1"/>
  <c r="O87" i="1"/>
  <c r="O86" i="1"/>
  <c r="U86" i="1" s="1"/>
  <c r="O85" i="1"/>
  <c r="U85" i="1" s="1"/>
  <c r="O84" i="1"/>
  <c r="U84" i="1" s="1"/>
  <c r="O83" i="1"/>
  <c r="U83" i="1" s="1"/>
  <c r="O82" i="1"/>
  <c r="U82" i="1" s="1"/>
  <c r="O81" i="1"/>
  <c r="O80" i="1"/>
  <c r="U80" i="1" s="1"/>
  <c r="O79" i="1"/>
  <c r="U79" i="1" s="1"/>
  <c r="O78" i="1"/>
  <c r="U78" i="1" s="1"/>
  <c r="O77" i="1"/>
  <c r="U77" i="1" s="1"/>
  <c r="O76" i="1"/>
  <c r="U76" i="1" s="1"/>
  <c r="O75" i="1"/>
  <c r="O74" i="1"/>
  <c r="U74" i="1" s="1"/>
  <c r="O73" i="1"/>
  <c r="U73" i="1" s="1"/>
  <c r="O72" i="1"/>
  <c r="U72" i="1" s="1"/>
  <c r="O71" i="1"/>
  <c r="U71" i="1" s="1"/>
  <c r="O70" i="1"/>
  <c r="U70" i="1" s="1"/>
  <c r="O69" i="1"/>
  <c r="O68" i="1"/>
  <c r="U68" i="1" s="1"/>
  <c r="O67" i="1"/>
  <c r="U67" i="1" s="1"/>
  <c r="O66" i="1"/>
  <c r="U66" i="1" s="1"/>
  <c r="O65" i="1"/>
  <c r="U65" i="1" s="1"/>
  <c r="O64" i="1"/>
  <c r="U64" i="1" s="1"/>
  <c r="O63" i="1"/>
  <c r="O62" i="1"/>
  <c r="U62" i="1" s="1"/>
  <c r="O61" i="1"/>
  <c r="U61" i="1" s="1"/>
  <c r="O60" i="1"/>
  <c r="U60" i="1" s="1"/>
  <c r="O59" i="1"/>
  <c r="U59" i="1" s="1"/>
  <c r="O58" i="1"/>
  <c r="U58" i="1" s="1"/>
  <c r="O57" i="1"/>
  <c r="O56" i="1"/>
  <c r="U56" i="1" s="1"/>
  <c r="O55" i="1"/>
  <c r="U55" i="1" s="1"/>
  <c r="O54" i="1"/>
  <c r="U54" i="1" s="1"/>
  <c r="O53" i="1"/>
  <c r="U53" i="1" s="1"/>
  <c r="O52" i="1"/>
  <c r="U52" i="1" s="1"/>
  <c r="O51" i="1"/>
  <c r="O50" i="1"/>
  <c r="U50" i="1" s="1"/>
  <c r="O49" i="1"/>
  <c r="U49" i="1" s="1"/>
  <c r="O48" i="1"/>
  <c r="U48" i="1" s="1"/>
  <c r="O47" i="1"/>
  <c r="U47" i="1" s="1"/>
  <c r="O46" i="1"/>
  <c r="U46" i="1" s="1"/>
  <c r="O45" i="1"/>
  <c r="O44" i="1"/>
  <c r="U44" i="1" s="1"/>
  <c r="O43" i="1"/>
  <c r="U43" i="1" s="1"/>
  <c r="O42" i="1"/>
  <c r="U42" i="1" s="1"/>
  <c r="O41" i="1"/>
  <c r="U41" i="1" s="1"/>
  <c r="O40" i="1"/>
  <c r="U40" i="1" s="1"/>
  <c r="O39" i="1"/>
  <c r="O38" i="1"/>
  <c r="U38" i="1" s="1"/>
  <c r="O37" i="1"/>
  <c r="U37" i="1" s="1"/>
  <c r="O36" i="1"/>
  <c r="U36" i="1" s="1"/>
  <c r="O35" i="1"/>
  <c r="U35" i="1" s="1"/>
  <c r="O34" i="1"/>
  <c r="U34" i="1" s="1"/>
  <c r="O33" i="1"/>
  <c r="O32" i="1"/>
  <c r="U32" i="1" s="1"/>
  <c r="O31" i="1"/>
  <c r="U31" i="1" s="1"/>
  <c r="O30" i="1"/>
  <c r="U30" i="1" s="1"/>
  <c r="O29" i="1"/>
  <c r="U29" i="1" s="1"/>
  <c r="O28" i="1"/>
  <c r="U28" i="1" s="1"/>
  <c r="O27" i="1"/>
  <c r="O26" i="1"/>
  <c r="U26" i="1" s="1"/>
  <c r="O25" i="1"/>
  <c r="U25" i="1" s="1"/>
  <c r="O24" i="1"/>
  <c r="U24" i="1" s="1"/>
  <c r="O23" i="1"/>
  <c r="U23" i="1" s="1"/>
  <c r="O22" i="1"/>
  <c r="U22" i="1" s="1"/>
  <c r="O21" i="1"/>
  <c r="O20" i="1"/>
  <c r="U20" i="1" s="1"/>
  <c r="O19" i="1"/>
  <c r="U19" i="1" s="1"/>
  <c r="O18" i="1"/>
  <c r="U18" i="1" s="1"/>
  <c r="O17" i="1"/>
  <c r="U17" i="1" s="1"/>
  <c r="O16" i="1"/>
  <c r="U16" i="1" s="1"/>
  <c r="O15" i="1"/>
  <c r="O14" i="1"/>
  <c r="U14" i="1" s="1"/>
  <c r="O13" i="1"/>
  <c r="U13" i="1" s="1"/>
  <c r="O12" i="1"/>
  <c r="U12" i="1" s="1"/>
  <c r="O11" i="1"/>
  <c r="U11" i="1" s="1"/>
  <c r="O10" i="1"/>
  <c r="U10" i="1" s="1"/>
  <c r="O9" i="1"/>
  <c r="O8" i="1"/>
  <c r="U8" i="1" s="1"/>
  <c r="O7" i="1"/>
  <c r="U7" i="1" s="1"/>
  <c r="O6" i="1"/>
  <c r="U6" i="1" s="1"/>
  <c r="O5" i="1"/>
  <c r="U5" i="1" s="1"/>
  <c r="O4" i="1"/>
  <c r="U4" i="1" s="1"/>
  <c r="O3" i="1"/>
  <c r="O2" i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U9" i="1" l="1"/>
  <c r="U21" i="1"/>
  <c r="U33" i="1"/>
  <c r="U45" i="1"/>
  <c r="U57" i="1"/>
  <c r="U69" i="1"/>
  <c r="U81" i="1"/>
  <c r="U93" i="1"/>
  <c r="U105" i="1"/>
  <c r="U117" i="1"/>
  <c r="U129" i="1"/>
  <c r="U141" i="1"/>
  <c r="U153" i="1"/>
  <c r="U165" i="1"/>
  <c r="U177" i="1"/>
  <c r="U189" i="1"/>
  <c r="U201" i="1"/>
  <c r="U213" i="1"/>
  <c r="U225" i="1"/>
  <c r="U237" i="1"/>
  <c r="U249" i="1"/>
  <c r="U261" i="1"/>
  <c r="U273" i="1"/>
  <c r="U285" i="1"/>
  <c r="U297" i="1"/>
  <c r="U309" i="1"/>
  <c r="U321" i="1"/>
  <c r="U333" i="1"/>
  <c r="U345" i="1"/>
  <c r="U357" i="1"/>
  <c r="U369" i="1"/>
  <c r="U381" i="1"/>
  <c r="U393" i="1"/>
  <c r="U405" i="1"/>
  <c r="U417" i="1"/>
  <c r="U429" i="1"/>
  <c r="U441" i="1"/>
  <c r="U453" i="1"/>
  <c r="U465" i="1"/>
  <c r="U477" i="1"/>
  <c r="U489" i="1"/>
  <c r="U501" i="1"/>
  <c r="U513" i="1"/>
  <c r="U525" i="1"/>
  <c r="U537" i="1"/>
  <c r="U549" i="1"/>
  <c r="U561" i="1"/>
  <c r="U573" i="1"/>
  <c r="U585" i="1"/>
  <c r="U597" i="1"/>
  <c r="U609" i="1"/>
  <c r="U621" i="1"/>
  <c r="U633" i="1"/>
  <c r="U645" i="1"/>
  <c r="U657" i="1"/>
  <c r="U669" i="1"/>
  <c r="U681" i="1"/>
  <c r="U693" i="1"/>
  <c r="U705" i="1"/>
  <c r="U717" i="1"/>
  <c r="U729" i="1"/>
  <c r="U741" i="1"/>
  <c r="U753" i="1"/>
  <c r="U765" i="1"/>
  <c r="U777" i="1"/>
  <c r="U789" i="1"/>
  <c r="U801" i="1"/>
  <c r="U813" i="1"/>
  <c r="U825" i="1"/>
  <c r="U837" i="1"/>
  <c r="U849" i="1"/>
  <c r="U861" i="1"/>
  <c r="U873" i="1"/>
  <c r="U885" i="1"/>
  <c r="U897" i="1"/>
  <c r="U909" i="1"/>
  <c r="U921" i="1"/>
  <c r="U933" i="1"/>
  <c r="U945" i="1"/>
  <c r="U957" i="1"/>
  <c r="U969" i="1"/>
  <c r="U981" i="1"/>
  <c r="U993" i="1"/>
  <c r="U575" i="1"/>
  <c r="U587" i="1"/>
  <c r="U599" i="1"/>
  <c r="U611" i="1"/>
  <c r="U623" i="1"/>
  <c r="U635" i="1"/>
  <c r="U647" i="1"/>
  <c r="U659" i="1"/>
  <c r="U671" i="1"/>
  <c r="U683" i="1"/>
  <c r="U695" i="1"/>
  <c r="U707" i="1"/>
  <c r="U719" i="1"/>
  <c r="U731" i="1"/>
  <c r="U743" i="1"/>
  <c r="U755" i="1"/>
  <c r="U767" i="1"/>
  <c r="U779" i="1"/>
  <c r="U791" i="1"/>
  <c r="U803" i="1"/>
  <c r="U815" i="1"/>
  <c r="U827" i="1"/>
  <c r="U839" i="1"/>
  <c r="U851" i="1"/>
  <c r="U863" i="1"/>
  <c r="U875" i="1"/>
  <c r="U887" i="1"/>
  <c r="U899" i="1"/>
  <c r="U911" i="1"/>
  <c r="U923" i="1"/>
  <c r="U935" i="1"/>
  <c r="U947" i="1"/>
  <c r="U959" i="1"/>
  <c r="U971" i="1"/>
  <c r="U983" i="1"/>
  <c r="U995" i="1"/>
  <c r="U733" i="1"/>
  <c r="U745" i="1"/>
  <c r="U757" i="1"/>
  <c r="U769" i="1"/>
  <c r="U781" i="1"/>
  <c r="U793" i="1"/>
  <c r="U805" i="1"/>
  <c r="U817" i="1"/>
  <c r="U829" i="1"/>
  <c r="U841" i="1"/>
  <c r="U853" i="1"/>
  <c r="U865" i="1"/>
  <c r="U877" i="1"/>
  <c r="U889" i="1"/>
  <c r="U901" i="1"/>
  <c r="U913" i="1"/>
  <c r="U925" i="1"/>
  <c r="U937" i="1"/>
  <c r="U949" i="1"/>
  <c r="U961" i="1"/>
  <c r="U973" i="1"/>
  <c r="U985" i="1"/>
  <c r="U997" i="1"/>
  <c r="U3" i="1"/>
  <c r="U15" i="1"/>
  <c r="U27" i="1"/>
  <c r="U39" i="1"/>
  <c r="U51" i="1"/>
  <c r="U63" i="1"/>
  <c r="U75" i="1"/>
  <c r="U87" i="1"/>
  <c r="U99" i="1"/>
  <c r="U111" i="1"/>
  <c r="U123" i="1"/>
  <c r="U135" i="1"/>
  <c r="U147" i="1"/>
  <c r="U159" i="1"/>
  <c r="U171" i="1"/>
  <c r="U183" i="1"/>
  <c r="U195" i="1"/>
  <c r="U207" i="1"/>
  <c r="U219" i="1"/>
  <c r="U231" i="1"/>
  <c r="U243" i="1"/>
  <c r="U255" i="1"/>
  <c r="U267" i="1"/>
  <c r="U279" i="1"/>
  <c r="U291" i="1"/>
  <c r="U303" i="1"/>
  <c r="U315" i="1"/>
  <c r="U327" i="1"/>
  <c r="U339" i="1"/>
  <c r="U351" i="1"/>
  <c r="U363" i="1"/>
  <c r="U375" i="1"/>
  <c r="U387" i="1"/>
  <c r="U399" i="1"/>
  <c r="U411" i="1"/>
  <c r="U423" i="1"/>
  <c r="U435" i="1"/>
  <c r="U447" i="1"/>
  <c r="U459" i="1"/>
  <c r="U471" i="1"/>
  <c r="U483" i="1"/>
  <c r="U495" i="1"/>
  <c r="U507" i="1"/>
  <c r="U519" i="1"/>
  <c r="U531" i="1"/>
  <c r="U543" i="1"/>
  <c r="U555" i="1"/>
  <c r="U567" i="1"/>
  <c r="U579" i="1"/>
  <c r="U591" i="1"/>
  <c r="U603" i="1"/>
  <c r="U615" i="1"/>
  <c r="U627" i="1"/>
  <c r="U639" i="1"/>
  <c r="U651" i="1"/>
  <c r="U663" i="1"/>
  <c r="U675" i="1"/>
  <c r="U687" i="1"/>
  <c r="U699" i="1"/>
  <c r="U711" i="1"/>
  <c r="U723" i="1"/>
  <c r="U735" i="1"/>
  <c r="U747" i="1"/>
  <c r="U759" i="1"/>
  <c r="U771" i="1"/>
  <c r="U783" i="1"/>
  <c r="U795" i="1"/>
  <c r="U807" i="1"/>
  <c r="U819" i="1"/>
  <c r="U831" i="1"/>
  <c r="U843" i="1"/>
  <c r="U855" i="1"/>
  <c r="U867" i="1"/>
  <c r="U879" i="1"/>
  <c r="U891" i="1"/>
  <c r="U903" i="1"/>
  <c r="U915" i="1"/>
  <c r="U927" i="1"/>
  <c r="U939" i="1"/>
  <c r="U951" i="1"/>
  <c r="U963" i="1"/>
  <c r="U975" i="1"/>
  <c r="U987" i="1"/>
  <c r="U999" i="1"/>
  <c r="U485" i="1"/>
  <c r="U497" i="1"/>
  <c r="U509" i="1"/>
  <c r="U521" i="1"/>
  <c r="U533" i="1"/>
  <c r="U545" i="1"/>
  <c r="U557" i="1"/>
  <c r="U569" i="1"/>
  <c r="U581" i="1"/>
  <c r="U593" i="1"/>
  <c r="U605" i="1"/>
  <c r="U617" i="1"/>
  <c r="U629" i="1"/>
  <c r="U641" i="1"/>
  <c r="U653" i="1"/>
  <c r="U665" i="1"/>
  <c r="U677" i="1"/>
  <c r="U689" i="1"/>
  <c r="U701" i="1"/>
  <c r="U713" i="1"/>
  <c r="U725" i="1"/>
  <c r="U737" i="1"/>
  <c r="U749" i="1"/>
  <c r="U761" i="1"/>
  <c r="U773" i="1"/>
  <c r="U785" i="1"/>
  <c r="U797" i="1"/>
  <c r="U809" i="1"/>
  <c r="U821" i="1"/>
  <c r="U833" i="1"/>
  <c r="U845" i="1"/>
  <c r="U857" i="1"/>
  <c r="U869" i="1"/>
  <c r="U881" i="1"/>
  <c r="U893" i="1"/>
  <c r="U905" i="1"/>
  <c r="U917" i="1"/>
  <c r="U929" i="1"/>
  <c r="U941" i="1"/>
  <c r="U953" i="1"/>
  <c r="U965" i="1"/>
  <c r="U977" i="1"/>
  <c r="U989" i="1"/>
  <c r="U1001" i="1"/>
  <c r="U739" i="1"/>
  <c r="U751" i="1"/>
  <c r="U763" i="1"/>
  <c r="U775" i="1"/>
  <c r="U787" i="1"/>
  <c r="U799" i="1"/>
  <c r="U811" i="1"/>
  <c r="U823" i="1"/>
  <c r="U835" i="1"/>
  <c r="U847" i="1"/>
  <c r="U859" i="1"/>
  <c r="U871" i="1"/>
  <c r="U883" i="1"/>
  <c r="U895" i="1"/>
  <c r="U907" i="1"/>
  <c r="U919" i="1"/>
  <c r="U931" i="1"/>
  <c r="U943" i="1"/>
  <c r="U955" i="1"/>
  <c r="U967" i="1"/>
  <c r="U979" i="1"/>
  <c r="U991" i="1"/>
  <c r="E13" i="7"/>
  <c r="G13" i="7" s="1"/>
  <c r="E12" i="7"/>
  <c r="H12" i="7" s="1"/>
  <c r="E10" i="7"/>
  <c r="H10" i="7" s="1"/>
  <c r="D14" i="7"/>
  <c r="C14" i="7"/>
  <c r="E6" i="7"/>
  <c r="G6" i="7" s="1"/>
  <c r="E9" i="7"/>
  <c r="F9" i="7" s="1"/>
  <c r="E8" i="7"/>
  <c r="G8" i="7" s="1"/>
  <c r="E7" i="7"/>
  <c r="G7" i="7" s="1"/>
  <c r="E5" i="7"/>
  <c r="F5" i="7" s="1"/>
  <c r="E4" i="7"/>
  <c r="G4" i="7" s="1"/>
  <c r="E3" i="7"/>
  <c r="G3" i="7" s="1"/>
  <c r="E2" i="7"/>
  <c r="F2" i="7" s="1"/>
  <c r="B14" i="7"/>
  <c r="E11" i="7"/>
  <c r="H11" i="7" s="1"/>
  <c r="F13" i="7" l="1"/>
  <c r="H13" i="7"/>
  <c r="F10" i="7"/>
  <c r="G10" i="7"/>
  <c r="F12" i="7"/>
  <c r="G12" i="7"/>
  <c r="F6" i="7"/>
  <c r="H6" i="7"/>
  <c r="F8" i="7"/>
  <c r="F3" i="7"/>
  <c r="H2" i="7"/>
  <c r="G2" i="7"/>
  <c r="F7" i="7"/>
  <c r="G11" i="7"/>
  <c r="H3" i="7"/>
  <c r="G9" i="7"/>
  <c r="F11" i="7"/>
  <c r="H7" i="7"/>
  <c r="E15" i="7"/>
  <c r="H8" i="7"/>
  <c r="H9" i="7"/>
  <c r="H5" i="7"/>
  <c r="F4" i="7"/>
  <c r="H4" i="7"/>
  <c r="G5" i="7"/>
  <c r="E14" i="7"/>
  <c r="I13" i="7" l="1"/>
  <c r="I8" i="7"/>
  <c r="I12" i="7"/>
  <c r="I2" i="7"/>
  <c r="I10" i="7"/>
  <c r="I5" i="7"/>
  <c r="I6" i="7"/>
  <c r="I9" i="7"/>
  <c r="I3" i="7"/>
  <c r="I7" i="7"/>
  <c r="I11" i="7"/>
  <c r="I4" i="7"/>
</calcChain>
</file>

<file path=xl/sharedStrings.xml><?xml version="1.0" encoding="utf-8"?>
<sst xmlns="http://schemas.openxmlformats.org/spreadsheetml/2006/main" count="7086" uniqueCount="2120">
  <si>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</si>
  <si>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</si>
  <si>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</si>
  <si>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</si>
  <si>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</si>
  <si>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</si>
  <si>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</si>
  <si>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</si>
  <si>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</si>
  <si>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</si>
  <si>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</si>
  <si>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</si>
  <si>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</si>
  <si>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</si>
  <si>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</si>
  <si>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</si>
  <si>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</si>
  <si>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</si>
  <si>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</si>
  <si>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</si>
  <si>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</si>
  <si>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</si>
  <si>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</si>
  <si>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</si>
  <si>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</si>
  <si>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</si>
  <si>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</si>
  <si>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</si>
  <si>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</si>
  <si>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</si>
  <si>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</si>
  <si>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</si>
  <si>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</si>
  <si>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</si>
  <si>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</si>
  <si>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</si>
  <si>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</si>
  <si>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</si>
  <si>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</si>
  <si>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</si>
  <si>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</si>
  <si>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</si>
  <si>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</si>
  <si>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</si>
  <si>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</si>
  <si>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</si>
  <si>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</si>
  <si>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</si>
  <si>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</si>
  <si>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</si>
  <si>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</si>
  <si>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</si>
  <si>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</si>
  <si>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</si>
  <si>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</si>
  <si>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</si>
  <si>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</si>
  <si>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</si>
  <si>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</si>
  <si>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</si>
  <si>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</si>
  <si>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</si>
  <si>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</si>
  <si>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</si>
  <si>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</si>
  <si>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</si>
  <si>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</si>
  <si>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</si>
  <si>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</si>
  <si>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</si>
  <si>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</si>
  <si>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</si>
  <si>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</si>
  <si>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</si>
  <si>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</si>
  <si>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</si>
  <si>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</si>
  <si>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</si>
  <si>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</si>
  <si>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</si>
  <si>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</si>
  <si>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</si>
  <si>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</si>
  <si>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</si>
  <si>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</si>
  <si>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</si>
  <si>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</si>
  <si>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</si>
  <si>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</si>
  <si>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</si>
  <si>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</si>
  <si>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</si>
  <si>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</si>
  <si>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</si>
  <si>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</si>
  <si>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</si>
  <si>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</si>
  <si>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</si>
  <si>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</si>
  <si>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</si>
  <si>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</si>
  <si>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</si>
  <si>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</si>
  <si>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</si>
  <si>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</si>
  <si>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</si>
  <si>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</si>
  <si>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</si>
  <si>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</si>
  <si>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</si>
  <si>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</si>
  <si>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</si>
  <si>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</si>
  <si>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</si>
  <si>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</si>
  <si>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</si>
  <si>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</si>
  <si>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</si>
  <si>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</si>
  <si>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</si>
  <si>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</si>
  <si>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</si>
  <si>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</si>
  <si>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</si>
  <si>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</si>
  <si>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</si>
  <si>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</si>
  <si>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</si>
  <si>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</si>
  <si>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</si>
  <si>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</si>
  <si>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</si>
  <si>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</si>
  <si>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</si>
  <si>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</si>
  <si>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</si>
  <si>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</si>
  <si>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</si>
  <si>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</si>
  <si>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</si>
  <si>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</si>
  <si>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</si>
  <si>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</si>
  <si>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</si>
  <si>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</si>
  <si>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</si>
  <si>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</si>
  <si>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</si>
  <si>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</si>
  <si>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</si>
  <si>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</si>
  <si>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</si>
  <si>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</si>
  <si>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</si>
  <si>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</si>
  <si>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</si>
  <si>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</si>
  <si>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</si>
  <si>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</si>
  <si>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</si>
  <si>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</si>
  <si>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</si>
  <si>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</si>
  <si>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</si>
  <si>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</si>
  <si>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</si>
  <si>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</si>
  <si>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</si>
  <si>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</si>
  <si>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</si>
  <si>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</si>
  <si>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</si>
  <si>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</si>
  <si>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</si>
  <si>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</si>
  <si>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</si>
  <si>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</si>
  <si>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</si>
  <si>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</si>
  <si>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</si>
  <si>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</si>
  <si>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</si>
  <si>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</si>
  <si>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</si>
  <si>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</si>
  <si>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</si>
  <si>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</si>
  <si>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</si>
  <si>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</si>
  <si>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</si>
  <si>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</si>
  <si>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</si>
  <si>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</si>
  <si>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</si>
  <si>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</si>
  <si>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</si>
  <si>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</si>
  <si>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</si>
  <si>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</si>
  <si>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</si>
  <si>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</si>
  <si>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</si>
  <si>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</si>
  <si>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</si>
  <si>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</si>
  <si>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</si>
  <si>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</si>
  <si>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</si>
  <si>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</si>
  <si>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</si>
  <si>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</si>
  <si>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</si>
  <si>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</si>
  <si>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</si>
  <si>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</si>
  <si>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</si>
  <si>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</si>
  <si>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</si>
  <si>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</si>
  <si>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</si>
  <si>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</si>
  <si>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</si>
  <si>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</si>
  <si>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</si>
  <si>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</si>
  <si>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</si>
  <si>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</si>
  <si>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</si>
  <si>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</si>
  <si>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</si>
  <si>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</si>
  <si>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</si>
  <si>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</si>
  <si>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</si>
  <si>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</si>
  <si>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</si>
  <si>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</si>
  <si>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</si>
  <si>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</si>
  <si>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</si>
  <si>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</si>
  <si>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</si>
  <si>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</si>
  <si>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</si>
  <si>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</si>
  <si>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</si>
  <si>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</si>
  <si>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</si>
  <si>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</si>
  <si>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</si>
  <si>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</si>
  <si>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</si>
  <si>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</si>
  <si>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</si>
  <si>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</si>
  <si>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</si>
  <si>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</si>
  <si>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</si>
  <si>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</si>
  <si>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</si>
  <si>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</si>
  <si>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</si>
  <si>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</si>
  <si>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</si>
  <si>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</si>
  <si>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</si>
  <si>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</si>
  <si>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</si>
  <si>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</si>
  <si>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</si>
  <si>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</si>
  <si>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</si>
  <si>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</si>
  <si>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</si>
  <si>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</si>
  <si>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</si>
  <si>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</si>
  <si>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</si>
  <si>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</si>
  <si>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</si>
  <si>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</si>
  <si>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</si>
  <si>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</si>
  <si>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</si>
  <si>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</si>
  <si>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</si>
  <si>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</si>
  <si>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</si>
  <si>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</si>
  <si>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</si>
  <si>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</si>
  <si>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</si>
  <si>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</si>
  <si>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</si>
  <si>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</si>
  <si>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</si>
  <si>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</si>
  <si>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</si>
  <si>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</si>
  <si>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</si>
  <si>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</si>
  <si>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</si>
  <si>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</si>
  <si>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</si>
  <si>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</si>
  <si>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</si>
  <si>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</si>
  <si>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</si>
  <si>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</si>
  <si>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</si>
  <si>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</si>
  <si>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</si>
  <si>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</si>
  <si>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</si>
  <si>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</si>
  <si>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</si>
  <si>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</si>
  <si>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</si>
  <si>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</si>
  <si>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</si>
  <si>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</si>
  <si>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</si>
  <si>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</si>
  <si>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</si>
  <si>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</si>
  <si>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</si>
  <si>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</si>
  <si>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</si>
  <si>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</si>
  <si>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</si>
  <si>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</si>
  <si>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</si>
  <si>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</si>
  <si>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</si>
  <si>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</si>
  <si>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</si>
  <si>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</si>
  <si>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</si>
  <si>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</si>
  <si>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</si>
  <si>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</si>
  <si>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</si>
  <si>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</si>
  <si>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</si>
  <si>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</si>
  <si>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</si>
  <si>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</si>
  <si>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</si>
  <si>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</si>
  <si>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</si>
  <si>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</si>
  <si>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</si>
  <si>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</si>
  <si>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</si>
  <si>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</si>
  <si>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</si>
  <si>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</si>
  <si>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</si>
  <si>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</si>
  <si>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</si>
  <si>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</si>
  <si>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</si>
  <si>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</si>
  <si>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</si>
  <si>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</si>
  <si>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</si>
  <si>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</si>
  <si>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</si>
  <si>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</si>
  <si>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</si>
  <si>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</si>
  <si>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</si>
  <si>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</si>
  <si>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</si>
  <si>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</si>
  <si>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</si>
  <si>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</si>
  <si>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</si>
  <si>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</si>
  <si>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</si>
  <si>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</si>
  <si>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</si>
  <si>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</si>
  <si>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</si>
  <si>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</si>
  <si>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</si>
  <si>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</si>
  <si>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</si>
  <si>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</si>
  <si>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</si>
  <si>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</si>
  <si>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</si>
  <si>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</si>
  <si>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</si>
  <si>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</si>
  <si>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</si>
  <si>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</si>
  <si>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</si>
  <si>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</si>
  <si>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</si>
  <si>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</si>
  <si>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</si>
  <si>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</si>
  <si>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</si>
  <si>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</si>
  <si>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</si>
  <si>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</si>
  <si>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</si>
  <si>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</si>
  <si>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</si>
  <si>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</si>
  <si>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</si>
  <si>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</si>
  <si>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</si>
  <si>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</si>
  <si>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</si>
  <si>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</si>
  <si>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</si>
  <si>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</si>
  <si>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</si>
  <si>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</si>
  <si>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</si>
  <si>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</si>
  <si>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</si>
  <si>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</si>
  <si>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</si>
  <si>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</si>
  <si>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</si>
  <si>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</si>
  <si>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</si>
  <si>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</si>
  <si>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</si>
  <si>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</si>
  <si>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</si>
  <si>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</si>
  <si>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</si>
  <si>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</si>
  <si>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</si>
  <si>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</si>
  <si>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</si>
  <si>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</si>
  <si>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</si>
  <si>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</si>
  <si>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</si>
  <si>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</si>
  <si>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</si>
  <si>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</si>
  <si>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</si>
  <si>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</si>
  <si>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</si>
  <si>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</si>
  <si>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</si>
  <si>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</si>
  <si>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</si>
  <si>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</si>
  <si>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</si>
  <si>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</si>
  <si>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</si>
  <si>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</si>
  <si>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</si>
  <si>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</si>
  <si>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</si>
  <si>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</si>
  <si>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</si>
  <si>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</si>
  <si>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</si>
  <si>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</si>
  <si>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</si>
  <si>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</si>
  <si>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</si>
  <si>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</si>
  <si>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</si>
  <si>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</si>
  <si>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</si>
  <si>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</si>
  <si>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</si>
  <si>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</si>
  <si>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</si>
  <si>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</si>
  <si>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</si>
  <si>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</si>
  <si>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</si>
  <si>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</si>
  <si>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</si>
  <si>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</si>
  <si>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</si>
  <si>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</si>
  <si>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</si>
  <si>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</si>
  <si>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</si>
  <si>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</si>
  <si>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</si>
  <si>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</si>
  <si>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</si>
  <si>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</si>
  <si>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</si>
  <si>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</si>
  <si>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</si>
  <si>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</si>
  <si>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</si>
  <si>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</si>
  <si>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</si>
  <si>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</si>
  <si>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</si>
  <si>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</si>
  <si>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</si>
  <si>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</si>
  <si>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</si>
  <si>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</si>
  <si>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</si>
  <si>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</si>
  <si>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</si>
  <si>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</si>
  <si>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</si>
  <si>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</si>
  <si>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</si>
  <si>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</si>
  <si>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</si>
  <si>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</si>
  <si>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</si>
  <si>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</si>
  <si>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</si>
  <si>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</si>
  <si>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</si>
  <si>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</si>
  <si>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</si>
  <si>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</si>
  <si>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</si>
  <si>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</si>
  <si>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</si>
  <si>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</si>
  <si>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</si>
  <si>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</si>
  <si>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</si>
  <si>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</si>
  <si>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</si>
  <si>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</si>
  <si>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</si>
  <si>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</si>
  <si>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</si>
  <si>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</si>
  <si>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</si>
  <si>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</si>
  <si>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</si>
  <si>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</si>
  <si>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</si>
  <si>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</si>
  <si>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</si>
  <si>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</si>
  <si>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</si>
  <si>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</si>
  <si>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</si>
  <si>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</si>
  <si>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</si>
  <si>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</si>
  <si>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</si>
  <si>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</si>
  <si>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</si>
  <si>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</si>
  <si>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</si>
  <si>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</si>
  <si>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</si>
  <si>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</si>
  <si>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</si>
  <si>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</si>
  <si>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</si>
  <si>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</si>
  <si>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</si>
  <si>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</si>
  <si>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</si>
  <si>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</si>
  <si>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</si>
  <si>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</si>
  <si>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</si>
  <si>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</si>
  <si>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</si>
  <si>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</si>
  <si>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</si>
  <si>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</si>
  <si>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</si>
  <si>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</si>
  <si>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</si>
  <si>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</si>
  <si>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</si>
  <si>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</si>
  <si>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</si>
  <si>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</si>
  <si>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</si>
  <si>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</si>
  <si>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</si>
  <si>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</si>
  <si>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</si>
  <si>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</si>
  <si>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</si>
  <si>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</si>
  <si>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</si>
  <si>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</si>
  <si>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</si>
  <si>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</si>
  <si>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</si>
  <si>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</si>
  <si>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</si>
  <si>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</si>
  <si>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</si>
  <si>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</si>
  <si>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</si>
  <si>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</si>
  <si>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</si>
  <si>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</si>
  <si>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</si>
  <si>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</si>
  <si>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</si>
  <si>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</si>
  <si>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</si>
  <si>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</si>
  <si>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</si>
  <si>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</si>
  <si>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</si>
  <si>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</si>
  <si>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</si>
  <si>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</si>
  <si>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</si>
  <si>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</si>
  <si>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</si>
  <si>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</si>
  <si>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</si>
  <si>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</si>
  <si>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</si>
  <si>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</si>
  <si>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</si>
  <si>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</si>
  <si>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</si>
  <si>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</si>
  <si>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</si>
  <si>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</si>
  <si>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</si>
  <si>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</si>
  <si>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</si>
  <si>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</si>
  <si>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</si>
  <si>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</si>
  <si>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</si>
  <si>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</si>
  <si>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</si>
  <si>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</si>
  <si>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</si>
  <si>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</si>
  <si>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</si>
  <si>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</si>
  <si>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</si>
  <si>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</si>
  <si>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</si>
  <si>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</si>
  <si>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</si>
  <si>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</si>
  <si>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</si>
  <si>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</si>
  <si>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</si>
  <si>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</si>
  <si>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</si>
  <si>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</si>
  <si>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</si>
  <si>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</si>
  <si>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</si>
  <si>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</si>
  <si>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</si>
  <si>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</si>
  <si>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</si>
  <si>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</si>
  <si>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</si>
  <si>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</si>
  <si>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</si>
  <si>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</si>
  <si>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</si>
  <si>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</si>
  <si>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</si>
  <si>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</si>
  <si>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</si>
  <si>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</si>
  <si>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</si>
  <si>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</si>
  <si>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</si>
  <si>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</si>
  <si>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</si>
  <si>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</si>
  <si>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</si>
  <si>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</si>
  <si>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</si>
  <si>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</si>
  <si>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</si>
  <si>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</si>
  <si>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</si>
  <si>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</si>
  <si>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</si>
  <si>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</si>
  <si>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</si>
  <si>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</si>
  <si>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</si>
  <si>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</si>
  <si>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</si>
  <si>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</si>
  <si>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</si>
  <si>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</si>
  <si>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</si>
  <si>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</si>
  <si>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</si>
  <si>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</si>
  <si>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</si>
  <si>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</si>
  <si>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</si>
  <si>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</si>
  <si>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</si>
  <si>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</si>
  <si>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</si>
  <si>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</si>
  <si>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</si>
  <si>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</si>
  <si>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</si>
  <si>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</si>
  <si>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</si>
  <si>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</si>
  <si>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</si>
  <si>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</si>
  <si>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</si>
  <si>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</si>
  <si>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</si>
  <si>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</si>
  <si>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</si>
  <si>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</si>
  <si>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</si>
  <si>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</si>
  <si>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</si>
  <si>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</si>
  <si>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</si>
  <si>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</si>
  <si>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</si>
  <si>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</si>
  <si>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</si>
  <si>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</si>
  <si>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</si>
  <si>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</si>
  <si>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</si>
  <si>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</si>
  <si>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</si>
  <si>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</si>
  <si>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</si>
  <si>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</si>
  <si>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</si>
  <si>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</si>
  <si>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</si>
  <si>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</si>
  <si>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</si>
  <si>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</si>
  <si>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</si>
  <si>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</si>
  <si>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</si>
  <si>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</si>
  <si>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</si>
  <si>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</si>
  <si>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</si>
  <si>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</si>
  <si>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</si>
  <si>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</si>
  <si>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</si>
  <si>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</si>
  <si>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</si>
  <si>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</si>
  <si>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</si>
  <si>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</si>
  <si>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</si>
  <si>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</si>
  <si>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</si>
  <si>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</si>
  <si>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</si>
  <si>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</si>
  <si>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</si>
  <si>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</si>
  <si>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</si>
  <si>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</si>
  <si>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</si>
  <si>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</si>
  <si>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</si>
  <si>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</si>
  <si>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</si>
  <si>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</si>
  <si>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</si>
  <si>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</si>
  <si>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</si>
  <si>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</si>
  <si>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</si>
  <si>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</si>
  <si>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</si>
  <si>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</si>
  <si>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</si>
  <si>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</si>
  <si>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</si>
  <si>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</si>
  <si>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</si>
  <si>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</si>
  <si>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</si>
  <si>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</si>
  <si>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</si>
  <si>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</si>
  <si>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</si>
  <si>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</si>
  <si>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</si>
  <si>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</si>
  <si>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</si>
  <si>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</si>
  <si>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</si>
  <si>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</si>
  <si>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</si>
  <si>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</si>
  <si>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</si>
  <si>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</si>
  <si>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</si>
  <si>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</si>
  <si>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</si>
  <si>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</si>
  <si>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</si>
  <si>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</si>
  <si>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</si>
  <si>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</si>
  <si>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</si>
  <si>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</si>
  <si>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</si>
  <si>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</si>
  <si>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</si>
  <si>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</si>
  <si>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</si>
  <si>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</si>
  <si>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</si>
  <si>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</si>
  <si>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</si>
  <si>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</si>
  <si>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</si>
  <si>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</si>
  <si>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</si>
  <si>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</si>
  <si>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</si>
  <si>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</si>
  <si>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</si>
  <si>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</si>
  <si>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</si>
  <si>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</si>
  <si>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</si>
  <si>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</si>
  <si>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</si>
  <si>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</si>
  <si>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</si>
  <si>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</si>
  <si>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</si>
  <si>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</si>
  <si>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</si>
  <si>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</si>
  <si>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</si>
  <si>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</si>
  <si>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</si>
  <si>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</si>
  <si>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</si>
  <si>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</si>
  <si>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</si>
  <si>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</si>
  <si>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</si>
  <si>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</si>
  <si>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</si>
  <si>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</si>
  <si>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</si>
  <si>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</si>
  <si>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</si>
  <si>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</si>
  <si>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</si>
  <si>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</si>
  <si>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</si>
  <si>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</si>
  <si>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</si>
  <si>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</si>
  <si>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</si>
  <si>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</si>
  <si>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</si>
  <si>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</si>
  <si>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</si>
  <si>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</si>
  <si>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</si>
  <si>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</si>
  <si>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</si>
  <si>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</si>
  <si>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</si>
  <si>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</si>
  <si>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</si>
  <si>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</si>
  <si>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</si>
  <si>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</si>
  <si>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</si>
  <si>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</si>
  <si>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</si>
  <si>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</si>
  <si>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</si>
  <si>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</si>
  <si>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</si>
  <si>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</si>
  <si>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</si>
  <si>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</si>
  <si>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</si>
  <si>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</si>
  <si>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</si>
  <si>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</si>
  <si>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</si>
  <si>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</si>
  <si>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</si>
  <si>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</si>
  <si>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</si>
  <si>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</si>
  <si>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</si>
  <si>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</si>
  <si>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</si>
  <si>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</si>
  <si>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</si>
  <si>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</si>
  <si>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</si>
  <si>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</si>
  <si>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</si>
  <si>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</si>
  <si>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</si>
  <si>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</si>
  <si>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</si>
  <si>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</si>
  <si>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</si>
  <si>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</si>
  <si>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</si>
  <si>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</si>
  <si>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</si>
  <si>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</si>
  <si>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</si>
  <si>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</si>
  <si>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</si>
  <si>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</si>
  <si>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</si>
  <si>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</si>
  <si>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</si>
  <si>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</si>
  <si>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</si>
  <si>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</si>
  <si>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</si>
  <si>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</si>
  <si>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</si>
  <si>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</si>
  <si>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</si>
  <si>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</si>
  <si>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</si>
  <si>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</si>
  <si>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</si>
  <si>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</si>
  <si>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</si>
  <si>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</si>
  <si>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</si>
  <si>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</si>
  <si>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</si>
  <si>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</si>
  <si>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</si>
  <si>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</si>
  <si>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</si>
  <si>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</si>
  <si>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</si>
  <si>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</si>
  <si>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</si>
  <si>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</si>
  <si>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</si>
  <si>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</si>
  <si>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</si>
  <si>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</si>
  <si>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</si>
  <si>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</si>
  <si>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</si>
  <si>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</si>
  <si>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</si>
  <si>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</si>
  <si>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</si>
  <si>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</si>
  <si>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</si>
  <si>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</si>
  <si>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</si>
  <si>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</si>
  <si>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</si>
  <si>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</si>
  <si>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</si>
  <si>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</si>
  <si>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</si>
  <si>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</si>
  <si>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</si>
  <si>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</si>
  <si>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</si>
  <si>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</si>
  <si>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</si>
  <si>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</si>
  <si>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</si>
  <si>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</si>
  <si>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</si>
  <si>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</si>
  <si>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</si>
  <si>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</si>
  <si>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</si>
  <si>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</si>
  <si>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</si>
  <si>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</si>
  <si>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</si>
  <si>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</si>
  <si>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</si>
  <si>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</si>
  <si>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</si>
  <si>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</si>
  <si>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</si>
  <si>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</si>
  <si>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</si>
  <si>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</si>
  <si>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</si>
  <si>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</si>
  <si>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</si>
  <si>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</si>
  <si>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</si>
  <si>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</si>
  <si>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</si>
  <si>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</si>
  <si>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</si>
  <si>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</si>
  <si>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</si>
  <si>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</si>
  <si>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</si>
  <si>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</si>
  <si>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</si>
  <si>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</si>
  <si>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</si>
  <si>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</si>
  <si>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</si>
  <si>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</si>
  <si>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</si>
  <si>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</si>
  <si>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</si>
  <si>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</si>
  <si>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</si>
  <si>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</si>
  <si>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</si>
  <si>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</si>
  <si>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</si>
  <si>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</si>
  <si>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</si>
  <si>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</si>
  <si>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</si>
  <si>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</si>
  <si>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</si>
  <si>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</si>
  <si>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</si>
  <si>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</si>
  <si>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</si>
  <si>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</si>
  <si>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</si>
  <si>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</si>
  <si>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</si>
  <si>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</si>
  <si>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</si>
  <si>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</si>
  <si>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</si>
  <si>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</si>
  <si>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</si>
  <si>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</si>
  <si>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</si>
  <si>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</si>
  <si>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</si>
  <si>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</si>
  <si>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</si>
  <si>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</si>
  <si>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</si>
  <si>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</si>
  <si>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</si>
  <si>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</si>
  <si>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</si>
  <si>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</si>
  <si>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</si>
  <si>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</si>
  <si>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</si>
  <si>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</si>
  <si>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</si>
  <si>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</si>
  <si>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</si>
  <si>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</si>
  <si>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</si>
  <si>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</si>
  <si>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</si>
  <si>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</si>
  <si>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</si>
  <si>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</si>
  <si>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</si>
  <si>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</si>
  <si>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</si>
  <si>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</si>
  <si>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</si>
  <si>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</si>
  <si>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</si>
  <si>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</si>
  <si>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</si>
  <si>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</si>
  <si>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</si>
  <si>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</si>
  <si>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</si>
  <si>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</si>
  <si>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</si>
  <si>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</si>
  <si>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</si>
  <si>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</si>
  <si>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</si>
  <si>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</si>
  <si>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</si>
  <si>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</si>
  <si>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</si>
  <si>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</si>
  <si>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</si>
  <si>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</si>
  <si>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</si>
  <si>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</si>
  <si>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</si>
  <si>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</si>
  <si>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</si>
  <si>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</si>
  <si>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</si>
  <si>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</si>
  <si>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</si>
  <si>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</si>
  <si>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</si>
  <si>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</si>
  <si>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</si>
  <si>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</si>
  <si>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</si>
  <si>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</si>
  <si>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</si>
  <si>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</si>
  <si>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</si>
  <si>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</si>
  <si>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</si>
  <si>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</si>
  <si>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</si>
  <si>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</si>
  <si>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</si>
  <si>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</si>
  <si>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</si>
  <si>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</si>
  <si>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</si>
  <si>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</si>
  <si>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</si>
  <si>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</si>
  <si>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</si>
  <si>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</si>
  <si>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</si>
  <si>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</si>
  <si>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</si>
  <si>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</si>
  <si>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</si>
  <si>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</si>
  <si>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</si>
  <si>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</si>
  <si>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</si>
  <si>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</si>
  <si>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</si>
  <si>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</si>
  <si>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</si>
  <si>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</si>
  <si>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</si>
  <si>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</si>
  <si>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</si>
  <si>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</si>
  <si>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</si>
  <si>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</si>
  <si>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</si>
  <si>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</si>
  <si>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</si>
  <si>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</si>
  <si>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</si>
  <si>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</si>
  <si>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</si>
  <si>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</si>
  <si>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</si>
  <si>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</si>
  <si>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</si>
  <si>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</si>
  <si>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</si>
  <si>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</si>
  <si>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</si>
  <si>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</si>
  <si>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</si>
  <si>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</si>
  <si>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</si>
  <si>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</si>
  <si>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</si>
  <si>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</si>
  <si>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</si>
  <si>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</si>
  <si>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</si>
  <si>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</si>
  <si>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</si>
  <si>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</si>
  <si>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</si>
  <si>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</si>
  <si>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</si>
  <si>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</si>
  <si>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</si>
  <si>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</si>
  <si>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</si>
  <si>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</si>
  <si>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</si>
  <si>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</si>
  <si>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</si>
  <si>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</si>
  <si>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</si>
  <si>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</si>
  <si>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</si>
  <si>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</si>
  <si>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</si>
  <si>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</si>
  <si>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</si>
  <si>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</si>
  <si>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</si>
  <si>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</si>
  <si>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</si>
  <si>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</si>
  <si>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</si>
  <si>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</si>
  <si>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</si>
  <si>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</si>
  <si>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</si>
  <si>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</si>
  <si>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</si>
  <si>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</si>
  <si>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</si>
  <si>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</si>
  <si>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</si>
  <si>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</si>
  <si>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</si>
  <si>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</si>
  <si>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</si>
  <si>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</si>
  <si>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</si>
  <si>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</si>
  <si>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</si>
  <si>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</si>
  <si>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</si>
  <si>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</si>
  <si>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</si>
  <si>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</si>
  <si>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</si>
  <si>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</si>
  <si>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</si>
  <si>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</si>
  <si>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</si>
  <si>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</si>
  <si>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</si>
  <si>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</si>
  <si>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</si>
  <si>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</si>
  <si>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</si>
  <si>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</si>
  <si>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</si>
  <si>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</si>
  <si>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</si>
  <si>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</si>
  <si>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</si>
  <si>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</si>
  <si>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</si>
  <si>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</si>
  <si>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</si>
  <si>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</si>
  <si>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</si>
  <si>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</si>
  <si>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</si>
  <si>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</si>
  <si>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</si>
  <si>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</si>
  <si>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</si>
  <si>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</si>
  <si>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</si>
  <si>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</si>
  <si>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</si>
  <si>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</si>
  <si>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</si>
  <si>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</si>
  <si>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</si>
  <si>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</si>
  <si>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</si>
  <si>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</si>
  <si>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</si>
  <si>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</si>
  <si>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</si>
  <si>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</si>
  <si>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</si>
  <si>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</si>
  <si>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</si>
  <si>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</si>
  <si>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</si>
  <si>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</si>
  <si>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</si>
  <si>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</si>
  <si>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</si>
  <si>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</si>
  <si>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</si>
  <si>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</si>
  <si>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</si>
  <si>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</si>
  <si>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</si>
  <si>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</si>
  <si>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</si>
  <si>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</si>
  <si>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</si>
  <si>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</si>
  <si>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</si>
  <si>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</si>
  <si>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</si>
  <si>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</si>
  <si>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</si>
  <si>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</si>
  <si>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</si>
  <si>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</si>
  <si>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</si>
  <si>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</si>
  <si>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</si>
  <si>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</si>
  <si>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</si>
  <si>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</si>
  <si>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</si>
  <si>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</si>
  <si>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</si>
  <si>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</si>
  <si>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</si>
  <si>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</si>
  <si>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</si>
  <si>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</si>
  <si>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</si>
  <si>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</si>
  <si>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</si>
  <si>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</si>
  <si>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</si>
  <si>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</si>
  <si>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</si>
  <si>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</si>
  <si>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</si>
  <si>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</si>
  <si>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</si>
  <si>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</si>
  <si>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</si>
  <si>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</si>
  <si>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</si>
  <si>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</si>
  <si>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</si>
  <si>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</si>
  <si>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</si>
  <si>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</si>
  <si>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</si>
  <si>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</si>
  <si>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</si>
  <si>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</si>
  <si>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</si>
  <si>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</si>
  <si>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</si>
  <si>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</si>
  <si>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</si>
  <si>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</si>
  <si>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</si>
  <si>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</si>
  <si>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</si>
  <si>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</si>
  <si>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</si>
  <si>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</si>
  <si>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</si>
  <si>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</si>
  <si>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</si>
  <si>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</si>
  <si>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</si>
  <si>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</si>
  <si>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</si>
  <si>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</si>
  <si>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</si>
  <si>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</si>
  <si>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</si>
  <si>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</si>
  <si>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</si>
  <si>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</si>
  <si>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</si>
  <si>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</si>
  <si>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</si>
  <si>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</si>
  <si>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</si>
  <si>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</si>
  <si>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</si>
  <si>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</si>
  <si>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</si>
  <si>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</si>
  <si>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</si>
  <si>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</si>
  <si>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</si>
  <si>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</si>
  <si>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</si>
  <si>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</si>
  <si>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</si>
  <si>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</si>
  <si>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</si>
  <si>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</si>
  <si>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</si>
  <si>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</si>
  <si>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</si>
  <si>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</si>
  <si>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</si>
  <si>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</si>
  <si>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</si>
  <si>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</si>
  <si>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</si>
  <si>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</si>
  <si>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</si>
  <si>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</si>
  <si>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</si>
  <si>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</si>
  <si>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</si>
  <si>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</si>
  <si>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</si>
  <si>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</si>
  <si>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</si>
  <si>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</si>
  <si>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</si>
  <si>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</si>
  <si>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</si>
  <si>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</si>
  <si>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</si>
  <si>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</si>
  <si>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</si>
  <si>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</si>
  <si>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</si>
  <si>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</si>
  <si>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</si>
  <si>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</si>
  <si>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</si>
  <si>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</si>
  <si>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</si>
  <si>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</si>
  <si>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</si>
  <si>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</si>
  <si>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</si>
  <si>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</si>
  <si>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</si>
  <si>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</si>
  <si>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</si>
  <si>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</si>
  <si>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</si>
  <si>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</si>
  <si>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</si>
  <si>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</si>
  <si>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</si>
  <si>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</si>
  <si>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</si>
  <si>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</si>
  <si>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</si>
  <si>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</si>
  <si>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</si>
  <si>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</si>
  <si>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</si>
  <si>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</si>
  <si>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</si>
  <si>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</si>
  <si>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</si>
  <si>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</si>
  <si>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</si>
  <si>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</si>
  <si>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</si>
  <si>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</si>
  <si>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</si>
  <si>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</si>
  <si>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</si>
  <si>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</si>
  <si>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</si>
  <si>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</si>
  <si>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</si>
  <si>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</si>
  <si>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</si>
  <si>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</si>
  <si>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</si>
  <si>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</si>
  <si>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</si>
  <si>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</si>
  <si>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</si>
  <si>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</si>
  <si>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</si>
  <si>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</si>
  <si>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</si>
  <si>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</si>
  <si>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</si>
  <si>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</si>
  <si>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</si>
  <si>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</si>
  <si>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</si>
  <si>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</si>
  <si>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</si>
  <si>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</si>
  <si>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</si>
  <si>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</si>
  <si>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</si>
  <si>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</si>
  <si>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</si>
  <si>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</si>
  <si>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</si>
  <si>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</si>
  <si>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</si>
  <si>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</si>
  <si>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</si>
  <si>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</si>
  <si>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</si>
  <si>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</si>
  <si>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</si>
  <si>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</si>
  <si>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</si>
  <si>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</si>
  <si>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</si>
  <si>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</si>
  <si>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</si>
  <si>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</si>
  <si>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</si>
  <si>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</si>
  <si>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</si>
  <si>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</si>
  <si>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</si>
  <si>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</si>
  <si>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</si>
  <si>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</si>
  <si>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</si>
  <si>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</si>
  <si>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</si>
  <si>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</si>
  <si>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</si>
  <si>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</si>
  <si>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</si>
  <si>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</si>
  <si>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</si>
  <si>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</si>
  <si>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</si>
  <si>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</si>
  <si>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</si>
  <si>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</si>
  <si>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</si>
  <si>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</si>
  <si>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</si>
  <si>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</si>
  <si>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</si>
  <si>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</si>
  <si>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</si>
  <si>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</si>
  <si>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</si>
  <si>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</si>
  <si>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</si>
  <si>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</si>
  <si>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</si>
  <si>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</si>
  <si>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</si>
  <si>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</si>
  <si>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</si>
  <si>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</si>
  <si>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</si>
  <si>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</si>
  <si>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</si>
  <si>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</si>
  <si>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</si>
  <si>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</si>
  <si>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</si>
  <si>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</si>
  <si>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</si>
  <si>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</si>
  <si>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</si>
  <si>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</si>
  <si>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</si>
  <si>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</si>
  <si>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</si>
  <si>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</si>
  <si>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</si>
  <si>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</si>
  <si>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</si>
  <si>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</si>
  <si>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</si>
  <si>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</si>
  <si>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</si>
  <si>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</si>
  <si>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</si>
  <si>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</si>
  <si>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</si>
  <si>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</si>
  <si>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</si>
  <si>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</si>
  <si>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</si>
  <si>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</si>
  <si>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</si>
  <si>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</si>
  <si>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</si>
  <si>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</si>
  <si>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</si>
  <si>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</si>
  <si>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</si>
  <si>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</si>
  <si>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</si>
  <si>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</si>
  <si>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</si>
  <si>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</si>
  <si>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</si>
  <si>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</si>
  <si>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</si>
  <si>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</si>
  <si>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</si>
  <si>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</si>
  <si>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</si>
  <si>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</si>
  <si>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</si>
  <si>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</si>
  <si>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</si>
  <si>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</si>
  <si>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</si>
  <si>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</si>
  <si>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</si>
  <si>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</si>
  <si>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</si>
  <si>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</si>
  <si>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</si>
  <si>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</si>
  <si>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</si>
  <si>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</si>
  <si>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</si>
  <si>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</si>
  <si>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</si>
  <si>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</si>
  <si>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</si>
  <si>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</si>
  <si>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</si>
  <si>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</si>
  <si>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</si>
  <si>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</si>
  <si>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</si>
  <si>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</si>
  <si>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</si>
  <si>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</si>
  <si>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</si>
  <si>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</si>
  <si>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</si>
  <si>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</si>
  <si>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</si>
  <si>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</si>
  <si>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</si>
  <si>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</si>
  <si>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</si>
  <si>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</si>
  <si>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</si>
  <si>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</si>
  <si>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</si>
  <si>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</si>
  <si>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</si>
  <si>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</si>
  <si>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</si>
  <si>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</si>
  <si>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</si>
  <si>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</si>
  <si>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</si>
  <si>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</si>
  <si>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</si>
  <si>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</si>
  <si>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</si>
  <si>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</si>
  <si>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</si>
  <si>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</si>
  <si>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</si>
  <si>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</si>
  <si>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</si>
  <si>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</si>
  <si>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</si>
  <si>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</si>
  <si>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</si>
  <si>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</si>
  <si>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</si>
  <si>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</si>
  <si>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</si>
  <si>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</si>
  <si>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</si>
  <si>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</si>
  <si>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</si>
  <si>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</si>
  <si>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</si>
  <si>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</si>
  <si>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</si>
  <si>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</si>
  <si>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</si>
  <si>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</si>
  <si>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</si>
  <si>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</si>
  <si>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</si>
  <si>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</si>
  <si>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</si>
  <si>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</si>
  <si>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</si>
  <si>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</si>
  <si>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</si>
  <si>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</si>
  <si>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</si>
  <si>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</si>
  <si>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</si>
  <si>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</si>
  <si>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</si>
  <si>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</si>
  <si>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</si>
  <si>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</si>
  <si>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</si>
  <si>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</si>
  <si>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</si>
  <si>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</si>
  <si>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</si>
  <si>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</si>
  <si>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</si>
  <si>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</si>
  <si>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</si>
  <si>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</si>
  <si>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</si>
  <si>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</si>
  <si>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</si>
  <si>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</si>
  <si>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</si>
  <si>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</si>
  <si>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</si>
  <si>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</si>
  <si>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</si>
  <si>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</si>
  <si>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</si>
  <si>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</si>
  <si>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</si>
  <si>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</si>
  <si>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</si>
  <si>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</si>
  <si>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</si>
  <si>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</si>
  <si>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</si>
  <si>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</si>
  <si>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</si>
  <si>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</si>
  <si>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</si>
  <si>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</si>
  <si>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</si>
  <si>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</si>
  <si>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</si>
  <si>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</si>
  <si>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</si>
  <si>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</si>
  <si>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</si>
  <si>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</si>
  <si>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</si>
  <si>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</si>
  <si>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</si>
  <si>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</si>
  <si>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</si>
  <si>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</si>
  <si>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</si>
  <si>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</si>
  <si>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</si>
  <si>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</si>
  <si>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</si>
  <si>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</si>
  <si>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</si>
  <si>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</si>
  <si>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</si>
  <si>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</si>
  <si>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</si>
  <si>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</si>
  <si>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</si>
  <si>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</si>
  <si>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</si>
  <si>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</si>
  <si>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</si>
  <si>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</si>
  <si>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</si>
  <si>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</si>
  <si>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</si>
  <si>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</si>
  <si>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</si>
  <si>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</si>
  <si>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</si>
  <si>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</si>
  <si>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</si>
  <si>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</si>
  <si>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</si>
  <si>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</si>
  <si>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</si>
  <si>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</si>
  <si>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</si>
  <si>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</si>
  <si>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</si>
  <si>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</si>
  <si>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</si>
  <si>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</si>
  <si>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</si>
  <si>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</si>
  <si>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</si>
  <si>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</si>
  <si>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</si>
  <si>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</si>
  <si>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</si>
  <si>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</si>
  <si>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</si>
  <si>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</si>
  <si>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</si>
  <si>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</si>
  <si>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</si>
  <si>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</si>
  <si>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</si>
  <si>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</si>
  <si>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</si>
  <si>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</si>
  <si>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</si>
  <si>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</si>
  <si>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</si>
  <si>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</si>
  <si>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</si>
  <si>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</si>
  <si>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</si>
  <si>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</si>
  <si>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</si>
  <si>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</si>
  <si>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</si>
  <si>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</si>
  <si>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</si>
  <si>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</si>
  <si>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</si>
  <si>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</si>
  <si>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</si>
  <si>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</si>
  <si>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</si>
  <si>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</si>
  <si>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</si>
  <si>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</si>
  <si>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</si>
  <si>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</si>
  <si>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</si>
  <si>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</si>
  <si>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</si>
  <si>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</si>
  <si>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</si>
  <si>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</si>
  <si>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</si>
  <si>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</si>
  <si>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</si>
  <si>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</si>
  <si>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</si>
  <si>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</si>
  <si>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</si>
  <si>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</si>
  <si>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</si>
  <si>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</si>
  <si>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</si>
  <si>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</si>
  <si>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</si>
  <si>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</si>
  <si>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</si>
  <si>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</si>
  <si>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</si>
  <si>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</si>
  <si>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</si>
  <si>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</si>
  <si>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</si>
  <si>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</si>
  <si>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</si>
  <si>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</si>
  <si>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</si>
  <si>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</si>
  <si>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</si>
  <si>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</si>
  <si>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</si>
  <si>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</si>
  <si>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</si>
  <si>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</si>
  <si>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</si>
  <si>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</si>
  <si>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</si>
  <si>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</si>
  <si>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</si>
  <si>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</si>
  <si>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</si>
  <si>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</si>
  <si>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</si>
  <si>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</si>
  <si>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</si>
  <si>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</si>
  <si>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</si>
  <si>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</si>
  <si>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</si>
  <si>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</si>
  <si>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</si>
  <si>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</si>
  <si>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</si>
  <si>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</si>
  <si>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</si>
  <si>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</si>
  <si>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</si>
  <si>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</si>
  <si>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</si>
  <si>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</si>
  <si>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</si>
  <si>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</si>
  <si>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</si>
  <si>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</si>
  <si>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</si>
  <si>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</si>
  <si>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</si>
  <si>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</si>
  <si>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</si>
  <si>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</si>
  <si>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</si>
  <si>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</si>
  <si>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</si>
  <si>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</si>
  <si>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</si>
  <si>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</si>
  <si>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</si>
  <si>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</si>
  <si>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</si>
  <si>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</si>
  <si>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</si>
  <si>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</si>
  <si>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</si>
  <si>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</si>
  <si>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</si>
  <si>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</si>
  <si>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</si>
  <si>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</si>
  <si>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</si>
  <si>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</si>
  <si>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</si>
  <si>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</si>
  <si>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</si>
  <si>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</si>
  <si>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</si>
  <si>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</si>
  <si>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</si>
  <si>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</si>
  <si>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</si>
  <si>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</si>
  <si>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</si>
  <si>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</si>
  <si>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</si>
  <si>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</si>
  <si>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</si>
  <si>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</si>
  <si>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</si>
  <si>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</si>
  <si>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</si>
  <si>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</si>
  <si>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</si>
  <si>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</si>
  <si>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</si>
  <si>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</si>
  <si>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</si>
  <si>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</si>
  <si>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</si>
  <si>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</si>
  <si>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</si>
  <si>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</si>
  <si>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</si>
  <si>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</si>
  <si>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</si>
  <si>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</si>
  <si>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</si>
  <si>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</si>
  <si>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</si>
  <si>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</si>
  <si>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</si>
  <si>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</si>
  <si>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</si>
  <si>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</si>
  <si>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</si>
  <si>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</si>
  <si>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</si>
  <si>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</si>
  <si>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</si>
  <si>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</si>
  <si>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</si>
  <si>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</si>
  <si>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</si>
  <si>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</si>
  <si>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</si>
  <si>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</si>
  <si>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</si>
  <si>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</si>
  <si>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</si>
  <si>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</si>
  <si>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</si>
  <si>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</si>
  <si>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</si>
  <si>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</si>
  <si>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</si>
  <si>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</si>
  <si>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</si>
  <si>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</si>
  <si>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</si>
  <si>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</si>
  <si>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</si>
  <si>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</si>
  <si>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</si>
  <si>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</si>
  <si>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</si>
  <si>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</si>
  <si>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</si>
  <si>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</si>
  <si>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</si>
  <si>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</si>
  <si>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</si>
  <si>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</si>
  <si>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</si>
  <si>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</si>
  <si>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</si>
  <si>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</si>
  <si>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</si>
  <si>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</si>
  <si>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</si>
  <si>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</si>
  <si>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</si>
  <si>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</si>
  <si>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</si>
  <si>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</si>
  <si>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</si>
  <si>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</si>
  <si>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</si>
  <si>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</si>
  <si>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</si>
  <si>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</si>
  <si>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</si>
  <si>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</si>
  <si>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</si>
  <si>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</si>
  <si>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</si>
  <si>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</si>
  <si>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</si>
  <si>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</si>
  <si>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</si>
  <si>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film &amp; video</t>
  </si>
  <si>
    <t>theater</t>
  </si>
  <si>
    <t>music</t>
  </si>
  <si>
    <t>photography</t>
  </si>
  <si>
    <t>food</t>
  </si>
  <si>
    <t>publishing</t>
  </si>
  <si>
    <t>games</t>
  </si>
  <si>
    <t>technology</t>
  </si>
  <si>
    <t>journalism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</si>
  <si>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</si>
  <si>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</si>
  <si>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</si>
  <si>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</si>
  <si>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</si>
  <si>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</si>
  <si>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</si>
  <si>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</si>
  <si>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</si>
  <si>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</si>
  <si>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</si>
  <si>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</si>
  <si>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</si>
  <si>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</si>
  <si>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</si>
  <si>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</si>
  <si>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</si>
  <si>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</si>
  <si>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</si>
  <si>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</si>
  <si>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</si>
  <si>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</si>
  <si>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</si>
  <si>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</si>
  <si>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</si>
  <si>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</si>
  <si>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</si>
  <si>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</si>
  <si>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</si>
  <si>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</si>
  <si>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</si>
  <si>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</si>
  <si>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</si>
  <si>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</si>
  <si>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</si>
  <si>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</si>
  <si>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</si>
  <si>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</si>
  <si>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</si>
  <si>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</si>
  <si>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</si>
  <si>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</si>
  <si>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</si>
  <si>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</si>
  <si>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</si>
  <si>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</si>
  <si>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</si>
  <si>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</si>
  <si>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</si>
  <si>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</si>
  <si>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</si>
  <si>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</si>
  <si>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</si>
  <si>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</si>
  <si>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</si>
  <si>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</si>
  <si>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</si>
  <si>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</si>
  <si>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</si>
  <si>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</si>
  <si>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</si>
  <si>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</si>
  <si>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Mean</t>
  </si>
  <si>
    <t>Median</t>
  </si>
  <si>
    <t>Min</t>
  </si>
  <si>
    <t>Max</t>
  </si>
  <si>
    <t>Variance</t>
  </si>
  <si>
    <t>ST Dev</t>
  </si>
  <si>
    <t>Successful</t>
  </si>
  <si>
    <t>Failed</t>
  </si>
  <si>
    <t>Based on the data given, mean would be a better indicator to summarize the data because we're comparing uniform single categories at a time</t>
  </si>
  <si>
    <t>- Sucessful and Failed</t>
  </si>
  <si>
    <t>If one were to use the medium, it wouldn’t indicate much since its just stating the number in the medium of backers_count</t>
  </si>
  <si>
    <t>Mean takes all data into consideration meanwhile median just states the number in the middle.</t>
  </si>
  <si>
    <t>days lasted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</si>
</sst>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"/>
    </font>
    <font>
      <sz val="10"/>
      <color rgb="FF000118"/>
      <name val="Calibri "/>
    </font>
    <font>
      <sz val="12"/>
      <color theme="1"/>
      <name val="Calibri 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0" fillId="0" borderId="0" xfId="43" applyFont="1" applyAlignment="1">
      <alignment horizontal="right"/>
    </xf>
    <xf numFmtId="9" fontId="16" fillId="33" borderId="0" xfId="43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2" fontId="16" fillId="33" borderId="0" xfId="42" applyNumberFormat="1" applyFont="1" applyFill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4" fontId="19" fillId="0" borderId="0" xfId="0" applyNumberFormat="1" applyFont="1"/>
    <xf numFmtId="0" fontId="20" fillId="0" borderId="0" xfId="0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/>
    <xf numFmtId="0" fontId="0" fillId="0" borderId="0" xfId="0" quotePrefix="1" applyAlignme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491B-BB69-700CA3D7D9F2}"/>
            </c:ext>
          </c:extLst>
        </c:ser>
        <c:ser>
          <c:idx val="1"/>
          <c:order val="1"/>
          <c:tx>
            <c:strRef>
              <c:f>'Stacked Column'!$C$3:$C$4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2-491B-BB69-700CA3D7D9F2}"/>
            </c:ext>
          </c:extLst>
        </c:ser>
        <c:ser>
          <c:idx val="2"/>
          <c:order val="2"/>
          <c:tx>
            <c:strRef>
              <c:f>'Stacked Column'!$D$3:$D$4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2-491B-BB69-700CA3D7D9F2}"/>
            </c:ext>
          </c:extLst>
        </c:ser>
        <c:ser>
          <c:idx val="3"/>
          <c:order val="3"/>
          <c:tx>
            <c:strRef>
              <c:f>'Stacked Column'!$E$3:$E$4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2-491B-BB69-700CA3D7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302928"/>
        <c:axId val="176303344"/>
      </c:barChart>
      <c:catAx>
        <c:axId val="17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3344"/>
        <c:crosses val="autoZero"/>
        <c:auto val="1"/>
        <c:lblAlgn val="ctr"/>
        <c:lblOffset val="100"/>
        <c:noMultiLvlLbl val="0"/>
      </c:catAx>
      <c:valAx>
        <c:axId val="1763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C-439D-9241-DBED7886423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C-439D-9241-DBED7886423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C-439D-9241-DBED7886423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C-439D-9241-DBED7886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180768"/>
        <c:axId val="301165792"/>
      </c:barChart>
      <c:catAx>
        <c:axId val="3011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65792"/>
        <c:crosses val="autoZero"/>
        <c:auto val="1"/>
        <c:lblAlgn val="ctr"/>
        <c:lblOffset val="100"/>
        <c:noMultiLvlLbl val="0"/>
      </c:catAx>
      <c:valAx>
        <c:axId val="301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Graph!PivotTable3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5A9-9C4F-7B413DF9D091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69-4E47-94C2-E714E4074E9B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69-4E47-94C2-E714E4074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16608"/>
        <c:axId val="389311200"/>
      </c:lineChart>
      <c:catAx>
        <c:axId val="3893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11200"/>
        <c:crosses val="autoZero"/>
        <c:auto val="1"/>
        <c:lblAlgn val="ctr"/>
        <c:lblOffset val="100"/>
        <c:noMultiLvlLbl val="0"/>
      </c:catAx>
      <c:valAx>
        <c:axId val="3893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4-44A2-8661-4ED42DB2D82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4-44A2-8661-4ED42DB2D82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4-44A2-8661-4ED42DB2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700656"/>
        <c:axId val="1331707728"/>
      </c:lineChart>
      <c:catAx>
        <c:axId val="13317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07728"/>
        <c:crosses val="autoZero"/>
        <c:auto val="1"/>
        <c:lblAlgn val="ctr"/>
        <c:lblOffset val="100"/>
        <c:noMultiLvlLbl val="0"/>
      </c:catAx>
      <c:valAx>
        <c:axId val="13317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1</xdr:row>
      <xdr:rowOff>3810</xdr:rowOff>
    </xdr:from>
    <xdr:to>
      <xdr:col>12</xdr:col>
      <xdr:colOff>621030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097E0-AB79-CC7D-3EA1-E1301528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4</xdr:row>
      <xdr:rowOff>163830</xdr:rowOff>
    </xdr:from>
    <xdr:to>
      <xdr:col>12</xdr:col>
      <xdr:colOff>666750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0E03B-7DF9-818A-9B5D-C5B2F7EB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54531</xdr:colOff>
      <xdr:row>3</xdr:row>
      <xdr:rowOff>57150</xdr:rowOff>
    </xdr:from>
    <xdr:to>
      <xdr:col>13</xdr:col>
      <xdr:colOff>603171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C9EC5-2104-4A69-9715-57F6232A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440661</xdr:colOff>
      <xdr:row>16</xdr:row>
      <xdr:rowOff>140885</xdr:rowOff>
    </xdr:from>
    <xdr:to>
      <xdr:col>9</xdr:col>
      <xdr:colOff>10468</xdr:colOff>
      <xdr:row>40</xdr:row>
      <xdr:rowOff>10466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A6E00-1A6E-9982-19D2-AEA52DB9A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4948.044151273149" createdVersion="8" refreshedVersion="8" minRefreshableVersion="3" recordCount="1000" xr:uid="{57B5E7DC-0D71-473C-9781-6A480371C37E}">
  <cacheSource type="worksheet">
    <worksheetSource ref="A1:T1001" sheet="Crowdfunding data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x v="0"/>
    <x v="0"/>
    <n v="1450159200"/>
    <d v="2015-12-15T06:00:00"/>
    <b v="0"/>
    <b v="0"/>
    <x v="0"/>
    <x v="0"/>
    <x v="0"/>
  </r>
  <r>
    <n v="1"/>
    <s v="Odom Inc"/>
    <s v="Managed bottom-line architecture"/>
    <n v="1400"/>
    <n v="14560"/>
    <n v="10.4"/>
    <x v="1"/>
    <n v="158"/>
    <x v="1"/>
    <x v="1"/>
    <s v="USD"/>
    <x v="1"/>
    <x v="1"/>
    <n v="1408597200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x v="2"/>
    <s v="AUD"/>
    <x v="2"/>
    <x v="2"/>
    <n v="1384840800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x v="3"/>
    <x v="1"/>
    <s v="USD"/>
    <x v="3"/>
    <x v="3"/>
    <n v="1568955600"/>
    <d v="2019-09-20T05:00: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x v="4"/>
    <x v="1"/>
    <s v="USD"/>
    <x v="4"/>
    <x v="4"/>
    <n v="1548309600"/>
    <d v="2019-01-24T06:00: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x v="5"/>
    <x v="3"/>
    <s v="DKK"/>
    <x v="5"/>
    <x v="5"/>
    <n v="1347080400"/>
    <d v="2012-09-08T05:00: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x v="6"/>
    <x v="4"/>
    <s v="GBP"/>
    <x v="6"/>
    <x v="6"/>
    <n v="1505365200"/>
    <d v="2017-09-14T05:00: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x v="7"/>
    <x v="3"/>
    <s v="DKK"/>
    <x v="7"/>
    <x v="7"/>
    <n v="1439614800"/>
    <d v="2015-08-15T05:00: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x v="8"/>
    <x v="3"/>
    <s v="DKK"/>
    <x v="8"/>
    <x v="8"/>
    <n v="1281502800"/>
    <d v="2010-08-11T05:00: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x v="9"/>
    <x v="1"/>
    <s v="USD"/>
    <x v="9"/>
    <x v="9"/>
    <n v="1383804000"/>
    <d v="2013-11-07T06:00: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x v="10"/>
    <x v="1"/>
    <s v="USD"/>
    <x v="10"/>
    <x v="10"/>
    <n v="128590920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x v="11"/>
    <x v="1"/>
    <s v="USD"/>
    <x v="11"/>
    <x v="11"/>
    <n v="1285563600"/>
    <d v="2010-09-27T05:00:00"/>
    <b v="0"/>
    <b v="1"/>
    <x v="3"/>
    <x v="3"/>
    <x v="3"/>
  </r>
  <r>
    <n v="12"/>
    <s v="Kim Ltd"/>
    <s v="Assimilated hybrid intranet"/>
    <n v="6300"/>
    <n v="5629"/>
    <n v="0.89349206349206345"/>
    <x v="0"/>
    <n v="55"/>
    <x v="12"/>
    <x v="1"/>
    <s v="USD"/>
    <x v="12"/>
    <x v="12"/>
    <n v="1572411600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x v="13"/>
    <x v="1"/>
    <s v="USD"/>
    <x v="13"/>
    <x v="13"/>
    <n v="1466658000"/>
    <d v="2016-06-23T05:00: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x v="14"/>
    <x v="1"/>
    <s v="USD"/>
    <x v="14"/>
    <x v="14"/>
    <n v="1333342800"/>
    <d v="2012-04-02T05:00: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x v="15"/>
    <x v="1"/>
    <s v="USD"/>
    <x v="15"/>
    <x v="15"/>
    <n v="1576303200"/>
    <d v="2019-12-14T06:00: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x v="16"/>
    <x v="1"/>
    <s v="USD"/>
    <x v="16"/>
    <x v="16"/>
    <n v="1392271200"/>
    <d v="2014-02-13T06:00: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x v="17"/>
    <x v="1"/>
    <s v="USD"/>
    <x v="17"/>
    <x v="17"/>
    <n v="1294898400"/>
    <d v="2011-01-13T06:00: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x v="18"/>
    <x v="1"/>
    <s v="USD"/>
    <x v="18"/>
    <x v="18"/>
    <n v="1537074000"/>
    <d v="2018-09-16T05:00: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x v="19"/>
    <x v="1"/>
    <s v="USD"/>
    <x v="19"/>
    <x v="19"/>
    <n v="1553490000"/>
    <d v="2019-03-25T05:00: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x v="20"/>
    <x v="1"/>
    <s v="USD"/>
    <x v="20"/>
    <x v="20"/>
    <n v="1406523600"/>
    <d v="2014-07-28T05:00: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x v="21"/>
    <x v="1"/>
    <s v="USD"/>
    <x v="21"/>
    <x v="21"/>
    <n v="1316322000"/>
    <d v="2011-09-18T05:00: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x v="22"/>
    <x v="1"/>
    <s v="USD"/>
    <x v="22"/>
    <x v="22"/>
    <n v="1524027600"/>
    <d v="2018-04-18T05:00: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x v="23"/>
    <x v="4"/>
    <s v="GBP"/>
    <x v="23"/>
    <x v="23"/>
    <n v="1554699600"/>
    <d v="2019-04-08T05:00: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x v="24"/>
    <x v="1"/>
    <s v="USD"/>
    <x v="24"/>
    <x v="24"/>
    <n v="1403499600"/>
    <d v="2014-06-23T05:00: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x v="25"/>
    <x v="1"/>
    <s v="USD"/>
    <x v="25"/>
    <x v="25"/>
    <n v="1307422800"/>
    <d v="2011-06-07T05:00: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x v="26"/>
    <x v="1"/>
    <s v="USD"/>
    <x v="26"/>
    <x v="26"/>
    <n v="1535346000"/>
    <d v="2018-08-27T05:00: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x v="27"/>
    <x v="1"/>
    <s v="USD"/>
    <x v="27"/>
    <x v="27"/>
    <n v="1444539600"/>
    <d v="2015-10-11T05:00: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x v="28"/>
    <x v="1"/>
    <s v="USD"/>
    <x v="28"/>
    <x v="28"/>
    <n v="1267682400"/>
    <d v="2010-03-04T06:00: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x v="29"/>
    <x v="5"/>
    <s v="CHF"/>
    <x v="29"/>
    <x v="29"/>
    <n v="1535518800"/>
    <d v="2018-08-29T05:00: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x v="30"/>
    <x v="1"/>
    <s v="USD"/>
    <x v="30"/>
    <x v="30"/>
    <n v="1559106000"/>
    <d v="2019-05-29T05:00:00"/>
    <b v="0"/>
    <b v="0"/>
    <x v="10"/>
    <x v="4"/>
    <x v="10"/>
  </r>
  <r>
    <n v="31"/>
    <s v="Schroeder Ltd"/>
    <s v="Progressive needs-based focus group"/>
    <n v="3500"/>
    <n v="10850"/>
    <n v="3.1"/>
    <x v="1"/>
    <n v="226"/>
    <x v="31"/>
    <x v="4"/>
    <s v="GBP"/>
    <x v="31"/>
    <x v="31"/>
    <n v="1454392800"/>
    <d v="2016-02-02T06:00: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x v="32"/>
    <x v="6"/>
    <s v="EUR"/>
    <x v="32"/>
    <x v="32"/>
    <n v="1517896800"/>
    <d v="2018-02-06T06:00: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x v="33"/>
    <x v="1"/>
    <s v="USD"/>
    <x v="33"/>
    <x v="33"/>
    <n v="1415685600"/>
    <d v="2014-11-11T06:00: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x v="34"/>
    <x v="1"/>
    <s v="USD"/>
    <x v="34"/>
    <x v="34"/>
    <n v="1490677200"/>
    <d v="2017-03-28T05:00: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x v="35"/>
    <x v="3"/>
    <s v="DKK"/>
    <x v="35"/>
    <x v="35"/>
    <n v="1551506400"/>
    <d v="2019-03-02T06:00: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x v="36"/>
    <x v="1"/>
    <s v="USD"/>
    <x v="36"/>
    <x v="36"/>
    <n v="1300856400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x v="37"/>
    <x v="1"/>
    <s v="USD"/>
    <x v="37"/>
    <x v="37"/>
    <n v="1573192800"/>
    <d v="2019-11-08T06:00: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x v="38"/>
    <x v="1"/>
    <s v="USD"/>
    <x v="38"/>
    <x v="38"/>
    <n v="1287810000"/>
    <d v="2010-10-23T05:00: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x v="39"/>
    <x v="3"/>
    <s v="DKK"/>
    <x v="39"/>
    <x v="39"/>
    <n v="1362978000"/>
    <d v="2013-03-11T05:00: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x v="40"/>
    <x v="1"/>
    <s v="USD"/>
    <x v="40"/>
    <x v="40"/>
    <n v="1277355600"/>
    <d v="2010-06-24T05:00: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x v="41"/>
    <x v="6"/>
    <s v="EUR"/>
    <x v="41"/>
    <x v="41"/>
    <n v="1348981200"/>
    <d v="2012-09-30T05:00:00"/>
    <b v="0"/>
    <b v="1"/>
    <x v="1"/>
    <x v="1"/>
    <x v="1"/>
  </r>
  <r>
    <n v="42"/>
    <s v="Werner-Bryant"/>
    <s v="Virtual uniform frame"/>
    <n v="1800"/>
    <n v="7991"/>
    <n v="4.4394444444444447"/>
    <x v="1"/>
    <n v="222"/>
    <x v="42"/>
    <x v="1"/>
    <s v="USD"/>
    <x v="42"/>
    <x v="42"/>
    <n v="1310533200"/>
    <d v="2011-07-13T05:00: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x v="43"/>
    <x v="1"/>
    <s v="USD"/>
    <x v="43"/>
    <x v="43"/>
    <n v="1407560400"/>
    <d v="2014-08-09T05:00: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x v="44"/>
    <x v="3"/>
    <s v="DKK"/>
    <x v="44"/>
    <x v="44"/>
    <n v="1552885200"/>
    <d v="2019-03-18T05:00: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x v="45"/>
    <x v="1"/>
    <s v="USD"/>
    <x v="45"/>
    <x v="45"/>
    <n v="1479362400"/>
    <d v="2016-11-17T06:00: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x v="46"/>
    <x v="1"/>
    <s v="USD"/>
    <x v="46"/>
    <x v="46"/>
    <n v="1280552400"/>
    <d v="2010-07-31T05:00: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x v="47"/>
    <x v="1"/>
    <s v="USD"/>
    <x v="47"/>
    <x v="47"/>
    <n v="1398661200"/>
    <d v="2014-04-28T05:00: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x v="48"/>
    <x v="1"/>
    <s v="USD"/>
    <x v="48"/>
    <x v="48"/>
    <n v="1436245200"/>
    <d v="2015-07-07T05:00:00"/>
    <b v="0"/>
    <b v="0"/>
    <x v="3"/>
    <x v="3"/>
    <x v="3"/>
  </r>
  <r>
    <n v="49"/>
    <s v="Casey-Kelly"/>
    <s v="Sharable holistic interface"/>
    <n v="7200"/>
    <n v="13653"/>
    <n v="1.89625"/>
    <x v="1"/>
    <n v="303"/>
    <x v="49"/>
    <x v="1"/>
    <s v="USD"/>
    <x v="49"/>
    <x v="49"/>
    <n v="1575439200"/>
    <d v="2019-12-04T06:00: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x v="50"/>
    <x v="6"/>
    <s v="EUR"/>
    <x v="50"/>
    <x v="50"/>
    <n v="137775240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x v="51"/>
    <x v="4"/>
    <s v="GBP"/>
    <x v="51"/>
    <x v="51"/>
    <n v="1334206800"/>
    <d v="2012-04-12T05:00: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x v="52"/>
    <x v="1"/>
    <s v="USD"/>
    <x v="52"/>
    <x v="52"/>
    <n v="1284872400"/>
    <d v="2010-09-19T05:00: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x v="53"/>
    <x v="1"/>
    <s v="USD"/>
    <x v="53"/>
    <x v="53"/>
    <n v="1403931600"/>
    <d v="2014-06-28T05:00: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x v="54"/>
    <x v="1"/>
    <s v="USD"/>
    <x v="54"/>
    <x v="54"/>
    <n v="1521262800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x v="55"/>
    <x v="1"/>
    <s v="USD"/>
    <x v="55"/>
    <x v="55"/>
    <n v="1533358800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x v="56"/>
    <x v="1"/>
    <s v="USD"/>
    <x v="56"/>
    <x v="56"/>
    <n v="1421474400"/>
    <d v="2015-01-17T06:00: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x v="57"/>
    <x v="1"/>
    <s v="USD"/>
    <x v="57"/>
    <x v="57"/>
    <n v="1505278800"/>
    <d v="2017-09-13T05:00: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x v="58"/>
    <x v="1"/>
    <s v="USD"/>
    <x v="58"/>
    <x v="58"/>
    <n v="1443934800"/>
    <d v="2015-10-04T05:00: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x v="59"/>
    <x v="1"/>
    <s v="USD"/>
    <x v="59"/>
    <x v="59"/>
    <n v="1498539600"/>
    <d v="2017-06-27T05:00: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x v="60"/>
    <x v="0"/>
    <s v="CAD"/>
    <x v="60"/>
    <x v="60"/>
    <n v="1342760400"/>
    <d v="2012-07-20T05:00: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x v="61"/>
    <x v="0"/>
    <s v="CAD"/>
    <x v="61"/>
    <x v="61"/>
    <n v="1301720400"/>
    <d v="2011-04-02T05:00:00"/>
    <b v="0"/>
    <b v="0"/>
    <x v="3"/>
    <x v="3"/>
    <x v="3"/>
  </r>
  <r>
    <n v="62"/>
    <s v="Sparks-West"/>
    <s v="Organized incremental standardization"/>
    <n v="2000"/>
    <n v="14452"/>
    <n v="7.226"/>
    <x v="1"/>
    <n v="249"/>
    <x v="62"/>
    <x v="1"/>
    <s v="USD"/>
    <x v="62"/>
    <x v="62"/>
    <n v="1433566800"/>
    <d v="2015-06-06T05:00: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x v="63"/>
    <x v="1"/>
    <s v="USD"/>
    <x v="63"/>
    <x v="63"/>
    <n v="1493874000"/>
    <d v="2017-05-04T05:00: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x v="64"/>
    <x v="1"/>
    <s v="USD"/>
    <x v="64"/>
    <x v="64"/>
    <n v="1531803600"/>
    <d v="2018-07-17T05:00: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x v="65"/>
    <x v="1"/>
    <s v="USD"/>
    <x v="65"/>
    <x v="65"/>
    <n v="1296712800"/>
    <d v="2011-02-03T06:00: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x v="66"/>
    <x v="1"/>
    <s v="USD"/>
    <x v="66"/>
    <x v="66"/>
    <n v="1428901200"/>
    <d v="2015-04-13T05:00: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x v="67"/>
    <x v="4"/>
    <s v="GBP"/>
    <x v="67"/>
    <x v="67"/>
    <n v="1264831200"/>
    <d v="2010-01-30T06:00: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x v="68"/>
    <x v="6"/>
    <s v="EUR"/>
    <x v="68"/>
    <x v="68"/>
    <n v="1505192400"/>
    <d v="2017-09-12T05:00: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x v="69"/>
    <x v="1"/>
    <s v="USD"/>
    <x v="69"/>
    <x v="69"/>
    <n v="1295676000"/>
    <d v="2011-01-22T06:00: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x v="70"/>
    <x v="6"/>
    <s v="EUR"/>
    <x v="70"/>
    <x v="70"/>
    <n v="129291120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x v="71"/>
    <x v="1"/>
    <s v="USD"/>
    <x v="71"/>
    <x v="71"/>
    <n v="1575439200"/>
    <d v="2019-12-04T06:00: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x v="72"/>
    <x v="1"/>
    <s v="USD"/>
    <x v="72"/>
    <x v="72"/>
    <n v="1438837200"/>
    <d v="2015-08-06T05:00: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x v="73"/>
    <x v="1"/>
    <s v="USD"/>
    <x v="73"/>
    <x v="73"/>
    <n v="1480485600"/>
    <d v="2016-11-30T06:00: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x v="74"/>
    <x v="4"/>
    <s v="GBP"/>
    <x v="74"/>
    <x v="74"/>
    <n v="1459141200"/>
    <d v="2016-03-28T05:00: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x v="75"/>
    <x v="1"/>
    <s v="USD"/>
    <x v="75"/>
    <x v="75"/>
    <n v="1532322000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x v="76"/>
    <x v="1"/>
    <s v="USD"/>
    <x v="76"/>
    <x v="76"/>
    <n v="1426222800"/>
    <d v="2015-03-13T05:00: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x v="77"/>
    <x v="1"/>
    <s v="USD"/>
    <x v="77"/>
    <x v="77"/>
    <n v="1286773200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x v="78"/>
    <x v="1"/>
    <s v="USD"/>
    <x v="78"/>
    <x v="78"/>
    <n v="1523941200"/>
    <d v="2018-04-17T05:00: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x v="79"/>
    <x v="1"/>
    <s v="USD"/>
    <x v="79"/>
    <x v="79"/>
    <n v="1529557200"/>
    <d v="2018-06-21T05:00: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x v="80"/>
    <x v="1"/>
    <s v="USD"/>
    <x v="80"/>
    <x v="80"/>
    <n v="1506574800"/>
    <d v="2017-09-28T05:00: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x v="81"/>
    <x v="1"/>
    <s v="USD"/>
    <x v="81"/>
    <x v="81"/>
    <n v="1513576800"/>
    <d v="2017-12-18T06:00: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x v="82"/>
    <x v="4"/>
    <s v="GBP"/>
    <x v="82"/>
    <x v="82"/>
    <n v="1548309600"/>
    <d v="2019-01-24T06:00: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x v="83"/>
    <x v="1"/>
    <s v="USD"/>
    <x v="83"/>
    <x v="83"/>
    <n v="1471582800"/>
    <d v="2016-08-19T05:00: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x v="84"/>
    <x v="1"/>
    <s v="USD"/>
    <x v="84"/>
    <x v="84"/>
    <n v="1344315600"/>
    <d v="2012-08-07T05:00: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x v="85"/>
    <x v="2"/>
    <s v="AUD"/>
    <x v="85"/>
    <x v="85"/>
    <n v="1316408400"/>
    <d v="2011-09-19T05:00: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x v="86"/>
    <x v="1"/>
    <s v="USD"/>
    <x v="86"/>
    <x v="86"/>
    <n v="1431838800"/>
    <d v="2015-05-17T05:00: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x v="87"/>
    <x v="2"/>
    <s v="AUD"/>
    <x v="87"/>
    <x v="87"/>
    <n v="1300510800"/>
    <d v="2011-03-19T05:00: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x v="88"/>
    <x v="1"/>
    <s v="USD"/>
    <x v="88"/>
    <x v="88"/>
    <n v="1431061200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x v="89"/>
    <x v="1"/>
    <s v="USD"/>
    <x v="89"/>
    <x v="89"/>
    <n v="1271480400"/>
    <d v="2010-04-17T05:00: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x v="90"/>
    <x v="1"/>
    <s v="USD"/>
    <x v="90"/>
    <x v="90"/>
    <n v="1456380000"/>
    <d v="2016-02-25T06:00: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x v="91"/>
    <x v="6"/>
    <s v="EUR"/>
    <x v="91"/>
    <x v="91"/>
    <n v="1472878800"/>
    <d v="2016-09-03T05:00: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x v="92"/>
    <x v="5"/>
    <s v="CHF"/>
    <x v="92"/>
    <x v="92"/>
    <n v="1277355600"/>
    <d v="2010-06-24T05:00: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x v="93"/>
    <x v="1"/>
    <s v="USD"/>
    <x v="93"/>
    <x v="93"/>
    <n v="1351054800"/>
    <d v="2012-10-24T05:00: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x v="94"/>
    <x v="4"/>
    <s v="GBP"/>
    <x v="94"/>
    <x v="94"/>
    <n v="1555563600"/>
    <d v="2019-04-18T05:00: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x v="95"/>
    <x v="1"/>
    <s v="USD"/>
    <x v="95"/>
    <x v="95"/>
    <n v="1571634000"/>
    <d v="2019-10-21T05:00: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x v="96"/>
    <x v="1"/>
    <s v="USD"/>
    <x v="96"/>
    <x v="96"/>
    <n v="1300856400"/>
    <d v="2011-03-23T05:00: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x v="97"/>
    <x v="1"/>
    <s v="USD"/>
    <x v="48"/>
    <x v="48"/>
    <n v="1439874000"/>
    <d v="2015-08-18T05:00: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x v="98"/>
    <x v="2"/>
    <s v="AUD"/>
    <x v="97"/>
    <x v="97"/>
    <n v="1438318800"/>
    <d v="2015-07-31T05:00: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x v="99"/>
    <x v="1"/>
    <s v="USD"/>
    <x v="98"/>
    <x v="98"/>
    <n v="1419400800"/>
    <d v="2014-12-24T06:00:00"/>
    <b v="0"/>
    <b v="0"/>
    <x v="3"/>
    <x v="3"/>
    <x v="3"/>
  </r>
  <r>
    <n v="100"/>
    <s v="Tucker, Fox and Green"/>
    <s v="Upgradable fault-tolerant approach"/>
    <n v="100"/>
    <n v="1"/>
    <n v="0.01"/>
    <x v="0"/>
    <n v="1"/>
    <x v="100"/>
    <x v="1"/>
    <s v="USD"/>
    <x v="99"/>
    <x v="99"/>
    <n v="1320555600"/>
    <d v="2011-11-06T05:00: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x v="101"/>
    <x v="1"/>
    <s v="USD"/>
    <x v="100"/>
    <x v="100"/>
    <n v="1425103200"/>
    <d v="2015-02-28T06:00: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x v="102"/>
    <x v="1"/>
    <s v="USD"/>
    <x v="101"/>
    <x v="101"/>
    <n v="1526878800"/>
    <d v="2018-05-21T05:00: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x v="103"/>
    <x v="6"/>
    <s v="EUR"/>
    <x v="102"/>
    <x v="102"/>
    <n v="1288674000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x v="104"/>
    <x v="1"/>
    <s v="USD"/>
    <x v="103"/>
    <x v="103"/>
    <n v="1495602000"/>
    <d v="2017-05-24T05:00: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x v="105"/>
    <x v="1"/>
    <s v="USD"/>
    <x v="104"/>
    <x v="104"/>
    <n v="1366434000"/>
    <d v="2013-04-20T05:00: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x v="106"/>
    <x v="1"/>
    <s v="USD"/>
    <x v="105"/>
    <x v="105"/>
    <n v="1568350800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x v="107"/>
    <x v="1"/>
    <s v="USD"/>
    <x v="106"/>
    <x v="106"/>
    <n v="1525928400"/>
    <d v="2018-05-10T05:00: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x v="108"/>
    <x v="1"/>
    <s v="USD"/>
    <x v="107"/>
    <x v="107"/>
    <n v="1336885200"/>
    <d v="2012-05-13T05:00: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x v="109"/>
    <x v="1"/>
    <s v="USD"/>
    <x v="108"/>
    <x v="108"/>
    <n v="1389679200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x v="110"/>
    <x v="1"/>
    <s v="USD"/>
    <x v="109"/>
    <x v="109"/>
    <n v="1538283600"/>
    <d v="2018-09-30T05:00: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x v="111"/>
    <x v="1"/>
    <s v="USD"/>
    <x v="110"/>
    <x v="110"/>
    <n v="1348808400"/>
    <d v="2012-09-28T05:00: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x v="112"/>
    <x v="2"/>
    <s v="AUD"/>
    <x v="111"/>
    <x v="111"/>
    <n v="1410152400"/>
    <d v="2014-09-08T05:00: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x v="113"/>
    <x v="1"/>
    <s v="USD"/>
    <x v="112"/>
    <x v="112"/>
    <n v="1505797200"/>
    <d v="2017-09-19T05:00: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x v="114"/>
    <x v="1"/>
    <s v="USD"/>
    <x v="113"/>
    <x v="113"/>
    <n v="1554872400"/>
    <d v="2019-04-10T05:00: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x v="115"/>
    <x v="6"/>
    <s v="EUR"/>
    <x v="114"/>
    <x v="114"/>
    <n v="1513922400"/>
    <d v="2017-12-22T06:00: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x v="116"/>
    <x v="1"/>
    <s v="USD"/>
    <x v="115"/>
    <x v="115"/>
    <n v="1442638800"/>
    <d v="2015-09-19T05:00: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x v="117"/>
    <x v="1"/>
    <s v="USD"/>
    <x v="116"/>
    <x v="116"/>
    <n v="1317186000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x v="118"/>
    <x v="1"/>
    <s v="USD"/>
    <x v="117"/>
    <x v="117"/>
    <n v="1391234400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x v="119"/>
    <x v="1"/>
    <s v="USD"/>
    <x v="118"/>
    <x v="118"/>
    <n v="1404363600"/>
    <d v="2014-07-03T05:00: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x v="120"/>
    <x v="1"/>
    <s v="USD"/>
    <x v="119"/>
    <x v="119"/>
    <n v="1429592400"/>
    <d v="2015-04-21T05:00: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x v="121"/>
    <x v="1"/>
    <s v="USD"/>
    <x v="33"/>
    <x v="33"/>
    <n v="1413608400"/>
    <d v="2014-10-18T05:00: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x v="122"/>
    <x v="1"/>
    <s v="USD"/>
    <x v="120"/>
    <x v="120"/>
    <n v="1419400800"/>
    <d v="2014-12-24T06:00: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x v="123"/>
    <x v="0"/>
    <s v="CAD"/>
    <x v="121"/>
    <x v="121"/>
    <n v="1448604000"/>
    <d v="2015-11-27T06:00: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x v="124"/>
    <x v="6"/>
    <s v="EUR"/>
    <x v="122"/>
    <x v="122"/>
    <n v="1562302800"/>
    <d v="2019-07-05T05:00: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x v="125"/>
    <x v="1"/>
    <s v="USD"/>
    <x v="123"/>
    <x v="123"/>
    <n v="1537678800"/>
    <d v="2018-09-23T05:00: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x v="126"/>
    <x v="1"/>
    <s v="USD"/>
    <x v="124"/>
    <x v="124"/>
    <n v="1473570000"/>
    <d v="2016-09-11T05:00: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x v="127"/>
    <x v="0"/>
    <s v="CAD"/>
    <x v="125"/>
    <x v="125"/>
    <n v="1273899600"/>
    <d v="2010-05-15T05:00: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x v="128"/>
    <x v="1"/>
    <s v="USD"/>
    <x v="126"/>
    <x v="126"/>
    <n v="1284008400"/>
    <d v="2010-09-09T05:00: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x v="129"/>
    <x v="2"/>
    <s v="AUD"/>
    <x v="127"/>
    <x v="127"/>
    <n v="1425103200"/>
    <d v="2015-02-28T06:00: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x v="130"/>
    <x v="3"/>
    <s v="DKK"/>
    <x v="128"/>
    <x v="128"/>
    <n v="1320991200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x v="131"/>
    <x v="4"/>
    <s v="GBP"/>
    <x v="129"/>
    <x v="129"/>
    <n v="1386828000"/>
    <d v="2013-12-12T06:00:00"/>
    <b v="0"/>
    <b v="0"/>
    <x v="2"/>
    <x v="2"/>
    <x v="2"/>
  </r>
  <r>
    <n v="132"/>
    <s v="Flowers and Sons"/>
    <s v="Virtual static core"/>
    <n v="3300"/>
    <n v="3834"/>
    <n v="1.1618181818181819"/>
    <x v="1"/>
    <n v="89"/>
    <x v="132"/>
    <x v="1"/>
    <s v="USD"/>
    <x v="130"/>
    <x v="130"/>
    <n v="1517119200"/>
    <d v="2018-01-28T06:00: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x v="133"/>
    <x v="1"/>
    <s v="USD"/>
    <x v="131"/>
    <x v="131"/>
    <n v="1315026000"/>
    <d v="2011-09-03T05:00: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x v="134"/>
    <x v="5"/>
    <s v="CHF"/>
    <x v="132"/>
    <x v="132"/>
    <n v="1312693200"/>
    <d v="2011-08-07T05:00: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x v="135"/>
    <x v="1"/>
    <s v="USD"/>
    <x v="133"/>
    <x v="133"/>
    <n v="1363064400"/>
    <d v="2013-03-12T05:00: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x v="136"/>
    <x v="1"/>
    <s v="USD"/>
    <x v="134"/>
    <x v="134"/>
    <n v="1403154000"/>
    <d v="2014-06-19T05:00: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x v="137"/>
    <x v="1"/>
    <s v="USD"/>
    <x v="135"/>
    <x v="135"/>
    <n v="1286859600"/>
    <d v="2010-10-12T05:00:00"/>
    <b v="0"/>
    <b v="0"/>
    <x v="9"/>
    <x v="5"/>
    <x v="9"/>
  </r>
  <r>
    <n v="138"/>
    <s v="Hogan Ltd"/>
    <s v="Stand-alone mission-critical moratorium"/>
    <n v="9600"/>
    <n v="9216"/>
    <n v="0.96"/>
    <x v="0"/>
    <n v="115"/>
    <x v="138"/>
    <x v="1"/>
    <s v="USD"/>
    <x v="136"/>
    <x v="136"/>
    <n v="1349326800"/>
    <d v="2012-10-04T05:00: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x v="139"/>
    <x v="1"/>
    <s v="USD"/>
    <x v="137"/>
    <x v="137"/>
    <n v="1430974800"/>
    <d v="2015-05-07T05:00: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x v="140"/>
    <x v="1"/>
    <s v="USD"/>
    <x v="138"/>
    <x v="138"/>
    <n v="1519970400"/>
    <d v="2018-03-02T06:00: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x v="141"/>
    <x v="1"/>
    <s v="USD"/>
    <x v="139"/>
    <x v="139"/>
    <n v="1434603600"/>
    <d v="2015-06-18T05:00: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x v="142"/>
    <x v="1"/>
    <s v="USD"/>
    <x v="107"/>
    <x v="107"/>
    <n v="1337230800"/>
    <d v="2012-05-17T05:00: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x v="143"/>
    <x v="1"/>
    <s v="USD"/>
    <x v="140"/>
    <x v="140"/>
    <n v="1279429200"/>
    <d v="2010-07-18T05:00: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x v="144"/>
    <x v="1"/>
    <s v="USD"/>
    <x v="141"/>
    <x v="141"/>
    <n v="1561438800"/>
    <d v="2019-06-25T05:00: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x v="145"/>
    <x v="5"/>
    <s v="CHF"/>
    <x v="142"/>
    <x v="142"/>
    <n v="1410498000"/>
    <d v="2014-09-12T05:00: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x v="146"/>
    <x v="1"/>
    <s v="USD"/>
    <x v="143"/>
    <x v="143"/>
    <n v="1322460000"/>
    <d v="2011-11-28T06:00: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x v="147"/>
    <x v="1"/>
    <s v="USD"/>
    <x v="144"/>
    <x v="144"/>
    <n v="1466312400"/>
    <d v="2016-06-19T05:00: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x v="148"/>
    <x v="1"/>
    <s v="USD"/>
    <x v="145"/>
    <x v="145"/>
    <n v="1501736400"/>
    <d v="2017-08-03T05:00: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x v="149"/>
    <x v="1"/>
    <s v="USD"/>
    <x v="146"/>
    <x v="146"/>
    <n v="1361512800"/>
    <d v="2013-02-22T06:00:00"/>
    <b v="0"/>
    <b v="0"/>
    <x v="7"/>
    <x v="1"/>
    <x v="7"/>
  </r>
  <r>
    <n v="150"/>
    <s v="Brown, Palmer and Pace"/>
    <s v="Networked stable workforce"/>
    <n v="100"/>
    <n v="1"/>
    <n v="0.01"/>
    <x v="0"/>
    <n v="1"/>
    <x v="100"/>
    <x v="1"/>
    <s v="USD"/>
    <x v="147"/>
    <x v="147"/>
    <n v="1545026400"/>
    <d v="2018-12-17T06:00: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x v="150"/>
    <x v="1"/>
    <s v="USD"/>
    <x v="148"/>
    <x v="148"/>
    <n v="1406696400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x v="151"/>
    <x v="1"/>
    <s v="USD"/>
    <x v="149"/>
    <x v="149"/>
    <n v="1487916000"/>
    <d v="2017-02-24T06:00: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x v="152"/>
    <x v="1"/>
    <s v="USD"/>
    <x v="150"/>
    <x v="150"/>
    <n v="1351141200"/>
    <d v="2012-10-25T05:00: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x v="153"/>
    <x v="1"/>
    <s v="USD"/>
    <x v="151"/>
    <x v="151"/>
    <n v="1465016400"/>
    <d v="2016-06-04T05:00: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x v="154"/>
    <x v="1"/>
    <s v="USD"/>
    <x v="152"/>
    <x v="152"/>
    <n v="1270789200"/>
    <d v="2010-04-09T05:00: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x v="155"/>
    <x v="2"/>
    <s v="AUD"/>
    <x v="153"/>
    <x v="153"/>
    <n v="1572325200"/>
    <d v="2019-10-29T05:00: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x v="156"/>
    <x v="2"/>
    <s v="AUD"/>
    <x v="154"/>
    <x v="154"/>
    <n v="1389420000"/>
    <d v="2014-01-11T06:00: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x v="157"/>
    <x v="1"/>
    <s v="USD"/>
    <x v="155"/>
    <x v="155"/>
    <n v="1449640800"/>
    <d v="2015-12-09T06:00: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x v="158"/>
    <x v="1"/>
    <s v="USD"/>
    <x v="156"/>
    <x v="156"/>
    <n v="1555218000"/>
    <d v="2019-04-14T05:00: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x v="159"/>
    <x v="1"/>
    <s v="USD"/>
    <x v="157"/>
    <x v="157"/>
    <n v="1557723600"/>
    <d v="2019-05-13T05:00: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x v="160"/>
    <x v="1"/>
    <s v="USD"/>
    <x v="158"/>
    <x v="158"/>
    <n v="1443502800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x v="161"/>
    <x v="5"/>
    <s v="CHF"/>
    <x v="159"/>
    <x v="159"/>
    <n v="1546840800"/>
    <d v="2019-01-07T06:00: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x v="162"/>
    <x v="1"/>
    <s v="USD"/>
    <x v="160"/>
    <x v="160"/>
    <n v="1512712800"/>
    <d v="2017-12-08T06:00: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x v="163"/>
    <x v="1"/>
    <s v="USD"/>
    <x v="161"/>
    <x v="161"/>
    <n v="1507525200"/>
    <d v="2017-10-09T05:00: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x v="164"/>
    <x v="1"/>
    <s v="USD"/>
    <x v="162"/>
    <x v="162"/>
    <n v="1504328400"/>
    <d v="2017-09-02T05:00: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x v="165"/>
    <x v="1"/>
    <s v="USD"/>
    <x v="163"/>
    <x v="163"/>
    <n v="1293343200"/>
    <d v="2010-12-26T06:00: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x v="166"/>
    <x v="2"/>
    <s v="AUD"/>
    <x v="164"/>
    <x v="164"/>
    <n v="1371704400"/>
    <d v="2013-06-20T05:00: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x v="167"/>
    <x v="3"/>
    <s v="DKK"/>
    <x v="165"/>
    <x v="165"/>
    <n v="1552798800"/>
    <d v="2019-03-17T05:00: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x v="168"/>
    <x v="1"/>
    <s v="USD"/>
    <x v="166"/>
    <x v="166"/>
    <n v="1342328400"/>
    <d v="2012-07-15T05:00: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x v="169"/>
    <x v="1"/>
    <s v="USD"/>
    <x v="167"/>
    <x v="167"/>
    <n v="1502341200"/>
    <d v="2017-08-10T05:00: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x v="170"/>
    <x v="1"/>
    <s v="USD"/>
    <x v="168"/>
    <x v="168"/>
    <n v="1397192400"/>
    <d v="2014-04-11T05:00: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x v="171"/>
    <x v="1"/>
    <s v="USD"/>
    <x v="169"/>
    <x v="169"/>
    <n v="1407042000"/>
    <d v="2014-08-03T05:00: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x v="172"/>
    <x v="1"/>
    <s v="USD"/>
    <x v="170"/>
    <x v="170"/>
    <n v="1369371600"/>
    <d v="2013-05-24T05:00: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x v="173"/>
    <x v="1"/>
    <s v="USD"/>
    <x v="171"/>
    <x v="171"/>
    <n v="1444107600"/>
    <d v="2015-10-06T05:00: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x v="174"/>
    <x v="1"/>
    <s v="USD"/>
    <x v="172"/>
    <x v="172"/>
    <n v="1474261200"/>
    <d v="2016-09-19T05:00: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x v="175"/>
    <x v="1"/>
    <s v="USD"/>
    <x v="173"/>
    <x v="173"/>
    <n v="1473656400"/>
    <d v="2016-09-12T05:00: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x v="176"/>
    <x v="1"/>
    <s v="USD"/>
    <x v="174"/>
    <x v="174"/>
    <n v="1291960800"/>
    <d v="2010-12-10T06:00: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x v="177"/>
    <x v="1"/>
    <s v="USD"/>
    <x v="175"/>
    <x v="175"/>
    <n v="1506747600"/>
    <d v="2017-09-30T05:00: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x v="178"/>
    <x v="0"/>
    <s v="CAD"/>
    <x v="176"/>
    <x v="176"/>
    <n v="1363582800"/>
    <d v="2013-03-18T05:00: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x v="179"/>
    <x v="2"/>
    <s v="AUD"/>
    <x v="177"/>
    <x v="177"/>
    <n v="1269666000"/>
    <d v="2010-03-27T05:00: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x v="180"/>
    <x v="1"/>
    <s v="USD"/>
    <x v="178"/>
    <x v="178"/>
    <n v="1508648400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x v="181"/>
    <x v="3"/>
    <s v="DKK"/>
    <x v="179"/>
    <x v="179"/>
    <n v="1561957200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x v="182"/>
    <x v="0"/>
    <s v="CAD"/>
    <x v="180"/>
    <x v="180"/>
    <n v="1285131600"/>
    <d v="2010-09-22T05:00: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x v="183"/>
    <x v="1"/>
    <s v="USD"/>
    <x v="181"/>
    <x v="181"/>
    <n v="1556946000"/>
    <d v="2019-05-04T05:00: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x v="184"/>
    <x v="1"/>
    <s v="USD"/>
    <x v="182"/>
    <x v="182"/>
    <n v="1527138000"/>
    <d v="2018-05-24T05:00: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x v="185"/>
    <x v="1"/>
    <s v="USD"/>
    <x v="183"/>
    <x v="183"/>
    <n v="1402117200"/>
    <d v="2014-06-07T05:00: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x v="186"/>
    <x v="0"/>
    <s v="CAD"/>
    <x v="184"/>
    <x v="184"/>
    <n v="1364014800"/>
    <d v="2013-03-23T05:00: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x v="187"/>
    <x v="6"/>
    <s v="EUR"/>
    <x v="185"/>
    <x v="185"/>
    <n v="1417586400"/>
    <d v="2014-12-03T06:00: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x v="188"/>
    <x v="1"/>
    <s v="USD"/>
    <x v="186"/>
    <x v="186"/>
    <n v="1457071200"/>
    <d v="2016-03-04T06:00:00"/>
    <b v="0"/>
    <b v="0"/>
    <x v="3"/>
    <x v="3"/>
    <x v="3"/>
  </r>
  <r>
    <n v="190"/>
    <s v="Cook LLC"/>
    <s v="Up-sized dynamic throughput"/>
    <n v="3700"/>
    <n v="2538"/>
    <n v="0.68594594594594593"/>
    <x v="0"/>
    <n v="24"/>
    <x v="189"/>
    <x v="1"/>
    <s v="USD"/>
    <x v="187"/>
    <x v="187"/>
    <n v="1370408400"/>
    <d v="2013-06-05T05:00: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x v="190"/>
    <x v="6"/>
    <s v="EUR"/>
    <x v="188"/>
    <x v="188"/>
    <n v="1552626000"/>
    <d v="2019-03-15T05:00: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x v="191"/>
    <x v="1"/>
    <s v="USD"/>
    <x v="189"/>
    <x v="189"/>
    <n v="1404190800"/>
    <d v="2014-07-01T05:00: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x v="192"/>
    <x v="1"/>
    <s v="USD"/>
    <x v="190"/>
    <x v="190"/>
    <n v="1523509200"/>
    <d v="2018-04-12T05:00: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x v="193"/>
    <x v="1"/>
    <s v="USD"/>
    <x v="191"/>
    <x v="191"/>
    <n v="1443589200"/>
    <d v="2015-09-30T05:00: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x v="194"/>
    <x v="1"/>
    <s v="USD"/>
    <x v="192"/>
    <x v="192"/>
    <n v="1533445200"/>
    <d v="2018-08-05T05:00: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x v="195"/>
    <x v="3"/>
    <s v="DKK"/>
    <x v="173"/>
    <x v="173"/>
    <n v="1474520400"/>
    <d v="2016-09-22T05:00: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x v="196"/>
    <x v="1"/>
    <s v="USD"/>
    <x v="193"/>
    <x v="193"/>
    <n v="1499403600"/>
    <d v="2017-07-07T05:00: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x v="197"/>
    <x v="1"/>
    <s v="USD"/>
    <x v="194"/>
    <x v="194"/>
    <n v="1283576400"/>
    <d v="2010-09-04T05:00: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x v="198"/>
    <x v="1"/>
    <s v="USD"/>
    <x v="195"/>
    <x v="195"/>
    <n v="1436590800"/>
    <d v="2015-07-11T05:00:00"/>
    <b v="0"/>
    <b v="0"/>
    <x v="1"/>
    <x v="1"/>
    <x v="1"/>
  </r>
  <r>
    <n v="200"/>
    <s v="Becker, Rice and White"/>
    <s v="Reduced dedicated capability"/>
    <n v="100"/>
    <n v="2"/>
    <n v="0.02"/>
    <x v="0"/>
    <n v="1"/>
    <x v="50"/>
    <x v="0"/>
    <s v="CAD"/>
    <x v="152"/>
    <x v="152"/>
    <n v="1270443600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x v="199"/>
    <x v="1"/>
    <s v="USD"/>
    <x v="196"/>
    <x v="196"/>
    <n v="1407819600"/>
    <d v="2014-08-12T05:00: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x v="200"/>
    <x v="1"/>
    <s v="USD"/>
    <x v="197"/>
    <x v="197"/>
    <n v="1317877200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x v="201"/>
    <x v="2"/>
    <s v="AUD"/>
    <x v="198"/>
    <x v="198"/>
    <n v="1484805600"/>
    <d v="2017-01-19T06:00:00"/>
    <b v="0"/>
    <b v="0"/>
    <x v="3"/>
    <x v="3"/>
    <x v="3"/>
  </r>
  <r>
    <n v="204"/>
    <s v="Daniel-Luna"/>
    <s v="Mandatory multimedia leverage"/>
    <n v="75000"/>
    <n v="2529"/>
    <n v="3.372E-2"/>
    <x v="0"/>
    <n v="40"/>
    <x v="202"/>
    <x v="1"/>
    <s v="USD"/>
    <x v="199"/>
    <x v="199"/>
    <n v="1302670800"/>
    <d v="2011-04-13T05:00: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x v="203"/>
    <x v="1"/>
    <s v="USD"/>
    <x v="200"/>
    <x v="200"/>
    <n v="1540789200"/>
    <d v="2018-10-29T05:00: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x v="204"/>
    <x v="1"/>
    <s v="USD"/>
    <x v="201"/>
    <x v="201"/>
    <n v="1268028000"/>
    <d v="2010-03-08T06:00: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x v="205"/>
    <x v="1"/>
    <s v="USD"/>
    <x v="202"/>
    <x v="202"/>
    <n v="1537160400"/>
    <d v="2018-09-17T05:00: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x v="206"/>
    <x v="1"/>
    <s v="USD"/>
    <x v="203"/>
    <x v="203"/>
    <n v="1512280800"/>
    <d v="2017-12-03T06:00: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x v="207"/>
    <x v="2"/>
    <s v="AUD"/>
    <x v="204"/>
    <x v="204"/>
    <n v="1463115600"/>
    <d v="2016-05-13T05:00: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x v="208"/>
    <x v="3"/>
    <s v="DKK"/>
    <x v="205"/>
    <x v="205"/>
    <n v="1490850000"/>
    <d v="2017-03-30T05:00: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x v="209"/>
    <x v="1"/>
    <s v="USD"/>
    <x v="206"/>
    <x v="206"/>
    <n v="1379653200"/>
    <d v="2013-09-20T05:00: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x v="210"/>
    <x v="1"/>
    <s v="USD"/>
    <x v="207"/>
    <x v="207"/>
    <n v="1580364000"/>
    <d v="2020-01-30T06:00: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x v="211"/>
    <x v="1"/>
    <s v="USD"/>
    <x v="208"/>
    <x v="208"/>
    <n v="1289714400"/>
    <d v="2010-11-14T06:00: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x v="212"/>
    <x v="1"/>
    <s v="USD"/>
    <x v="209"/>
    <x v="209"/>
    <n v="1282712400"/>
    <d v="2010-08-25T05:00: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x v="213"/>
    <x v="1"/>
    <s v="USD"/>
    <x v="210"/>
    <x v="210"/>
    <n v="1550210400"/>
    <d v="2019-02-15T06:00: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x v="214"/>
    <x v="1"/>
    <s v="USD"/>
    <x v="211"/>
    <x v="211"/>
    <n v="1322114400"/>
    <d v="2011-11-24T06:00: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x v="215"/>
    <x v="1"/>
    <s v="USD"/>
    <x v="212"/>
    <x v="212"/>
    <n v="1557205200"/>
    <d v="2019-05-07T05:00: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x v="216"/>
    <x v="4"/>
    <s v="GBP"/>
    <x v="213"/>
    <x v="213"/>
    <n v="1323928800"/>
    <d v="2011-12-15T06:00: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x v="217"/>
    <x v="1"/>
    <s v="USD"/>
    <x v="214"/>
    <x v="214"/>
    <n v="1346130000"/>
    <d v="2012-08-28T05:00: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x v="218"/>
    <x v="1"/>
    <s v="USD"/>
    <x v="215"/>
    <x v="215"/>
    <n v="1311051600"/>
    <d v="2011-07-19T05:00: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x v="219"/>
    <x v="1"/>
    <s v="USD"/>
    <x v="216"/>
    <x v="216"/>
    <n v="1340427600"/>
    <d v="2012-06-23T05:00: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x v="220"/>
    <x v="1"/>
    <s v="USD"/>
    <x v="217"/>
    <x v="217"/>
    <n v="1412312400"/>
    <d v="2014-10-03T05:00: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x v="221"/>
    <x v="1"/>
    <s v="USD"/>
    <x v="218"/>
    <x v="218"/>
    <n v="1459314000"/>
    <d v="2016-03-30T05:00: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x v="222"/>
    <x v="1"/>
    <s v="USD"/>
    <x v="219"/>
    <x v="219"/>
    <n v="1415426400"/>
    <d v="2014-11-08T06:00: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x v="223"/>
    <x v="1"/>
    <s v="USD"/>
    <x v="220"/>
    <x v="220"/>
    <n v="1399093200"/>
    <d v="2014-05-03T05:00: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x v="224"/>
    <x v="1"/>
    <s v="USD"/>
    <x v="221"/>
    <x v="221"/>
    <n v="1273899600"/>
    <d v="2010-05-15T05:00: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x v="225"/>
    <x v="1"/>
    <s v="USD"/>
    <x v="222"/>
    <x v="222"/>
    <n v="1432184400"/>
    <d v="2015-05-21T05:00: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x v="226"/>
    <x v="1"/>
    <s v="USD"/>
    <x v="172"/>
    <x v="172"/>
    <n v="1474779600"/>
    <d v="2016-09-25T05:00: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x v="227"/>
    <x v="1"/>
    <s v="USD"/>
    <x v="223"/>
    <x v="223"/>
    <n v="1500440400"/>
    <d v="2017-07-19T05:00: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x v="228"/>
    <x v="1"/>
    <s v="USD"/>
    <x v="224"/>
    <x v="224"/>
    <n v="1575612000"/>
    <d v="2019-12-06T06:00: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x v="229"/>
    <x v="1"/>
    <s v="USD"/>
    <x v="225"/>
    <x v="225"/>
    <n v="1374123600"/>
    <d v="2013-07-18T05:00: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x v="230"/>
    <x v="1"/>
    <s v="USD"/>
    <x v="226"/>
    <x v="226"/>
    <n v="1469509200"/>
    <d v="2016-07-26T05:00: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x v="231"/>
    <x v="1"/>
    <s v="USD"/>
    <x v="227"/>
    <x v="227"/>
    <n v="1309237200"/>
    <d v="2011-06-28T05:00: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x v="232"/>
    <x v="6"/>
    <s v="EUR"/>
    <x v="228"/>
    <x v="228"/>
    <n v="1503982800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x v="233"/>
    <x v="1"/>
    <s v="USD"/>
    <x v="229"/>
    <x v="229"/>
    <n v="1487397600"/>
    <d v="2017-02-18T06:00: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x v="234"/>
    <x v="2"/>
    <s v="AUD"/>
    <x v="230"/>
    <x v="230"/>
    <n v="1562043600"/>
    <d v="2019-07-02T05:00: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x v="235"/>
    <x v="1"/>
    <s v="USD"/>
    <x v="231"/>
    <x v="231"/>
    <n v="1398574800"/>
    <d v="2014-04-27T05:00: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x v="236"/>
    <x v="3"/>
    <s v="DKK"/>
    <x v="232"/>
    <x v="232"/>
    <n v="1515391200"/>
    <d v="2018-01-08T06:00: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x v="237"/>
    <x v="1"/>
    <s v="USD"/>
    <x v="233"/>
    <x v="233"/>
    <n v="1441170000"/>
    <d v="2015-09-02T05:00: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x v="238"/>
    <x v="1"/>
    <s v="USD"/>
    <x v="194"/>
    <x v="194"/>
    <n v="1281157200"/>
    <d v="2010-08-07T05:00: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x v="239"/>
    <x v="2"/>
    <s v="AUD"/>
    <x v="234"/>
    <x v="234"/>
    <n v="1398229200"/>
    <d v="2014-04-23T05:00: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x v="240"/>
    <x v="1"/>
    <s v="USD"/>
    <x v="235"/>
    <x v="235"/>
    <n v="1495256400"/>
    <d v="2017-05-20T05:00: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x v="241"/>
    <x v="1"/>
    <s v="USD"/>
    <x v="236"/>
    <x v="236"/>
    <n v="1520402400"/>
    <d v="2018-03-07T06:00: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x v="242"/>
    <x v="1"/>
    <s v="USD"/>
    <x v="237"/>
    <x v="237"/>
    <n v="1409806800"/>
    <d v="2014-09-04T05:00: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x v="243"/>
    <x v="1"/>
    <s v="USD"/>
    <x v="238"/>
    <x v="238"/>
    <n v="1396933200"/>
    <d v="2014-04-08T05:00: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x v="244"/>
    <x v="1"/>
    <s v="USD"/>
    <x v="239"/>
    <x v="239"/>
    <n v="1376024400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x v="245"/>
    <x v="1"/>
    <s v="USD"/>
    <x v="240"/>
    <x v="240"/>
    <n v="1483682400"/>
    <d v="2017-01-06T06:00: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x v="246"/>
    <x v="2"/>
    <s v="AUD"/>
    <x v="241"/>
    <x v="241"/>
    <n v="1420437600"/>
    <d v="2015-01-05T06:00: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x v="247"/>
    <x v="1"/>
    <s v="USD"/>
    <x v="242"/>
    <x v="242"/>
    <n v="1420783200"/>
    <d v="2015-01-09T06:00:00"/>
    <b v="0"/>
    <b v="0"/>
    <x v="18"/>
    <x v="5"/>
    <x v="18"/>
  </r>
  <r>
    <n v="250"/>
    <s v="Robbins and Sons"/>
    <s v="Future-proofed directional synergy"/>
    <n v="100"/>
    <n v="3"/>
    <n v="0.03"/>
    <x v="0"/>
    <n v="1"/>
    <x v="248"/>
    <x v="1"/>
    <s v="USD"/>
    <x v="67"/>
    <x v="67"/>
    <n v="1267423200"/>
    <d v="2010-03-01T06:00: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x v="249"/>
    <x v="1"/>
    <s v="USD"/>
    <x v="243"/>
    <x v="243"/>
    <n v="1355205600"/>
    <d v="2012-12-11T06:00: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x v="250"/>
    <x v="1"/>
    <s v="USD"/>
    <x v="244"/>
    <x v="244"/>
    <n v="1383109200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x v="251"/>
    <x v="0"/>
    <s v="CAD"/>
    <x v="245"/>
    <x v="245"/>
    <n v="1303275600"/>
    <d v="2011-04-20T05:00: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x v="252"/>
    <x v="1"/>
    <s v="USD"/>
    <x v="246"/>
    <x v="246"/>
    <n v="1487829600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x v="253"/>
    <x v="1"/>
    <s v="USD"/>
    <x v="247"/>
    <x v="247"/>
    <n v="1298268000"/>
    <d v="2011-02-21T06:00: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x v="254"/>
    <x v="4"/>
    <s v="GBP"/>
    <x v="248"/>
    <x v="248"/>
    <n v="1456812000"/>
    <d v="2016-03-01T06:00:00"/>
    <b v="0"/>
    <b v="0"/>
    <x v="1"/>
    <x v="1"/>
    <x v="1"/>
  </r>
  <r>
    <n v="257"/>
    <s v="Williams Inc"/>
    <s v="Decentralized exuding strategy"/>
    <n v="5700"/>
    <n v="8322"/>
    <n v="1.46"/>
    <x v="1"/>
    <n v="92"/>
    <x v="255"/>
    <x v="1"/>
    <s v="USD"/>
    <x v="249"/>
    <x v="249"/>
    <n v="1363669200"/>
    <d v="2013-03-19T05:00: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x v="256"/>
    <x v="1"/>
    <s v="USD"/>
    <x v="250"/>
    <x v="250"/>
    <n v="1482904800"/>
    <d v="2016-12-28T06:00: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x v="257"/>
    <x v="1"/>
    <s v="USD"/>
    <x v="251"/>
    <x v="251"/>
    <n v="1356588000"/>
    <d v="2012-12-27T06:00: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x v="258"/>
    <x v="1"/>
    <s v="USD"/>
    <x v="136"/>
    <x v="136"/>
    <n v="1349845200"/>
    <d v="2012-10-10T05:00: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x v="259"/>
    <x v="1"/>
    <s v="USD"/>
    <x v="252"/>
    <x v="252"/>
    <n v="1283058000"/>
    <d v="2010-08-29T05:00: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x v="260"/>
    <x v="1"/>
    <s v="USD"/>
    <x v="253"/>
    <x v="253"/>
    <n v="1304226000"/>
    <d v="2011-05-01T05:00: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x v="261"/>
    <x v="1"/>
    <s v="USD"/>
    <x v="254"/>
    <x v="254"/>
    <n v="1263016800"/>
    <d v="2010-01-09T06:00: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x v="262"/>
    <x v="1"/>
    <s v="USD"/>
    <x v="255"/>
    <x v="255"/>
    <n v="1362031200"/>
    <d v="2013-02-28T06:00: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x v="263"/>
    <x v="1"/>
    <s v="USD"/>
    <x v="256"/>
    <x v="256"/>
    <n v="1455602400"/>
    <d v="2016-02-16T06:00: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x v="264"/>
    <x v="6"/>
    <s v="EUR"/>
    <x v="257"/>
    <x v="257"/>
    <n v="1418191200"/>
    <d v="2014-12-10T06:00: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x v="265"/>
    <x v="2"/>
    <s v="AUD"/>
    <x v="258"/>
    <x v="258"/>
    <n v="1352440800"/>
    <d v="2012-11-09T06:00: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x v="266"/>
    <x v="1"/>
    <s v="USD"/>
    <x v="259"/>
    <x v="259"/>
    <n v="1353304800"/>
    <d v="2012-11-19T06:00: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x v="267"/>
    <x v="1"/>
    <s v="USD"/>
    <x v="260"/>
    <x v="260"/>
    <n v="155072880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x v="268"/>
    <x v="1"/>
    <s v="USD"/>
    <x v="261"/>
    <x v="261"/>
    <n v="1291442400"/>
    <d v="2010-12-04T06:00: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x v="269"/>
    <x v="1"/>
    <s v="USD"/>
    <x v="262"/>
    <x v="262"/>
    <n v="1452146400"/>
    <d v="2016-01-07T06:00: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x v="270"/>
    <x v="1"/>
    <s v="USD"/>
    <x v="263"/>
    <x v="263"/>
    <n v="1564894800"/>
    <d v="2019-08-04T05:00: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x v="271"/>
    <x v="0"/>
    <s v="CAD"/>
    <x v="264"/>
    <x v="264"/>
    <n v="1505883600"/>
    <d v="2017-09-20T05:00: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x v="272"/>
    <x v="1"/>
    <s v="USD"/>
    <x v="265"/>
    <x v="265"/>
    <n v="1510380000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x v="273"/>
    <x v="1"/>
    <s v="USD"/>
    <x v="266"/>
    <x v="266"/>
    <n v="1555218000"/>
    <d v="2019-04-14T05:00: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x v="274"/>
    <x v="1"/>
    <s v="USD"/>
    <x v="267"/>
    <x v="267"/>
    <n v="1335243600"/>
    <d v="2012-04-24T05:00: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x v="275"/>
    <x v="1"/>
    <s v="USD"/>
    <x v="268"/>
    <x v="268"/>
    <n v="1279688400"/>
    <d v="2010-07-21T05:00: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x v="276"/>
    <x v="1"/>
    <s v="USD"/>
    <x v="269"/>
    <x v="269"/>
    <n v="1356069600"/>
    <d v="2012-12-21T06:00: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x v="277"/>
    <x v="1"/>
    <s v="USD"/>
    <x v="270"/>
    <x v="270"/>
    <n v="1536210000"/>
    <d v="2018-09-06T05:00: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x v="278"/>
    <x v="1"/>
    <s v="USD"/>
    <x v="271"/>
    <x v="271"/>
    <n v="1511762400"/>
    <d v="2017-11-27T06:00: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x v="279"/>
    <x v="1"/>
    <s v="USD"/>
    <x v="272"/>
    <x v="272"/>
    <n v="1333256400"/>
    <d v="2012-04-01T05:00: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x v="280"/>
    <x v="1"/>
    <s v="USD"/>
    <x v="73"/>
    <x v="73"/>
    <n v="1480744800"/>
    <d v="2016-12-03T06:00: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x v="281"/>
    <x v="3"/>
    <s v="DKK"/>
    <x v="273"/>
    <x v="273"/>
    <n v="1465016400"/>
    <d v="2016-06-04T05:00: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x v="282"/>
    <x v="1"/>
    <s v="USD"/>
    <x v="274"/>
    <x v="274"/>
    <n v="1336280400"/>
    <d v="2012-05-06T05:00: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x v="283"/>
    <x v="1"/>
    <s v="USD"/>
    <x v="275"/>
    <x v="275"/>
    <n v="1476766800"/>
    <d v="2016-10-18T05:00: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x v="284"/>
    <x v="1"/>
    <s v="USD"/>
    <x v="276"/>
    <x v="276"/>
    <n v="1480485600"/>
    <d v="2016-11-30T06:00: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x v="285"/>
    <x v="1"/>
    <s v="USD"/>
    <x v="277"/>
    <x v="277"/>
    <n v="1430197200"/>
    <d v="2015-04-28T05:00:00"/>
    <b v="0"/>
    <b v="0"/>
    <x v="5"/>
    <x v="1"/>
    <x v="5"/>
  </r>
  <r>
    <n v="288"/>
    <s v="Garcia Ltd"/>
    <s v="Secured global success"/>
    <n v="5600"/>
    <n v="5476"/>
    <n v="0.97785714285714287"/>
    <x v="0"/>
    <n v="137"/>
    <x v="286"/>
    <x v="3"/>
    <s v="DKK"/>
    <x v="278"/>
    <x v="278"/>
    <n v="1331787600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x v="287"/>
    <x v="0"/>
    <s v="CAD"/>
    <x v="279"/>
    <x v="279"/>
    <n v="1438837200"/>
    <d v="2015-08-06T05:00: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x v="288"/>
    <x v="1"/>
    <s v="USD"/>
    <x v="280"/>
    <x v="280"/>
    <n v="1370926800"/>
    <d v="2013-06-11T05:00: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x v="289"/>
    <x v="1"/>
    <s v="USD"/>
    <x v="281"/>
    <x v="281"/>
    <n v="1319000400"/>
    <d v="2011-10-19T05:00: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x v="290"/>
    <x v="1"/>
    <s v="USD"/>
    <x v="282"/>
    <x v="282"/>
    <n v="1333429200"/>
    <d v="2012-04-03T05:00: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x v="291"/>
    <x v="6"/>
    <s v="EUR"/>
    <x v="283"/>
    <x v="283"/>
    <n v="1287032400"/>
    <d v="2010-10-14T05:00: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x v="292"/>
    <x v="1"/>
    <s v="USD"/>
    <x v="284"/>
    <x v="284"/>
    <n v="1541570400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x v="293"/>
    <x v="5"/>
    <s v="CHF"/>
    <x v="285"/>
    <x v="285"/>
    <n v="1383976800"/>
    <d v="2013-11-09T06:00: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x v="294"/>
    <x v="2"/>
    <s v="AUD"/>
    <x v="286"/>
    <x v="286"/>
    <n v="1550556000"/>
    <d v="2019-02-19T06:00: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x v="295"/>
    <x v="2"/>
    <s v="AUD"/>
    <x v="287"/>
    <x v="287"/>
    <n v="1390456800"/>
    <d v="2014-01-23T06:00: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x v="296"/>
    <x v="1"/>
    <s v="USD"/>
    <x v="288"/>
    <x v="288"/>
    <n v="1458018000"/>
    <d v="2016-03-15T05:00: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x v="297"/>
    <x v="1"/>
    <s v="USD"/>
    <x v="289"/>
    <x v="289"/>
    <n v="1461819600"/>
    <d v="2016-04-28T05:00:00"/>
    <b v="0"/>
    <b v="0"/>
    <x v="0"/>
    <x v="0"/>
    <x v="0"/>
  </r>
  <r>
    <n v="300"/>
    <s v="Cooke PLC"/>
    <s v="Focused executive core"/>
    <n v="100"/>
    <n v="5"/>
    <n v="0.05"/>
    <x v="0"/>
    <n v="1"/>
    <x v="298"/>
    <x v="3"/>
    <s v="DKK"/>
    <x v="290"/>
    <x v="290"/>
    <n v="1504155600"/>
    <d v="2017-08-31T05:00: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x v="299"/>
    <x v="1"/>
    <s v="USD"/>
    <x v="291"/>
    <x v="291"/>
    <n v="1426395600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x v="300"/>
    <x v="1"/>
    <s v="USD"/>
    <x v="292"/>
    <x v="292"/>
    <n v="1537074000"/>
    <d v="2018-09-16T05:00: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x v="301"/>
    <x v="1"/>
    <s v="USD"/>
    <x v="293"/>
    <x v="293"/>
    <n v="1452578400"/>
    <d v="2016-01-12T06:00: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x v="302"/>
    <x v="1"/>
    <s v="USD"/>
    <x v="294"/>
    <x v="294"/>
    <n v="1474088400"/>
    <d v="2016-09-17T05:00: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x v="303"/>
    <x v="1"/>
    <s v="USD"/>
    <x v="295"/>
    <x v="295"/>
    <n v="1461906000"/>
    <d v="2016-04-29T05:00: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x v="304"/>
    <x v="1"/>
    <s v="USD"/>
    <x v="296"/>
    <x v="296"/>
    <n v="1500267600"/>
    <d v="2017-07-17T05:00: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x v="305"/>
    <x v="3"/>
    <s v="DKK"/>
    <x v="297"/>
    <x v="297"/>
    <n v="1340686800"/>
    <d v="2012-06-26T05:00: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x v="306"/>
    <x v="1"/>
    <s v="USD"/>
    <x v="298"/>
    <x v="298"/>
    <n v="1303189200"/>
    <d v="2011-04-19T05:00: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x v="307"/>
    <x v="1"/>
    <s v="USD"/>
    <x v="299"/>
    <x v="299"/>
    <n v="1318309200"/>
    <d v="2011-10-11T05:00: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x v="308"/>
    <x v="1"/>
    <s v="USD"/>
    <x v="300"/>
    <x v="300"/>
    <n v="1272171600"/>
    <d v="2010-04-25T05:00: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x v="309"/>
    <x v="1"/>
    <s v="USD"/>
    <x v="247"/>
    <x v="247"/>
    <n v="1298872800"/>
    <d v="2011-02-28T06:00: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x v="310"/>
    <x v="1"/>
    <s v="USD"/>
    <x v="244"/>
    <x v="244"/>
    <n v="1383282000"/>
    <d v="2013-11-01T05:00: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x v="311"/>
    <x v="1"/>
    <s v="USD"/>
    <x v="301"/>
    <x v="301"/>
    <n v="1330495200"/>
    <d v="2012-02-29T06:00: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x v="312"/>
    <x v="1"/>
    <s v="USD"/>
    <x v="188"/>
    <x v="188"/>
    <n v="1552798800"/>
    <d v="2019-03-17T05:00: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x v="313"/>
    <x v="1"/>
    <s v="USD"/>
    <x v="302"/>
    <x v="302"/>
    <n v="1403413200"/>
    <d v="2014-06-22T05:00: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x v="314"/>
    <x v="6"/>
    <s v="EUR"/>
    <x v="303"/>
    <x v="303"/>
    <n v="1574229600"/>
    <d v="2019-11-20T06:00: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x v="315"/>
    <x v="1"/>
    <s v="USD"/>
    <x v="304"/>
    <x v="304"/>
    <n v="1495861200"/>
    <d v="2017-05-27T05:00: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x v="316"/>
    <x v="1"/>
    <s v="USD"/>
    <x v="305"/>
    <x v="305"/>
    <n v="1392530400"/>
    <d v="2014-02-16T06:00: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x v="317"/>
    <x v="1"/>
    <s v="USD"/>
    <x v="306"/>
    <x v="306"/>
    <n v="1283662800"/>
    <d v="2010-09-05T05:00: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x v="318"/>
    <x v="1"/>
    <s v="USD"/>
    <x v="307"/>
    <x v="307"/>
    <n v="1305781200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x v="319"/>
    <x v="1"/>
    <s v="USD"/>
    <x v="308"/>
    <x v="308"/>
    <n v="1302325200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x v="320"/>
    <x v="1"/>
    <s v="USD"/>
    <x v="309"/>
    <x v="309"/>
    <n v="1291788000"/>
    <d v="2010-12-08T06:00: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x v="321"/>
    <x v="4"/>
    <s v="GBP"/>
    <x v="310"/>
    <x v="310"/>
    <n v="1396069200"/>
    <d v="2014-03-29T05:00: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x v="322"/>
    <x v="1"/>
    <s v="USD"/>
    <x v="311"/>
    <x v="311"/>
    <n v="1435899600"/>
    <d v="2015-07-03T05:00: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x v="323"/>
    <x v="1"/>
    <s v="USD"/>
    <x v="79"/>
    <x v="79"/>
    <n v="1531112400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x v="324"/>
    <x v="1"/>
    <s v="USD"/>
    <x v="312"/>
    <x v="312"/>
    <n v="1451628000"/>
    <d v="2016-01-01T06:00: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x v="325"/>
    <x v="1"/>
    <s v="USD"/>
    <x v="313"/>
    <x v="313"/>
    <n v="1567314000"/>
    <d v="2019-09-01T05:00: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x v="326"/>
    <x v="1"/>
    <s v="USD"/>
    <x v="314"/>
    <x v="314"/>
    <n v="1544508000"/>
    <d v="2018-12-11T06:00: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x v="327"/>
    <x v="1"/>
    <s v="USD"/>
    <x v="315"/>
    <x v="315"/>
    <n v="1482472800"/>
    <d v="2016-12-23T06:00: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x v="328"/>
    <x v="4"/>
    <s v="GBP"/>
    <x v="316"/>
    <x v="316"/>
    <n v="1512799200"/>
    <d v="2017-12-09T06:00:00"/>
    <b v="0"/>
    <b v="0"/>
    <x v="4"/>
    <x v="4"/>
    <x v="4"/>
  </r>
  <r>
    <n v="331"/>
    <s v="Rose-Silva"/>
    <s v="Intuitive static portal"/>
    <n v="3300"/>
    <n v="14643"/>
    <n v="4.4372727272727275"/>
    <x v="1"/>
    <n v="190"/>
    <x v="329"/>
    <x v="1"/>
    <s v="USD"/>
    <x v="317"/>
    <x v="317"/>
    <n v="1324360800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x v="330"/>
    <x v="1"/>
    <s v="USD"/>
    <x v="318"/>
    <x v="318"/>
    <n v="1364533200"/>
    <d v="2013-03-29T05:00: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x v="331"/>
    <x v="1"/>
    <s v="USD"/>
    <x v="319"/>
    <x v="319"/>
    <n v="1545112800"/>
    <d v="2018-12-18T06:00: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x v="332"/>
    <x v="1"/>
    <s v="USD"/>
    <x v="32"/>
    <x v="32"/>
    <n v="1516168800"/>
    <d v="2018-01-17T06:00: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x v="333"/>
    <x v="1"/>
    <s v="USD"/>
    <x v="320"/>
    <x v="320"/>
    <n v="1574920800"/>
    <d v="2019-11-28T06:00: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x v="334"/>
    <x v="1"/>
    <s v="USD"/>
    <x v="321"/>
    <x v="321"/>
    <n v="1292479200"/>
    <d v="2010-12-16T06:00: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x v="335"/>
    <x v="1"/>
    <s v="USD"/>
    <x v="322"/>
    <x v="322"/>
    <n v="1573538400"/>
    <d v="2019-11-12T06:00: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x v="336"/>
    <x v="1"/>
    <s v="USD"/>
    <x v="323"/>
    <x v="323"/>
    <n v="1320382800"/>
    <d v="2011-11-04T05:00: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x v="337"/>
    <x v="0"/>
    <s v="CAD"/>
    <x v="324"/>
    <x v="324"/>
    <n v="1502859600"/>
    <d v="2017-08-16T05:00: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x v="338"/>
    <x v="1"/>
    <s v="USD"/>
    <x v="325"/>
    <x v="325"/>
    <n v="1323756000"/>
    <d v="2011-12-13T06:00: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x v="339"/>
    <x v="1"/>
    <s v="USD"/>
    <x v="326"/>
    <x v="326"/>
    <n v="1441342800"/>
    <d v="2015-09-04T05:00: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x v="340"/>
    <x v="1"/>
    <s v="USD"/>
    <x v="327"/>
    <x v="327"/>
    <n v="1375333200"/>
    <d v="2013-08-01T05:00: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x v="341"/>
    <x v="1"/>
    <s v="USD"/>
    <x v="328"/>
    <x v="328"/>
    <n v="1389420000"/>
    <d v="2014-01-11T06:00: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x v="342"/>
    <x v="1"/>
    <s v="USD"/>
    <x v="329"/>
    <x v="329"/>
    <n v="1520056800"/>
    <d v="2018-03-03T06:00: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x v="343"/>
    <x v="4"/>
    <s v="GBP"/>
    <x v="330"/>
    <x v="330"/>
    <n v="1436504400"/>
    <d v="2015-07-10T05:00:00"/>
    <b v="0"/>
    <b v="0"/>
    <x v="6"/>
    <x v="4"/>
    <x v="6"/>
  </r>
  <r>
    <n v="346"/>
    <s v="Little-Marsh"/>
    <s v="Virtual attitude-oriented migration"/>
    <n v="8000"/>
    <n v="2758"/>
    <n v="0.34475"/>
    <x v="0"/>
    <n v="25"/>
    <x v="344"/>
    <x v="1"/>
    <s v="USD"/>
    <x v="331"/>
    <x v="331"/>
    <n v="1508302800"/>
    <d v="2017-10-18T05:00: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x v="345"/>
    <x v="1"/>
    <s v="USD"/>
    <x v="332"/>
    <x v="332"/>
    <n v="1425708000"/>
    <d v="2015-03-07T06:00: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x v="346"/>
    <x v="1"/>
    <s v="USD"/>
    <x v="333"/>
    <x v="333"/>
    <n v="1488348000"/>
    <d v="2017-03-01T06:00: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x v="347"/>
    <x v="1"/>
    <s v="USD"/>
    <x v="296"/>
    <x v="296"/>
    <n v="1502600400"/>
    <d v="2017-08-13T05:00:00"/>
    <b v="0"/>
    <b v="0"/>
    <x v="3"/>
    <x v="3"/>
    <x v="3"/>
  </r>
  <r>
    <n v="350"/>
    <s v="Shannon Ltd"/>
    <s v="Pre-emptive neutral capacity"/>
    <n v="100"/>
    <n v="5"/>
    <n v="0.05"/>
    <x v="0"/>
    <n v="1"/>
    <x v="298"/>
    <x v="1"/>
    <s v="USD"/>
    <x v="334"/>
    <x v="334"/>
    <n v="1433653200"/>
    <d v="2015-06-07T05:00: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x v="348"/>
    <x v="1"/>
    <s v="USD"/>
    <x v="335"/>
    <x v="335"/>
    <n v="1441602000"/>
    <d v="2015-09-07T05:00: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x v="349"/>
    <x v="0"/>
    <s v="CAD"/>
    <x v="336"/>
    <x v="336"/>
    <n v="1447567200"/>
    <d v="2015-11-15T06:00: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x v="350"/>
    <x v="1"/>
    <s v="USD"/>
    <x v="337"/>
    <x v="337"/>
    <n v="1562389200"/>
    <d v="2019-07-06T05:00: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x v="351"/>
    <x v="3"/>
    <s v="DKK"/>
    <x v="338"/>
    <x v="338"/>
    <n v="1378789200"/>
    <d v="2013-09-10T05:00: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x v="352"/>
    <x v="1"/>
    <s v="USD"/>
    <x v="339"/>
    <x v="339"/>
    <n v="1488520800"/>
    <d v="2017-03-03T06:00: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x v="353"/>
    <x v="6"/>
    <s v="EUR"/>
    <x v="340"/>
    <x v="340"/>
    <n v="1327298400"/>
    <d v="2012-01-23T06:00: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x v="354"/>
    <x v="1"/>
    <s v="USD"/>
    <x v="341"/>
    <x v="341"/>
    <n v="1443416400"/>
    <d v="2015-09-28T05:00: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x v="355"/>
    <x v="0"/>
    <s v="CAD"/>
    <x v="342"/>
    <x v="342"/>
    <n v="1534136400"/>
    <d v="2018-08-13T05:00: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x v="356"/>
    <x v="1"/>
    <s v="USD"/>
    <x v="343"/>
    <x v="343"/>
    <n v="1315026000"/>
    <d v="2011-09-03T05:00: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x v="357"/>
    <x v="4"/>
    <s v="GBP"/>
    <x v="344"/>
    <x v="344"/>
    <n v="1295071200"/>
    <d v="2011-01-15T06:00: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x v="358"/>
    <x v="1"/>
    <s v="USD"/>
    <x v="345"/>
    <x v="345"/>
    <n v="1509426000"/>
    <d v="2017-10-31T05:00: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x v="359"/>
    <x v="1"/>
    <s v="USD"/>
    <x v="65"/>
    <x v="65"/>
    <n v="1299391200"/>
    <d v="2011-03-06T06:00: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x v="360"/>
    <x v="1"/>
    <s v="USD"/>
    <x v="346"/>
    <x v="346"/>
    <n v="1325052000"/>
    <d v="2011-12-28T06:00: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x v="361"/>
    <x v="1"/>
    <s v="USD"/>
    <x v="347"/>
    <x v="347"/>
    <n v="1522818000"/>
    <d v="2018-04-04T05:00: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x v="362"/>
    <x v="2"/>
    <s v="AUD"/>
    <x v="348"/>
    <x v="348"/>
    <n v="1485324000"/>
    <d v="2017-01-25T06:00: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x v="363"/>
    <x v="1"/>
    <s v="USD"/>
    <x v="349"/>
    <x v="349"/>
    <n v="1294120800"/>
    <d v="2011-01-04T06:00: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x v="364"/>
    <x v="1"/>
    <s v="USD"/>
    <x v="350"/>
    <x v="350"/>
    <n v="1415685600"/>
    <d v="2014-11-11T06:00: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x v="365"/>
    <x v="4"/>
    <s v="GBP"/>
    <x v="351"/>
    <x v="351"/>
    <n v="1288933200"/>
    <d v="2010-11-05T05:00: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x v="366"/>
    <x v="1"/>
    <s v="USD"/>
    <x v="352"/>
    <x v="352"/>
    <n v="1363237200"/>
    <d v="2013-03-14T05:00: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x v="367"/>
    <x v="1"/>
    <s v="USD"/>
    <x v="353"/>
    <x v="353"/>
    <n v="1555822800"/>
    <d v="2019-04-21T05:00: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x v="368"/>
    <x v="1"/>
    <s v="USD"/>
    <x v="354"/>
    <x v="354"/>
    <n v="1427778000"/>
    <d v="2015-03-31T05:00: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x v="369"/>
    <x v="1"/>
    <s v="USD"/>
    <x v="355"/>
    <x v="355"/>
    <n v="1422424800"/>
    <d v="2015-01-28T06:00: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x v="370"/>
    <x v="1"/>
    <s v="USD"/>
    <x v="356"/>
    <x v="356"/>
    <n v="1503637200"/>
    <d v="2017-08-25T05:00: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x v="371"/>
    <x v="1"/>
    <s v="USD"/>
    <x v="357"/>
    <x v="357"/>
    <n v="1547618400"/>
    <d v="2019-01-16T06:00: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x v="372"/>
    <x v="1"/>
    <s v="USD"/>
    <x v="358"/>
    <x v="358"/>
    <n v="1449900000"/>
    <d v="2015-12-12T06:00:00"/>
    <b v="0"/>
    <b v="0"/>
    <x v="7"/>
    <x v="1"/>
    <x v="7"/>
  </r>
  <r>
    <n v="376"/>
    <s v="Perry PLC"/>
    <s v="Mandatory uniform matrix"/>
    <n v="3400"/>
    <n v="12275"/>
    <n v="3.6102941176470589"/>
    <x v="1"/>
    <n v="131"/>
    <x v="373"/>
    <x v="1"/>
    <s v="USD"/>
    <x v="359"/>
    <x v="359"/>
    <n v="1405141200"/>
    <d v="2014-07-12T05:00: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x v="374"/>
    <x v="1"/>
    <s v="USD"/>
    <x v="12"/>
    <x v="12"/>
    <n v="1572933600"/>
    <d v="2019-11-05T06:00: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x v="375"/>
    <x v="1"/>
    <s v="USD"/>
    <x v="360"/>
    <x v="360"/>
    <n v="1530162000"/>
    <d v="2018-06-28T05:00: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x v="376"/>
    <x v="4"/>
    <s v="GBP"/>
    <x v="361"/>
    <x v="361"/>
    <n v="1320904800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x v="377"/>
    <x v="1"/>
    <s v="USD"/>
    <x v="362"/>
    <x v="362"/>
    <n v="1372395600"/>
    <d v="2013-06-28T05:00: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x v="378"/>
    <x v="1"/>
    <s v="USD"/>
    <x v="363"/>
    <x v="363"/>
    <n v="1437714000"/>
    <d v="2015-07-24T05:00: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x v="379"/>
    <x v="1"/>
    <s v="USD"/>
    <x v="364"/>
    <x v="364"/>
    <n v="1509771600"/>
    <d v="2017-11-04T05:00: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x v="380"/>
    <x v="1"/>
    <s v="USD"/>
    <x v="210"/>
    <x v="210"/>
    <n v="1550556000"/>
    <d v="2019-02-19T06:00: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x v="381"/>
    <x v="1"/>
    <s v="USD"/>
    <x v="365"/>
    <x v="365"/>
    <n v="1489039200"/>
    <d v="2017-03-09T06:00: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x v="382"/>
    <x v="1"/>
    <s v="USD"/>
    <x v="366"/>
    <x v="366"/>
    <n v="1556600400"/>
    <d v="2019-04-30T05:00: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x v="383"/>
    <x v="1"/>
    <s v="USD"/>
    <x v="367"/>
    <x v="367"/>
    <n v="1278565200"/>
    <d v="2010-07-08T05:00: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x v="384"/>
    <x v="1"/>
    <s v="USD"/>
    <x v="368"/>
    <x v="368"/>
    <n v="1339909200"/>
    <d v="2012-06-17T05:00: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x v="385"/>
    <x v="5"/>
    <s v="CHF"/>
    <x v="369"/>
    <x v="369"/>
    <n v="1325829600"/>
    <d v="2012-01-06T06:00: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x v="386"/>
    <x v="1"/>
    <s v="USD"/>
    <x v="370"/>
    <x v="370"/>
    <n v="1290578400"/>
    <d v="2010-11-24T06:00: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x v="387"/>
    <x v="1"/>
    <s v="USD"/>
    <x v="371"/>
    <x v="371"/>
    <n v="1380344400"/>
    <d v="2013-09-28T05:00: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x v="388"/>
    <x v="1"/>
    <s v="USD"/>
    <x v="287"/>
    <x v="287"/>
    <n v="1389852000"/>
    <d v="2014-01-16T06:00: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x v="389"/>
    <x v="1"/>
    <s v="USD"/>
    <x v="372"/>
    <x v="372"/>
    <n v="1294466400"/>
    <d v="2011-01-08T06:00: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x v="390"/>
    <x v="0"/>
    <s v="CAD"/>
    <x v="373"/>
    <x v="373"/>
    <n v="1500354000"/>
    <d v="2017-07-18T05:00: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x v="391"/>
    <x v="1"/>
    <s v="USD"/>
    <x v="374"/>
    <x v="374"/>
    <n v="1375938000"/>
    <d v="2013-08-08T05:00: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x v="392"/>
    <x v="1"/>
    <s v="USD"/>
    <x v="375"/>
    <x v="375"/>
    <n v="1323410400"/>
    <d v="2011-12-09T06:00: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x v="393"/>
    <x v="2"/>
    <s v="AUD"/>
    <x v="376"/>
    <x v="376"/>
    <n v="1539406800"/>
    <d v="2018-10-13T05:00: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x v="394"/>
    <x v="1"/>
    <s v="USD"/>
    <x v="377"/>
    <x v="377"/>
    <n v="1369803600"/>
    <d v="2013-05-29T05:00: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x v="395"/>
    <x v="6"/>
    <s v="EUR"/>
    <x v="378"/>
    <x v="378"/>
    <n v="1525928400"/>
    <d v="2018-05-10T05:00: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x v="396"/>
    <x v="1"/>
    <s v="USD"/>
    <x v="379"/>
    <x v="379"/>
    <n v="1297231200"/>
    <d v="2011-02-09T06:00:00"/>
    <b v="0"/>
    <b v="0"/>
    <x v="7"/>
    <x v="1"/>
    <x v="7"/>
  </r>
  <r>
    <n v="400"/>
    <s v="Bell PLC"/>
    <s v="Ergonomic eco-centric open architecture"/>
    <n v="100"/>
    <n v="2"/>
    <n v="0.02"/>
    <x v="0"/>
    <n v="1"/>
    <x v="50"/>
    <x v="1"/>
    <s v="USD"/>
    <x v="380"/>
    <x v="380"/>
    <n v="1378530000"/>
    <d v="2013-09-07T05:00: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x v="397"/>
    <x v="1"/>
    <s v="USD"/>
    <x v="381"/>
    <x v="381"/>
    <n v="1572152400"/>
    <d v="2019-10-27T05:00: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x v="398"/>
    <x v="1"/>
    <s v="USD"/>
    <x v="382"/>
    <x v="382"/>
    <n v="1329890400"/>
    <d v="2012-02-22T06:00: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x v="399"/>
    <x v="0"/>
    <s v="CAD"/>
    <x v="125"/>
    <x v="125"/>
    <n v="1276750800"/>
    <d v="2010-06-17T05:00: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x v="400"/>
    <x v="1"/>
    <s v="USD"/>
    <x v="383"/>
    <x v="383"/>
    <n v="1510898400"/>
    <d v="2017-11-17T06:00: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x v="401"/>
    <x v="1"/>
    <s v="USD"/>
    <x v="384"/>
    <x v="384"/>
    <n v="1532408400"/>
    <d v="2018-07-24T05:00: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x v="402"/>
    <x v="1"/>
    <s v="USD"/>
    <x v="385"/>
    <x v="385"/>
    <n v="1360562400"/>
    <d v="2013-02-11T06:00: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x v="403"/>
    <x v="3"/>
    <s v="DKK"/>
    <x v="386"/>
    <x v="386"/>
    <n v="1571547600"/>
    <d v="2019-10-20T05:00: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x v="404"/>
    <x v="0"/>
    <s v="CAD"/>
    <x v="387"/>
    <x v="387"/>
    <n v="1468126800"/>
    <d v="2016-07-10T05:00: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x v="405"/>
    <x v="1"/>
    <s v="USD"/>
    <x v="388"/>
    <x v="388"/>
    <n v="1492837200"/>
    <d v="2017-04-22T05:00: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x v="406"/>
    <x v="1"/>
    <s v="USD"/>
    <x v="277"/>
    <x v="277"/>
    <n v="1430197200"/>
    <d v="2015-04-28T05:00: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x v="407"/>
    <x v="1"/>
    <s v="USD"/>
    <x v="389"/>
    <x v="389"/>
    <n v="1496206800"/>
    <d v="2017-05-31T05:00: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x v="408"/>
    <x v="1"/>
    <s v="USD"/>
    <x v="390"/>
    <x v="390"/>
    <n v="1389592800"/>
    <d v="2014-01-13T06:00: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x v="409"/>
    <x v="1"/>
    <s v="USD"/>
    <x v="391"/>
    <x v="391"/>
    <n v="1545631200"/>
    <d v="2018-12-24T06:00: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x v="410"/>
    <x v="1"/>
    <s v="USD"/>
    <x v="392"/>
    <x v="392"/>
    <n v="1272430800"/>
    <d v="2010-04-28T05:00: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x v="411"/>
    <x v="1"/>
    <s v="USD"/>
    <x v="393"/>
    <x v="393"/>
    <n v="1327903200"/>
    <d v="2012-01-30T06:00: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x v="412"/>
    <x v="1"/>
    <s v="USD"/>
    <x v="394"/>
    <x v="394"/>
    <n v="1296021600"/>
    <d v="2011-01-26T06:00: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x v="413"/>
    <x v="1"/>
    <s v="USD"/>
    <x v="395"/>
    <x v="395"/>
    <n v="1543298400"/>
    <d v="2018-11-27T06:00: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x v="414"/>
    <x v="0"/>
    <s v="CAD"/>
    <x v="396"/>
    <x v="396"/>
    <n v="1336366800"/>
    <d v="2012-05-07T05:00: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x v="415"/>
    <x v="1"/>
    <s v="USD"/>
    <x v="397"/>
    <x v="397"/>
    <n v="1325052000"/>
    <d v="2011-12-28T06:00: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x v="416"/>
    <x v="1"/>
    <s v="USD"/>
    <x v="398"/>
    <x v="398"/>
    <n v="1499576400"/>
    <d v="2017-07-09T05:00: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x v="417"/>
    <x v="1"/>
    <s v="USD"/>
    <x v="399"/>
    <x v="399"/>
    <n v="1501304400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x v="418"/>
    <x v="1"/>
    <s v="USD"/>
    <x v="400"/>
    <x v="400"/>
    <n v="1273208400"/>
    <d v="2010-05-07T05:00: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x v="419"/>
    <x v="1"/>
    <s v="USD"/>
    <x v="116"/>
    <x v="116"/>
    <n v="1316840400"/>
    <d v="2011-09-24T05:00: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x v="420"/>
    <x v="1"/>
    <s v="USD"/>
    <x v="401"/>
    <x v="401"/>
    <n v="1524546000"/>
    <d v="2018-04-24T05:00: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x v="421"/>
    <x v="1"/>
    <s v="USD"/>
    <x v="402"/>
    <x v="402"/>
    <n v="1438578000"/>
    <d v="2015-08-03T05:00: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x v="422"/>
    <x v="1"/>
    <s v="USD"/>
    <x v="403"/>
    <x v="403"/>
    <n v="1362549600"/>
    <d v="2013-03-06T06:00: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x v="423"/>
    <x v="1"/>
    <s v="USD"/>
    <x v="404"/>
    <x v="404"/>
    <n v="1413349200"/>
    <d v="2014-10-15T05:00: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x v="424"/>
    <x v="1"/>
    <s v="USD"/>
    <x v="405"/>
    <x v="405"/>
    <n v="1298008800"/>
    <d v="2011-02-18T06:00: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x v="425"/>
    <x v="1"/>
    <s v="USD"/>
    <x v="406"/>
    <x v="406"/>
    <n v="1394427600"/>
    <d v="2014-03-10T05:00: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x v="426"/>
    <x v="1"/>
    <s v="USD"/>
    <x v="407"/>
    <x v="407"/>
    <n v="1572670800"/>
    <d v="2019-11-02T05:00: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x v="427"/>
    <x v="1"/>
    <s v="USD"/>
    <x v="408"/>
    <x v="408"/>
    <n v="1531112400"/>
    <d v="2018-07-09T05:00: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x v="428"/>
    <x v="1"/>
    <s v="USD"/>
    <x v="409"/>
    <x v="409"/>
    <n v="1400734800"/>
    <d v="2014-05-22T05:00: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x v="429"/>
    <x v="1"/>
    <s v="USD"/>
    <x v="410"/>
    <x v="410"/>
    <n v="1386741600"/>
    <d v="2013-12-11T06:00: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x v="430"/>
    <x v="0"/>
    <s v="CAD"/>
    <x v="411"/>
    <x v="411"/>
    <n v="1481781600"/>
    <d v="2016-12-15T06:00: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x v="431"/>
    <x v="6"/>
    <s v="EUR"/>
    <x v="412"/>
    <x v="412"/>
    <n v="1419660000"/>
    <d v="2014-12-27T06:00: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x v="432"/>
    <x v="1"/>
    <s v="USD"/>
    <x v="413"/>
    <x v="413"/>
    <n v="1555822800"/>
    <d v="2019-04-21T05:00: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x v="433"/>
    <x v="1"/>
    <s v="USD"/>
    <x v="414"/>
    <x v="414"/>
    <n v="1442379600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x v="434"/>
    <x v="1"/>
    <s v="USD"/>
    <x v="415"/>
    <x v="415"/>
    <n v="1364965200"/>
    <d v="2013-04-03T05:00: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x v="435"/>
    <x v="1"/>
    <s v="USD"/>
    <x v="416"/>
    <x v="416"/>
    <n v="1479016800"/>
    <d v="2016-11-13T06:00: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x v="436"/>
    <x v="1"/>
    <s v="USD"/>
    <x v="417"/>
    <x v="417"/>
    <n v="1499662800"/>
    <d v="2017-07-10T05:00: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x v="437"/>
    <x v="1"/>
    <s v="USD"/>
    <x v="418"/>
    <x v="418"/>
    <n v="1337835600"/>
    <d v="2012-05-24T05:00: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x v="438"/>
    <x v="6"/>
    <s v="EUR"/>
    <x v="419"/>
    <x v="419"/>
    <n v="1505710800"/>
    <d v="2017-09-18T05:00: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x v="439"/>
    <x v="1"/>
    <s v="USD"/>
    <x v="420"/>
    <x v="420"/>
    <n v="1287464400"/>
    <d v="2010-10-19T05:00: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x v="440"/>
    <x v="1"/>
    <s v="USD"/>
    <x v="421"/>
    <x v="421"/>
    <n v="1311656400"/>
    <d v="2011-07-26T05:00: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x v="441"/>
    <x v="1"/>
    <s v="USD"/>
    <x v="422"/>
    <x v="422"/>
    <n v="1293170400"/>
    <d v="2010-12-24T06:00: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x v="442"/>
    <x v="1"/>
    <s v="USD"/>
    <x v="423"/>
    <x v="423"/>
    <n v="1355983200"/>
    <d v="2012-12-20T06:00: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x v="443"/>
    <x v="4"/>
    <s v="GBP"/>
    <x v="424"/>
    <x v="424"/>
    <n v="1515045600"/>
    <d v="2018-01-04T06:00: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x v="444"/>
    <x v="1"/>
    <s v="USD"/>
    <x v="425"/>
    <x v="425"/>
    <n v="1366088400"/>
    <d v="2013-04-16T05:00:00"/>
    <b v="0"/>
    <b v="1"/>
    <x v="11"/>
    <x v="6"/>
    <x v="11"/>
  </r>
  <r>
    <n v="449"/>
    <s v="Cuevas-Morales"/>
    <s v="Public-key coherent ability"/>
    <n v="900"/>
    <n v="8703"/>
    <n v="9.67"/>
    <x v="1"/>
    <n v="86"/>
    <x v="445"/>
    <x v="3"/>
    <s v="DKK"/>
    <x v="426"/>
    <x v="426"/>
    <n v="1553317200"/>
    <d v="2019-03-23T05:00:00"/>
    <b v="0"/>
    <b v="0"/>
    <x v="11"/>
    <x v="6"/>
    <x v="11"/>
  </r>
  <r>
    <n v="450"/>
    <s v="Delgado-Hatfield"/>
    <s v="Up-sized composite success"/>
    <n v="100"/>
    <n v="4"/>
    <n v="0.04"/>
    <x v="0"/>
    <n v="1"/>
    <x v="446"/>
    <x v="0"/>
    <s v="CAD"/>
    <x v="427"/>
    <x v="427"/>
    <n v="1542088800"/>
    <d v="2018-11-13T06:00: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x v="447"/>
    <x v="1"/>
    <s v="USD"/>
    <x v="428"/>
    <x v="428"/>
    <n v="1503118800"/>
    <d v="2017-08-19T05:00: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x v="448"/>
    <x v="1"/>
    <s v="USD"/>
    <x v="429"/>
    <x v="429"/>
    <n v="1278478800"/>
    <d v="2010-07-07T05:00: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x v="449"/>
    <x v="1"/>
    <s v="USD"/>
    <x v="411"/>
    <x v="411"/>
    <n v="1484114400"/>
    <d v="2017-01-11T06:00: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x v="450"/>
    <x v="1"/>
    <s v="USD"/>
    <x v="430"/>
    <x v="430"/>
    <n v="138544560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x v="451"/>
    <x v="1"/>
    <s v="USD"/>
    <x v="431"/>
    <x v="431"/>
    <n v="1318741200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x v="452"/>
    <x v="1"/>
    <s v="USD"/>
    <x v="432"/>
    <x v="432"/>
    <n v="1518242400"/>
    <d v="2018-02-10T06:00: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x v="453"/>
    <x v="1"/>
    <s v="USD"/>
    <x v="433"/>
    <x v="433"/>
    <n v="1476594000"/>
    <d v="2016-10-16T05:00: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x v="454"/>
    <x v="1"/>
    <s v="USD"/>
    <x v="434"/>
    <x v="434"/>
    <n v="1273554000"/>
    <d v="2010-05-11T05:00: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x v="455"/>
    <x v="1"/>
    <s v="USD"/>
    <x v="435"/>
    <x v="435"/>
    <n v="1421906400"/>
    <d v="2015-01-22T06:00: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x v="456"/>
    <x v="1"/>
    <s v="USD"/>
    <x v="8"/>
    <x v="8"/>
    <n v="1281589200"/>
    <d v="2010-08-12T05:00: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x v="457"/>
    <x v="1"/>
    <s v="USD"/>
    <x v="436"/>
    <x v="436"/>
    <n v="1400389200"/>
    <d v="2014-05-18T05:00: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x v="458"/>
    <x v="1"/>
    <s v="USD"/>
    <x v="385"/>
    <x v="385"/>
    <n v="1362808800"/>
    <d v="2013-03-09T06:00: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x v="459"/>
    <x v="1"/>
    <s v="USD"/>
    <x v="437"/>
    <x v="437"/>
    <n v="1388815200"/>
    <d v="2014-01-04T06:00: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x v="460"/>
    <x v="1"/>
    <s v="USD"/>
    <x v="438"/>
    <x v="438"/>
    <n v="1519538400"/>
    <d v="2018-02-25T06:00: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x v="461"/>
    <x v="1"/>
    <s v="USD"/>
    <x v="439"/>
    <x v="439"/>
    <n v="1517810400"/>
    <d v="2018-02-05T06:00:00"/>
    <b v="0"/>
    <b v="0"/>
    <x v="18"/>
    <x v="5"/>
    <x v="18"/>
  </r>
  <r>
    <n v="466"/>
    <s v="Obrien and Sons"/>
    <s v="Pre-emptive transitional frame"/>
    <n v="1200"/>
    <n v="3984"/>
    <n v="3.32"/>
    <x v="1"/>
    <n v="42"/>
    <x v="462"/>
    <x v="1"/>
    <s v="USD"/>
    <x v="440"/>
    <x v="440"/>
    <n v="1370581200"/>
    <d v="2013-06-07T05:00: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x v="463"/>
    <x v="0"/>
    <s v="CAD"/>
    <x v="441"/>
    <x v="441"/>
    <n v="1448863200"/>
    <d v="2015-11-30T06:00: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x v="464"/>
    <x v="1"/>
    <s v="USD"/>
    <x v="442"/>
    <x v="442"/>
    <n v="1556600400"/>
    <d v="2019-04-30T05:00: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x v="465"/>
    <x v="1"/>
    <s v="USD"/>
    <x v="443"/>
    <x v="443"/>
    <n v="1432098000"/>
    <d v="2015-05-20T05:00: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x v="466"/>
    <x v="1"/>
    <s v="USD"/>
    <x v="315"/>
    <x v="315"/>
    <n v="1482127200"/>
    <d v="2016-12-19T06:00:00"/>
    <b v="0"/>
    <b v="0"/>
    <x v="8"/>
    <x v="2"/>
    <x v="8"/>
  </r>
  <r>
    <n v="471"/>
    <s v="Perry and Sons"/>
    <s v="Configurable static help-desk"/>
    <n v="3100"/>
    <n v="9889"/>
    <n v="3.19"/>
    <x v="1"/>
    <n v="194"/>
    <x v="467"/>
    <x v="4"/>
    <s v="GBP"/>
    <x v="444"/>
    <x v="444"/>
    <n v="1335934800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x v="468"/>
    <x v="1"/>
    <s v="USD"/>
    <x v="445"/>
    <x v="445"/>
    <n v="1556946000"/>
    <d v="2019-05-04T05:00: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x v="469"/>
    <x v="1"/>
    <s v="USD"/>
    <x v="446"/>
    <x v="446"/>
    <n v="1530075600"/>
    <d v="2018-06-27T05:00:00"/>
    <b v="0"/>
    <b v="0"/>
    <x v="5"/>
    <x v="1"/>
    <x v="5"/>
  </r>
  <r>
    <n v="474"/>
    <s v="Santos-Young"/>
    <s v="Enhanced neutral ability"/>
    <n v="4000"/>
    <n v="14606"/>
    <n v="3.6515"/>
    <x v="1"/>
    <n v="142"/>
    <x v="470"/>
    <x v="1"/>
    <s v="USD"/>
    <x v="447"/>
    <x v="447"/>
    <n v="1418796000"/>
    <d v="2014-12-17T06:00: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x v="471"/>
    <x v="1"/>
    <s v="USD"/>
    <x v="448"/>
    <x v="448"/>
    <n v="1372482000"/>
    <d v="2013-06-29T05:00: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x v="472"/>
    <x v="1"/>
    <s v="USD"/>
    <x v="342"/>
    <x v="342"/>
    <n v="1534395600"/>
    <d v="2018-08-16T05:00: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x v="473"/>
    <x v="1"/>
    <s v="USD"/>
    <x v="449"/>
    <x v="449"/>
    <n v="1311397200"/>
    <d v="2011-07-23T05:00: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x v="474"/>
    <x v="1"/>
    <s v="USD"/>
    <x v="450"/>
    <x v="450"/>
    <n v="1426914000"/>
    <d v="2015-03-21T05:00: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x v="475"/>
    <x v="4"/>
    <s v="GBP"/>
    <x v="451"/>
    <x v="451"/>
    <n v="1501477200"/>
    <d v="2017-07-31T05:00: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x v="476"/>
    <x v="1"/>
    <s v="USD"/>
    <x v="452"/>
    <x v="452"/>
    <n v="1269061200"/>
    <d v="2010-03-20T05:00: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x v="477"/>
    <x v="1"/>
    <s v="USD"/>
    <x v="453"/>
    <x v="453"/>
    <n v="1415772000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x v="478"/>
    <x v="1"/>
    <s v="USD"/>
    <x v="454"/>
    <x v="454"/>
    <n v="1331013600"/>
    <d v="2012-03-06T06:00: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x v="479"/>
    <x v="1"/>
    <s v="USD"/>
    <x v="455"/>
    <x v="455"/>
    <n v="1576735200"/>
    <d v="2019-12-19T06:00: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x v="480"/>
    <x v="4"/>
    <s v="GBP"/>
    <x v="456"/>
    <x v="456"/>
    <n v="1411362000"/>
    <d v="2014-09-22T05:00: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x v="481"/>
    <x v="4"/>
    <s v="GBP"/>
    <x v="457"/>
    <x v="457"/>
    <n v="1563685200"/>
    <d v="2019-07-21T05:00: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x v="482"/>
    <x v="4"/>
    <s v="GBP"/>
    <x v="458"/>
    <x v="458"/>
    <n v="1521867600"/>
    <d v="2018-03-24T05:00: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x v="483"/>
    <x v="1"/>
    <s v="USD"/>
    <x v="459"/>
    <x v="459"/>
    <n v="1495515600"/>
    <d v="2017-05-23T05:00: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x v="484"/>
    <x v="1"/>
    <s v="USD"/>
    <x v="460"/>
    <x v="460"/>
    <n v="1455948000"/>
    <d v="2016-02-20T06:00:00"/>
    <b v="0"/>
    <b v="0"/>
    <x v="3"/>
    <x v="3"/>
    <x v="3"/>
  </r>
  <r>
    <n v="489"/>
    <s v="Clark Inc"/>
    <s v="Down-sized mobile time-frame"/>
    <n v="9200"/>
    <n v="9339"/>
    <n v="1.015108695652174"/>
    <x v="1"/>
    <n v="85"/>
    <x v="485"/>
    <x v="6"/>
    <s v="EUR"/>
    <x v="461"/>
    <x v="461"/>
    <n v="1282366800"/>
    <d v="2010-08-21T05:00: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x v="486"/>
    <x v="1"/>
    <s v="USD"/>
    <x v="462"/>
    <x v="462"/>
    <n v="1574575200"/>
    <d v="2019-11-24T06:00: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x v="487"/>
    <x v="1"/>
    <s v="USD"/>
    <x v="463"/>
    <x v="463"/>
    <n v="1374901200"/>
    <d v="2013-07-27T05:00: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x v="488"/>
    <x v="1"/>
    <s v="USD"/>
    <x v="464"/>
    <x v="464"/>
    <n v="1278910800"/>
    <d v="2010-07-12T05:00: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x v="489"/>
    <x v="1"/>
    <s v="USD"/>
    <x v="465"/>
    <x v="465"/>
    <n v="1562907600"/>
    <d v="2019-07-12T05:00: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x v="490"/>
    <x v="1"/>
    <s v="USD"/>
    <x v="466"/>
    <x v="466"/>
    <n v="1332478800"/>
    <d v="2012-03-23T05:00: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x v="491"/>
    <x v="3"/>
    <s v="DKK"/>
    <x v="467"/>
    <x v="467"/>
    <n v="1402722000"/>
    <d v="2014-06-14T05:00: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x v="492"/>
    <x v="1"/>
    <s v="USD"/>
    <x v="468"/>
    <x v="468"/>
    <n v="1496811600"/>
    <d v="2017-06-07T05:00: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x v="493"/>
    <x v="1"/>
    <s v="USD"/>
    <x v="469"/>
    <x v="469"/>
    <n v="1482213600"/>
    <d v="2016-12-20T06:00: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x v="494"/>
    <x v="3"/>
    <s v="DKK"/>
    <x v="470"/>
    <x v="470"/>
    <n v="1420264800"/>
    <d v="2015-01-03T06:00: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x v="495"/>
    <x v="1"/>
    <s v="USD"/>
    <x v="471"/>
    <x v="471"/>
    <n v="1458450000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x v="0"/>
    <x v="1"/>
    <s v="USD"/>
    <x v="472"/>
    <x v="472"/>
    <n v="1369803600"/>
    <d v="2013-05-29T05:00: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x v="496"/>
    <x v="1"/>
    <s v="USD"/>
    <x v="473"/>
    <x v="473"/>
    <n v="1363237200"/>
    <d v="2013-03-14T05:00: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x v="497"/>
    <x v="2"/>
    <s v="AUD"/>
    <x v="474"/>
    <x v="474"/>
    <n v="1345870800"/>
    <d v="2012-08-25T05:00: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x v="498"/>
    <x v="1"/>
    <s v="USD"/>
    <x v="72"/>
    <x v="72"/>
    <n v="1437454800"/>
    <d v="2015-07-21T05:00: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x v="499"/>
    <x v="6"/>
    <s v="EUR"/>
    <x v="443"/>
    <x v="443"/>
    <n v="1432011600"/>
    <d v="2015-05-19T05:00: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x v="500"/>
    <x v="1"/>
    <s v="USD"/>
    <x v="475"/>
    <x v="475"/>
    <n v="1366347600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x v="501"/>
    <x v="1"/>
    <s v="USD"/>
    <x v="81"/>
    <x v="81"/>
    <n v="1512885600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x v="502"/>
    <x v="1"/>
    <s v="USD"/>
    <x v="476"/>
    <x v="476"/>
    <n v="1369717200"/>
    <d v="2013-05-28T05:00: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x v="503"/>
    <x v="1"/>
    <s v="USD"/>
    <x v="192"/>
    <x v="192"/>
    <n v="1534654800"/>
    <d v="2018-08-19T05:00: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x v="504"/>
    <x v="1"/>
    <s v="USD"/>
    <x v="477"/>
    <x v="477"/>
    <n v="1337058000"/>
    <d v="2012-05-15T05:00: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x v="505"/>
    <x v="2"/>
    <s v="AUD"/>
    <x v="478"/>
    <x v="478"/>
    <n v="1529816400"/>
    <d v="2018-06-24T05:00: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x v="506"/>
    <x v="1"/>
    <s v="USD"/>
    <x v="479"/>
    <x v="479"/>
    <n v="1564894800"/>
    <d v="2019-08-04T05:00: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x v="507"/>
    <x v="1"/>
    <s v="USD"/>
    <x v="480"/>
    <x v="480"/>
    <n v="140462280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x v="508"/>
    <x v="1"/>
    <s v="USD"/>
    <x v="180"/>
    <x v="180"/>
    <n v="128418120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x v="509"/>
    <x v="5"/>
    <s v="CHF"/>
    <x v="481"/>
    <x v="481"/>
    <n v="1386741600"/>
    <d v="2013-12-11T06:00:00"/>
    <b v="0"/>
    <b v="1"/>
    <x v="1"/>
    <x v="1"/>
    <x v="1"/>
  </r>
  <r>
    <n v="515"/>
    <s v="Cox LLC"/>
    <s v="Phased 24hour flexibility"/>
    <n v="8600"/>
    <n v="4797"/>
    <n v="0.55779069767441858"/>
    <x v="0"/>
    <n v="133"/>
    <x v="510"/>
    <x v="0"/>
    <s v="CAD"/>
    <x v="482"/>
    <x v="482"/>
    <n v="1324792800"/>
    <d v="2011-12-25T06:00: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x v="511"/>
    <x v="1"/>
    <s v="USD"/>
    <x v="194"/>
    <x v="194"/>
    <n v="1284354000"/>
    <d v="2010-09-13T05:00: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x v="512"/>
    <x v="1"/>
    <s v="USD"/>
    <x v="483"/>
    <x v="483"/>
    <n v="1494392400"/>
    <d v="2017-05-10T05:00: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x v="513"/>
    <x v="1"/>
    <s v="USD"/>
    <x v="484"/>
    <x v="484"/>
    <n v="1519538400"/>
    <d v="2018-02-25T06:00: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x v="514"/>
    <x v="1"/>
    <s v="USD"/>
    <x v="355"/>
    <x v="355"/>
    <n v="1421906400"/>
    <d v="2015-01-22T06:00: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x v="515"/>
    <x v="1"/>
    <s v="USD"/>
    <x v="485"/>
    <x v="485"/>
    <n v="1555909200"/>
    <d v="2019-04-22T05:00: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x v="516"/>
    <x v="1"/>
    <s v="USD"/>
    <x v="486"/>
    <x v="486"/>
    <n v="1472446800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x v="517"/>
    <x v="1"/>
    <s v="USD"/>
    <x v="487"/>
    <x v="487"/>
    <n v="1342328400"/>
    <d v="2012-07-15T05:00: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x v="518"/>
    <x v="1"/>
    <s v="USD"/>
    <x v="488"/>
    <x v="488"/>
    <n v="1268114400"/>
    <d v="2010-03-09T06:00: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x v="519"/>
    <x v="1"/>
    <s v="USD"/>
    <x v="489"/>
    <x v="489"/>
    <n v="1273381200"/>
    <d v="2010-05-09T05:00: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x v="520"/>
    <x v="1"/>
    <s v="USD"/>
    <x v="490"/>
    <x v="490"/>
    <n v="1290837600"/>
    <d v="2010-11-27T06:00: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x v="521"/>
    <x v="1"/>
    <s v="USD"/>
    <x v="312"/>
    <x v="312"/>
    <n v="1454306400"/>
    <d v="2016-02-01T06:00: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x v="522"/>
    <x v="0"/>
    <s v="CAD"/>
    <x v="491"/>
    <x v="491"/>
    <n v="1457762400"/>
    <d v="2016-03-12T06:00: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x v="523"/>
    <x v="4"/>
    <s v="GBP"/>
    <x v="492"/>
    <x v="492"/>
    <n v="1389074400"/>
    <d v="2014-01-07T06:00: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x v="524"/>
    <x v="1"/>
    <s v="USD"/>
    <x v="493"/>
    <x v="493"/>
    <n v="1402117200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x v="525"/>
    <x v="1"/>
    <s v="USD"/>
    <x v="494"/>
    <x v="494"/>
    <n v="1284440400"/>
    <d v="2010-09-14T05:00: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x v="526"/>
    <x v="5"/>
    <s v="CHF"/>
    <x v="495"/>
    <x v="495"/>
    <n v="1388988000"/>
    <d v="2014-01-06T06:00: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x v="527"/>
    <x v="0"/>
    <s v="CAD"/>
    <x v="496"/>
    <x v="496"/>
    <n v="1516946400"/>
    <d v="2018-01-26T06:00: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x v="528"/>
    <x v="4"/>
    <s v="GBP"/>
    <x v="497"/>
    <x v="497"/>
    <n v="1377752400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x v="529"/>
    <x v="1"/>
    <s v="USD"/>
    <x v="498"/>
    <x v="498"/>
    <n v="1534568400"/>
    <d v="2018-08-18T05:00: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x v="530"/>
    <x v="6"/>
    <s v="EUR"/>
    <x v="499"/>
    <x v="499"/>
    <n v="1528606800"/>
    <d v="2018-06-10T05:00: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x v="531"/>
    <x v="6"/>
    <s v="EUR"/>
    <x v="500"/>
    <x v="500"/>
    <n v="1284872400"/>
    <d v="2010-09-19T05:00: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x v="532"/>
    <x v="3"/>
    <s v="DKK"/>
    <x v="501"/>
    <x v="501"/>
    <n v="1537592400"/>
    <d v="2018-09-22T05:00: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x v="533"/>
    <x v="1"/>
    <s v="USD"/>
    <x v="502"/>
    <x v="502"/>
    <n v="1381208400"/>
    <d v="2013-10-08T05:00: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x v="534"/>
    <x v="1"/>
    <s v="USD"/>
    <x v="503"/>
    <x v="503"/>
    <n v="1562475600"/>
    <d v="2019-07-07T05:00: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x v="535"/>
    <x v="1"/>
    <s v="USD"/>
    <x v="504"/>
    <x v="504"/>
    <n v="1527397200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x v="536"/>
    <x v="6"/>
    <s v="EUR"/>
    <x v="505"/>
    <x v="505"/>
    <n v="1436158800"/>
    <d v="2015-07-06T05:00: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x v="537"/>
    <x v="4"/>
    <s v="GBP"/>
    <x v="506"/>
    <x v="506"/>
    <n v="1456034400"/>
    <d v="2016-02-21T06:00: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x v="538"/>
    <x v="1"/>
    <s v="USD"/>
    <x v="507"/>
    <x v="507"/>
    <n v="1380171600"/>
    <d v="2013-09-26T05:00: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x v="539"/>
    <x v="1"/>
    <s v="USD"/>
    <x v="508"/>
    <x v="508"/>
    <n v="1453356000"/>
    <d v="2016-01-21T06:00: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x v="540"/>
    <x v="1"/>
    <s v="USD"/>
    <x v="509"/>
    <x v="509"/>
    <n v="1578981600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x v="541"/>
    <x v="1"/>
    <s v="USD"/>
    <x v="510"/>
    <x v="510"/>
    <n v="1537419600"/>
    <d v="2018-09-20T05:00:00"/>
    <b v="0"/>
    <b v="1"/>
    <x v="3"/>
    <x v="3"/>
    <x v="3"/>
  </r>
  <r>
    <n v="547"/>
    <s v="Hardin-Dixon"/>
    <s v="Focused solution-oriented matrix"/>
    <n v="1300"/>
    <n v="12597"/>
    <n v="9.69"/>
    <x v="1"/>
    <n v="156"/>
    <x v="542"/>
    <x v="1"/>
    <s v="USD"/>
    <x v="511"/>
    <x v="511"/>
    <n v="1423202400"/>
    <d v="2015-02-06T06:00: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x v="543"/>
    <x v="1"/>
    <s v="USD"/>
    <x v="512"/>
    <x v="512"/>
    <n v="1460610000"/>
    <d v="2016-04-14T05:00: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x v="544"/>
    <x v="1"/>
    <s v="USD"/>
    <x v="513"/>
    <x v="513"/>
    <n v="1370494800"/>
    <d v="2013-06-06T05:00: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x v="446"/>
    <x v="5"/>
    <s v="CHF"/>
    <x v="514"/>
    <x v="514"/>
    <n v="1332306000"/>
    <d v="2012-03-21T05:00: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x v="545"/>
    <x v="2"/>
    <s v="AUD"/>
    <x v="515"/>
    <x v="515"/>
    <n v="1422511200"/>
    <d v="2015-01-29T06:00: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x v="546"/>
    <x v="1"/>
    <s v="USD"/>
    <x v="516"/>
    <x v="516"/>
    <n v="1480312800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x v="547"/>
    <x v="1"/>
    <s v="USD"/>
    <x v="517"/>
    <x v="517"/>
    <n v="1294034400"/>
    <d v="2011-01-03T06:00: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x v="548"/>
    <x v="0"/>
    <s v="CAD"/>
    <x v="518"/>
    <x v="518"/>
    <n v="1482645600"/>
    <d v="2016-12-25T06:00: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x v="549"/>
    <x v="3"/>
    <s v="DKK"/>
    <x v="519"/>
    <x v="519"/>
    <n v="1399093200"/>
    <d v="2014-05-03T05:00:00"/>
    <b v="0"/>
    <b v="0"/>
    <x v="1"/>
    <x v="1"/>
    <x v="1"/>
  </r>
  <r>
    <n v="556"/>
    <s v="Smith and Sons"/>
    <s v="Grass-roots 24/7 attitude"/>
    <n v="5200"/>
    <n v="12467"/>
    <n v="2.3975"/>
    <x v="1"/>
    <n v="122"/>
    <x v="550"/>
    <x v="1"/>
    <s v="USD"/>
    <x v="520"/>
    <x v="520"/>
    <n v="1315890000"/>
    <d v="2011-09-13T05:00: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x v="551"/>
    <x v="1"/>
    <s v="USD"/>
    <x v="521"/>
    <x v="521"/>
    <n v="1444021200"/>
    <d v="2015-10-05T05:00: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x v="552"/>
    <x v="1"/>
    <s v="USD"/>
    <x v="522"/>
    <x v="522"/>
    <n v="1460005200"/>
    <d v="2016-04-07T05:00: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x v="553"/>
    <x v="1"/>
    <s v="USD"/>
    <x v="523"/>
    <x v="523"/>
    <n v="1470718800"/>
    <d v="2016-08-09T05:00: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x v="554"/>
    <x v="1"/>
    <s v="USD"/>
    <x v="524"/>
    <x v="524"/>
    <n v="1325052000"/>
    <d v="2011-12-28T06:00: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x v="555"/>
    <x v="5"/>
    <s v="CHF"/>
    <x v="525"/>
    <x v="525"/>
    <n v="1319000400"/>
    <d v="2011-10-19T05:00: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x v="556"/>
    <x v="5"/>
    <s v="CHF"/>
    <x v="188"/>
    <x v="188"/>
    <n v="1552539600"/>
    <d v="2019-03-14T05:00: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x v="557"/>
    <x v="2"/>
    <s v="AUD"/>
    <x v="526"/>
    <x v="526"/>
    <n v="1543816800"/>
    <d v="2018-12-03T06:00: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x v="558"/>
    <x v="1"/>
    <s v="USD"/>
    <x v="527"/>
    <x v="527"/>
    <n v="1427086800"/>
    <d v="2015-03-23T05:00: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x v="559"/>
    <x v="1"/>
    <s v="USD"/>
    <x v="528"/>
    <x v="528"/>
    <n v="1323064800"/>
    <d v="2011-12-05T06:00: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x v="560"/>
    <x v="1"/>
    <s v="USD"/>
    <x v="522"/>
    <x v="522"/>
    <n v="1458277200"/>
    <d v="2016-03-18T05:00: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x v="561"/>
    <x v="1"/>
    <s v="USD"/>
    <x v="529"/>
    <x v="529"/>
    <n v="1405141200"/>
    <d v="2014-07-12T05:00: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x v="562"/>
    <x v="1"/>
    <s v="USD"/>
    <x v="530"/>
    <x v="530"/>
    <n v="1283058000"/>
    <d v="2010-08-29T05:00: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x v="563"/>
    <x v="6"/>
    <s v="EUR"/>
    <x v="531"/>
    <x v="531"/>
    <n v="1295762400"/>
    <d v="2011-01-23T06:00: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x v="564"/>
    <x v="1"/>
    <s v="USD"/>
    <x v="515"/>
    <x v="515"/>
    <n v="1419573600"/>
    <d v="2014-12-26T06:00: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x v="565"/>
    <x v="6"/>
    <s v="EUR"/>
    <x v="532"/>
    <x v="532"/>
    <n v="1438750800"/>
    <d v="2015-08-05T05:00: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x v="566"/>
    <x v="1"/>
    <s v="USD"/>
    <x v="533"/>
    <x v="533"/>
    <n v="1444798800"/>
    <d v="2015-10-14T05:00: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x v="567"/>
    <x v="1"/>
    <s v="USD"/>
    <x v="409"/>
    <x v="409"/>
    <n v="1399179600"/>
    <d v="2014-05-04T05:00: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x v="568"/>
    <x v="1"/>
    <s v="USD"/>
    <x v="534"/>
    <x v="534"/>
    <n v="1576562400"/>
    <d v="2019-12-17T06:00: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x v="569"/>
    <x v="1"/>
    <s v="USD"/>
    <x v="53"/>
    <x v="53"/>
    <n v="1400821200"/>
    <d v="2014-05-23T05:00: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x v="570"/>
    <x v="1"/>
    <s v="USD"/>
    <x v="535"/>
    <x v="535"/>
    <n v="1510984800"/>
    <d v="2017-11-18T06:00: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x v="571"/>
    <x v="1"/>
    <s v="USD"/>
    <x v="536"/>
    <x v="536"/>
    <n v="1302066000"/>
    <d v="2011-04-06T05:00: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x v="572"/>
    <x v="1"/>
    <s v="USD"/>
    <x v="537"/>
    <x v="537"/>
    <n v="1322978400"/>
    <d v="2011-12-04T06:00: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x v="573"/>
    <x v="1"/>
    <s v="USD"/>
    <x v="538"/>
    <x v="538"/>
    <n v="1313730000"/>
    <d v="2011-08-19T05:00: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x v="574"/>
    <x v="1"/>
    <s v="USD"/>
    <x v="539"/>
    <x v="539"/>
    <n v="1394085600"/>
    <d v="2014-03-06T06:00: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x v="575"/>
    <x v="1"/>
    <s v="USD"/>
    <x v="540"/>
    <x v="540"/>
    <n v="1305349200"/>
    <d v="2011-05-14T05:00: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x v="576"/>
    <x v="1"/>
    <s v="USD"/>
    <x v="505"/>
    <x v="505"/>
    <n v="1434344400"/>
    <d v="2015-06-15T05:00: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x v="577"/>
    <x v="1"/>
    <s v="USD"/>
    <x v="541"/>
    <x v="541"/>
    <n v="1331186400"/>
    <d v="2012-03-08T06:00: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x v="578"/>
    <x v="1"/>
    <s v="USD"/>
    <x v="542"/>
    <x v="542"/>
    <n v="1336539600"/>
    <d v="2012-05-09T05:00: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x v="579"/>
    <x v="1"/>
    <s v="USD"/>
    <x v="543"/>
    <x v="543"/>
    <n v="1269752400"/>
    <d v="2010-03-28T05:00: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x v="580"/>
    <x v="1"/>
    <s v="USD"/>
    <x v="544"/>
    <x v="544"/>
    <n v="1291615200"/>
    <d v="2010-12-06T06:00: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x v="581"/>
    <x v="0"/>
    <s v="CAD"/>
    <x v="35"/>
    <x v="35"/>
    <n v="1552366800"/>
    <d v="2019-03-12T05:00: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x v="582"/>
    <x v="4"/>
    <s v="GBP"/>
    <x v="152"/>
    <x v="152"/>
    <n v="1272171600"/>
    <d v="2010-04-25T05:00: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x v="583"/>
    <x v="1"/>
    <s v="USD"/>
    <x v="545"/>
    <x v="545"/>
    <n v="1436677200"/>
    <d v="2015-07-12T05:00: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x v="584"/>
    <x v="2"/>
    <s v="AUD"/>
    <x v="546"/>
    <x v="546"/>
    <n v="1420092000"/>
    <d v="2015-01-01T06:00: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x v="585"/>
    <x v="1"/>
    <s v="USD"/>
    <x v="547"/>
    <x v="547"/>
    <n v="1279947600"/>
    <d v="2010-07-24T05:00: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x v="586"/>
    <x v="1"/>
    <s v="USD"/>
    <x v="548"/>
    <x v="548"/>
    <n v="1402203600"/>
    <d v="2014-06-08T05:00: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x v="587"/>
    <x v="1"/>
    <s v="USD"/>
    <x v="549"/>
    <x v="549"/>
    <n v="1396933200"/>
    <d v="2014-04-08T05:00: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x v="588"/>
    <x v="1"/>
    <s v="USD"/>
    <x v="550"/>
    <x v="550"/>
    <n v="1467262800"/>
    <d v="2016-06-30T05:00: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x v="589"/>
    <x v="1"/>
    <s v="USD"/>
    <x v="551"/>
    <x v="551"/>
    <n v="1270530000"/>
    <d v="2010-04-06T05:00: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x v="590"/>
    <x v="1"/>
    <s v="USD"/>
    <x v="552"/>
    <x v="552"/>
    <n v="1457762400"/>
    <d v="2016-03-12T06:00: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x v="591"/>
    <x v="1"/>
    <s v="USD"/>
    <x v="462"/>
    <x v="462"/>
    <n v="1575525600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x v="592"/>
    <x v="6"/>
    <s v="EUR"/>
    <x v="553"/>
    <x v="553"/>
    <n v="1279083600"/>
    <d v="2010-07-14T05:00: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x v="593"/>
    <x v="3"/>
    <s v="DKK"/>
    <x v="554"/>
    <x v="554"/>
    <n v="1424412000"/>
    <d v="2015-02-20T06:00:00"/>
    <b v="0"/>
    <b v="0"/>
    <x v="4"/>
    <x v="4"/>
    <x v="4"/>
  </r>
  <r>
    <n v="600"/>
    <s v="Brown-George"/>
    <s v="Cross-platform tertiary array"/>
    <n v="100"/>
    <n v="5"/>
    <n v="0.05"/>
    <x v="0"/>
    <n v="1"/>
    <x v="298"/>
    <x v="4"/>
    <s v="GBP"/>
    <x v="555"/>
    <x v="555"/>
    <n v="1376197200"/>
    <d v="2013-08-11T05:00: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x v="594"/>
    <x v="1"/>
    <s v="USD"/>
    <x v="548"/>
    <x v="548"/>
    <n v="1402894800"/>
    <d v="2014-06-16T05:00: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x v="595"/>
    <x v="1"/>
    <s v="USD"/>
    <x v="62"/>
    <x v="62"/>
    <n v="1434430800"/>
    <d v="2015-06-16T05:00: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x v="596"/>
    <x v="1"/>
    <s v="USD"/>
    <x v="556"/>
    <x v="556"/>
    <n v="1557896400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x v="597"/>
    <x v="1"/>
    <s v="USD"/>
    <x v="557"/>
    <x v="557"/>
    <n v="1297490400"/>
    <d v="2011-02-12T06:00: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x v="598"/>
    <x v="1"/>
    <s v="USD"/>
    <x v="27"/>
    <x v="27"/>
    <n v="1447394400"/>
    <d v="2015-11-13T06:00: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x v="599"/>
    <x v="4"/>
    <s v="GBP"/>
    <x v="558"/>
    <x v="558"/>
    <n v="1458277200"/>
    <d v="2016-03-18T05:00: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x v="600"/>
    <x v="1"/>
    <s v="USD"/>
    <x v="559"/>
    <x v="559"/>
    <n v="1395723600"/>
    <d v="2014-03-25T05:00: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x v="601"/>
    <x v="1"/>
    <s v="USD"/>
    <x v="426"/>
    <x v="426"/>
    <n v="1552197600"/>
    <d v="2019-03-10T06:00: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x v="602"/>
    <x v="1"/>
    <s v="USD"/>
    <x v="560"/>
    <x v="560"/>
    <n v="154908720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x v="603"/>
    <x v="1"/>
    <s v="USD"/>
    <x v="561"/>
    <x v="561"/>
    <n v="1356847200"/>
    <d v="2012-12-30T06:00: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x v="604"/>
    <x v="1"/>
    <s v="USD"/>
    <x v="562"/>
    <x v="562"/>
    <n v="1375765200"/>
    <d v="2013-08-06T05:00: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x v="605"/>
    <x v="1"/>
    <s v="USD"/>
    <x v="563"/>
    <x v="563"/>
    <n v="1289800800"/>
    <d v="2010-11-15T06:00: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x v="606"/>
    <x v="0"/>
    <s v="CAD"/>
    <x v="564"/>
    <x v="564"/>
    <n v="1504501200"/>
    <d v="2017-09-04T05:00: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x v="607"/>
    <x v="1"/>
    <s v="USD"/>
    <x v="565"/>
    <x v="565"/>
    <n v="1485669600"/>
    <d v="2017-01-29T06:00: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x v="608"/>
    <x v="6"/>
    <s v="EUR"/>
    <x v="566"/>
    <x v="566"/>
    <n v="1462770000"/>
    <d v="2016-05-09T05:00: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x v="609"/>
    <x v="4"/>
    <s v="GBP"/>
    <x v="567"/>
    <x v="567"/>
    <n v="1379739600"/>
    <d v="2013-09-21T05:00: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x v="610"/>
    <x v="1"/>
    <s v="USD"/>
    <x v="568"/>
    <x v="568"/>
    <n v="1402722000"/>
    <d v="2014-06-14T05:00: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x v="611"/>
    <x v="1"/>
    <s v="USD"/>
    <x v="569"/>
    <x v="569"/>
    <n v="1369285200"/>
    <d v="2013-05-23T05:00: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x v="612"/>
    <x v="1"/>
    <s v="USD"/>
    <x v="570"/>
    <x v="570"/>
    <n v="1304744400"/>
    <d v="2011-05-07T05:00: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x v="613"/>
    <x v="2"/>
    <s v="AUD"/>
    <x v="571"/>
    <x v="571"/>
    <n v="1468299600"/>
    <d v="2016-07-12T05:00: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x v="614"/>
    <x v="1"/>
    <s v="USD"/>
    <x v="572"/>
    <x v="572"/>
    <n v="1474174800"/>
    <d v="2016-09-18T05:00: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x v="615"/>
    <x v="1"/>
    <s v="USD"/>
    <x v="573"/>
    <x v="573"/>
    <n v="1526014800"/>
    <d v="2018-05-11T05:00: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x v="616"/>
    <x v="4"/>
    <s v="GBP"/>
    <x v="574"/>
    <x v="574"/>
    <n v="1437454800"/>
    <d v="2015-07-21T05:00: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x v="617"/>
    <x v="1"/>
    <s v="USD"/>
    <x v="511"/>
    <x v="511"/>
    <n v="1422684000"/>
    <d v="2015-01-31T06:00: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x v="618"/>
    <x v="1"/>
    <s v="USD"/>
    <x v="575"/>
    <x v="575"/>
    <n v="1581314400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x v="619"/>
    <x v="1"/>
    <s v="USD"/>
    <x v="576"/>
    <x v="576"/>
    <n v="1286427600"/>
    <d v="2010-10-07T05:00: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x v="620"/>
    <x v="4"/>
    <s v="GBP"/>
    <x v="577"/>
    <x v="577"/>
    <n v="1278738000"/>
    <d v="2010-07-10T05:00: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x v="621"/>
    <x v="1"/>
    <s v="USD"/>
    <x v="578"/>
    <x v="578"/>
    <n v="1286427600"/>
    <d v="2010-10-07T05:00: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x v="622"/>
    <x v="1"/>
    <s v="USD"/>
    <x v="579"/>
    <x v="579"/>
    <n v="1467954000"/>
    <d v="2016-07-08T05:00: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x v="623"/>
    <x v="1"/>
    <s v="USD"/>
    <x v="580"/>
    <x v="580"/>
    <n v="1557637200"/>
    <d v="2019-05-12T05:00: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x v="624"/>
    <x v="1"/>
    <s v="USD"/>
    <x v="581"/>
    <x v="581"/>
    <n v="1553922000"/>
    <d v="2019-03-30T05:00: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x v="625"/>
    <x v="1"/>
    <s v="USD"/>
    <x v="582"/>
    <x v="582"/>
    <n v="1416463200"/>
    <d v="2014-11-20T06:00: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x v="626"/>
    <x v="1"/>
    <s v="USD"/>
    <x v="336"/>
    <x v="336"/>
    <n v="1447221600"/>
    <d v="2015-11-11T06:00: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x v="627"/>
    <x v="1"/>
    <s v="USD"/>
    <x v="583"/>
    <x v="583"/>
    <n v="1491627600"/>
    <d v="2017-04-08T05:00: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x v="628"/>
    <x v="1"/>
    <s v="USD"/>
    <x v="584"/>
    <x v="584"/>
    <n v="1363150800"/>
    <d v="2013-03-13T05:00: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x v="629"/>
    <x v="3"/>
    <s v="DKK"/>
    <x v="585"/>
    <x v="585"/>
    <n v="1330754400"/>
    <d v="2012-03-03T06:00: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x v="630"/>
    <x v="1"/>
    <s v="USD"/>
    <x v="586"/>
    <x v="586"/>
    <n v="1479794400"/>
    <d v="2016-11-22T06:00:00"/>
    <b v="0"/>
    <b v="0"/>
    <x v="3"/>
    <x v="3"/>
    <x v="3"/>
  </r>
  <r>
    <n v="638"/>
    <s v="Weaver Ltd"/>
    <s v="Monitored 24/7 approach"/>
    <n v="81600"/>
    <n v="9318"/>
    <n v="0.11419117647058824"/>
    <x v="0"/>
    <n v="94"/>
    <x v="631"/>
    <x v="1"/>
    <s v="USD"/>
    <x v="587"/>
    <x v="587"/>
    <n v="1281243600"/>
    <d v="2010-08-08T05:00: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x v="632"/>
    <x v="1"/>
    <s v="USD"/>
    <x v="588"/>
    <x v="588"/>
    <n v="1532754000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x v="633"/>
    <x v="1"/>
    <s v="USD"/>
    <x v="589"/>
    <x v="589"/>
    <n v="1453356000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x v="634"/>
    <x v="5"/>
    <s v="CHF"/>
    <x v="590"/>
    <x v="590"/>
    <n v="1489986000"/>
    <d v="2017-03-20T05:00: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x v="635"/>
    <x v="0"/>
    <s v="CAD"/>
    <x v="591"/>
    <x v="591"/>
    <n v="1545804000"/>
    <d v="2018-12-26T06:00: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x v="636"/>
    <x v="1"/>
    <s v="USD"/>
    <x v="592"/>
    <x v="592"/>
    <n v="1489899600"/>
    <d v="2017-03-19T05:00: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x v="637"/>
    <x v="0"/>
    <s v="CAD"/>
    <x v="593"/>
    <x v="593"/>
    <n v="1546495200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x v="638"/>
    <x v="1"/>
    <s v="USD"/>
    <x v="594"/>
    <x v="594"/>
    <n v="1539752400"/>
    <d v="2018-10-17T05:00: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x v="639"/>
    <x v="1"/>
    <s v="USD"/>
    <x v="595"/>
    <x v="595"/>
    <n v="1364101200"/>
    <d v="2013-03-24T05:00: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x v="640"/>
    <x v="1"/>
    <s v="USD"/>
    <x v="596"/>
    <x v="596"/>
    <n v="1525323600"/>
    <d v="2018-05-03T05:00: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x v="641"/>
    <x v="1"/>
    <s v="USD"/>
    <x v="597"/>
    <x v="597"/>
    <n v="1500872400"/>
    <d v="2017-07-24T05:00: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x v="642"/>
    <x v="5"/>
    <s v="CHF"/>
    <x v="598"/>
    <x v="598"/>
    <n v="1288501200"/>
    <d v="2010-10-31T05:00:00"/>
    <b v="1"/>
    <b v="1"/>
    <x v="3"/>
    <x v="3"/>
    <x v="3"/>
  </r>
  <r>
    <n v="650"/>
    <s v="Wilson, Wilson and Mathis"/>
    <s v="Optional asymmetric success"/>
    <n v="100"/>
    <n v="2"/>
    <n v="0.02"/>
    <x v="0"/>
    <n v="1"/>
    <x v="50"/>
    <x v="1"/>
    <s v="USD"/>
    <x v="599"/>
    <x v="599"/>
    <n v="1407128400"/>
    <d v="2014-08-04T05:00: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x v="643"/>
    <x v="6"/>
    <s v="EUR"/>
    <x v="600"/>
    <x v="600"/>
    <n v="1394344800"/>
    <d v="2014-03-09T06:00:00"/>
    <b v="0"/>
    <b v="0"/>
    <x v="12"/>
    <x v="4"/>
    <x v="12"/>
  </r>
  <r>
    <n v="652"/>
    <s v="Cisneros Ltd"/>
    <s v="Vision-oriented regional hub"/>
    <n v="10000"/>
    <n v="12684"/>
    <n v="1.2684"/>
    <x v="1"/>
    <n v="409"/>
    <x v="644"/>
    <x v="1"/>
    <s v="USD"/>
    <x v="601"/>
    <x v="601"/>
    <n v="1474088400"/>
    <d v="2016-09-17T05:00: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x v="645"/>
    <x v="1"/>
    <s v="USD"/>
    <x v="602"/>
    <x v="602"/>
    <n v="1460264400"/>
    <d v="2016-04-10T05:00: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x v="646"/>
    <x v="1"/>
    <s v="USD"/>
    <x v="335"/>
    <x v="335"/>
    <n v="1440824400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x v="647"/>
    <x v="1"/>
    <s v="USD"/>
    <x v="603"/>
    <x v="603"/>
    <n v="1489554000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x v="648"/>
    <x v="2"/>
    <s v="AUD"/>
    <x v="604"/>
    <x v="604"/>
    <n v="1514872800"/>
    <d v="2018-01-02T06:00: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x v="649"/>
    <x v="1"/>
    <s v="USD"/>
    <x v="605"/>
    <x v="605"/>
    <n v="1515736800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x v="650"/>
    <x v="1"/>
    <s v="USD"/>
    <x v="606"/>
    <x v="606"/>
    <n v="1442898000"/>
    <d v="2015-09-22T05:00: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x v="651"/>
    <x v="4"/>
    <s v="GBP"/>
    <x v="65"/>
    <x v="65"/>
    <n v="1296194400"/>
    <d v="2011-01-28T06:00: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x v="652"/>
    <x v="1"/>
    <s v="USD"/>
    <x v="607"/>
    <x v="607"/>
    <n v="1440910800"/>
    <d v="2015-08-30T05:00: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x v="653"/>
    <x v="3"/>
    <s v="DKK"/>
    <x v="608"/>
    <x v="608"/>
    <n v="1335502800"/>
    <d v="2012-04-27T05:00: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x v="654"/>
    <x v="1"/>
    <s v="USD"/>
    <x v="609"/>
    <x v="609"/>
    <n v="1544680800"/>
    <d v="2018-12-13T06:00: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x v="655"/>
    <x v="1"/>
    <s v="USD"/>
    <x v="610"/>
    <x v="610"/>
    <n v="1288414800"/>
    <d v="2010-10-30T05:00: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x v="656"/>
    <x v="1"/>
    <s v="USD"/>
    <x v="541"/>
    <x v="541"/>
    <n v="1330581600"/>
    <d v="2012-03-01T06:00: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x v="657"/>
    <x v="1"/>
    <s v="USD"/>
    <x v="611"/>
    <x v="611"/>
    <n v="1311397200"/>
    <d v="2011-07-23T05:00: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x v="658"/>
    <x v="1"/>
    <s v="USD"/>
    <x v="612"/>
    <x v="612"/>
    <n v="1378357200"/>
    <d v="2013-09-05T05:00: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x v="659"/>
    <x v="1"/>
    <s v="USD"/>
    <x v="613"/>
    <x v="613"/>
    <n v="1411102800"/>
    <d v="2014-09-19T05:00: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x v="660"/>
    <x v="1"/>
    <s v="USD"/>
    <x v="614"/>
    <x v="614"/>
    <n v="1344834000"/>
    <d v="2012-08-13T05:00: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x v="661"/>
    <x v="6"/>
    <s v="EUR"/>
    <x v="615"/>
    <x v="615"/>
    <n v="1499230800"/>
    <d v="2017-07-05T05:00: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x v="662"/>
    <x v="1"/>
    <s v="USD"/>
    <x v="90"/>
    <x v="90"/>
    <n v="1457416800"/>
    <d v="2016-03-08T06:00: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x v="663"/>
    <x v="1"/>
    <s v="USD"/>
    <x v="616"/>
    <x v="616"/>
    <n v="1280898000"/>
    <d v="2010-08-04T05:00: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x v="664"/>
    <x v="2"/>
    <s v="AUD"/>
    <x v="617"/>
    <x v="617"/>
    <n v="1522472400"/>
    <d v="2018-03-31T05:00: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x v="665"/>
    <x v="6"/>
    <s v="EUR"/>
    <x v="618"/>
    <x v="618"/>
    <n v="1462510800"/>
    <d v="2016-05-06T05:00: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x v="666"/>
    <x v="1"/>
    <s v="USD"/>
    <x v="619"/>
    <x v="619"/>
    <n v="1317790800"/>
    <d v="2011-10-05T05:00: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x v="667"/>
    <x v="1"/>
    <s v="USD"/>
    <x v="620"/>
    <x v="620"/>
    <n v="1568782800"/>
    <d v="2019-09-18T05:00: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x v="668"/>
    <x v="1"/>
    <s v="USD"/>
    <x v="621"/>
    <x v="621"/>
    <n v="1349413200"/>
    <d v="2012-10-05T05:00: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x v="669"/>
    <x v="1"/>
    <s v="USD"/>
    <x v="622"/>
    <x v="622"/>
    <n v="1472446800"/>
    <d v="2016-08-29T05:00: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x v="670"/>
    <x v="1"/>
    <s v="USD"/>
    <x v="35"/>
    <x v="35"/>
    <n v="1548050400"/>
    <d v="2019-01-21T06:00:00"/>
    <b v="0"/>
    <b v="0"/>
    <x v="6"/>
    <x v="4"/>
    <x v="6"/>
  </r>
  <r>
    <n v="679"/>
    <s v="Davis Ltd"/>
    <s v="Synchronized motivating solution"/>
    <n v="1400"/>
    <n v="14511"/>
    <n v="10.365"/>
    <x v="1"/>
    <n v="363"/>
    <x v="671"/>
    <x v="1"/>
    <s v="USD"/>
    <x v="623"/>
    <x v="623"/>
    <n v="1571806800"/>
    <d v="2019-10-23T05:00: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x v="672"/>
    <x v="1"/>
    <s v="USD"/>
    <x v="624"/>
    <x v="624"/>
    <n v="1576476000"/>
    <d v="2019-12-16T06:00: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x v="673"/>
    <x v="1"/>
    <s v="USD"/>
    <x v="625"/>
    <x v="625"/>
    <n v="1324965600"/>
    <d v="2011-12-27T06:00: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x v="674"/>
    <x v="1"/>
    <s v="USD"/>
    <x v="626"/>
    <x v="626"/>
    <n v="1387519200"/>
    <d v="2013-12-20T06:00:00"/>
    <b v="0"/>
    <b v="0"/>
    <x v="3"/>
    <x v="3"/>
    <x v="3"/>
  </r>
  <r>
    <n v="683"/>
    <s v="Jones PLC"/>
    <s v="Virtual systemic intranet"/>
    <n v="2300"/>
    <n v="8244"/>
    <n v="3.5843478260869563"/>
    <x v="1"/>
    <n v="147"/>
    <x v="675"/>
    <x v="1"/>
    <s v="USD"/>
    <x v="627"/>
    <x v="627"/>
    <n v="1537246800"/>
    <d v="2018-09-18T05:00: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x v="676"/>
    <x v="0"/>
    <s v="CAD"/>
    <x v="628"/>
    <x v="628"/>
    <n v="1279515600"/>
    <d v="2010-07-19T05:00: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x v="677"/>
    <x v="0"/>
    <s v="CAD"/>
    <x v="629"/>
    <x v="629"/>
    <n v="1442379600"/>
    <d v="2015-09-16T05:00: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x v="678"/>
    <x v="1"/>
    <s v="USD"/>
    <x v="630"/>
    <x v="630"/>
    <n v="1523077200"/>
    <d v="2018-04-07T05:00: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x v="679"/>
    <x v="1"/>
    <s v="USD"/>
    <x v="631"/>
    <x v="631"/>
    <n v="1489554000"/>
    <d v="2017-03-15T05:00: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x v="680"/>
    <x v="1"/>
    <s v="USD"/>
    <x v="632"/>
    <x v="632"/>
    <n v="1548482400"/>
    <d v="2019-01-26T06:00: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x v="681"/>
    <x v="1"/>
    <s v="USD"/>
    <x v="633"/>
    <x v="633"/>
    <n v="1384063200"/>
    <d v="2013-11-10T06:00: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x v="682"/>
    <x v="1"/>
    <s v="USD"/>
    <x v="634"/>
    <x v="634"/>
    <n v="1322892000"/>
    <d v="2011-12-03T06:00:00"/>
    <b v="0"/>
    <b v="1"/>
    <x v="4"/>
    <x v="4"/>
    <x v="4"/>
  </r>
  <r>
    <n v="691"/>
    <s v="Ray, Li and Li"/>
    <s v="Front-line disintermediate hub"/>
    <n v="5000"/>
    <n v="7119"/>
    <n v="1.4238"/>
    <x v="1"/>
    <n v="237"/>
    <x v="683"/>
    <x v="1"/>
    <s v="USD"/>
    <x v="635"/>
    <x v="635"/>
    <n v="1350709200"/>
    <d v="2012-10-20T05:00: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x v="684"/>
    <x v="4"/>
    <s v="GBP"/>
    <x v="636"/>
    <x v="636"/>
    <n v="1564203600"/>
    <d v="2019-07-27T05:00: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x v="685"/>
    <x v="1"/>
    <s v="USD"/>
    <x v="637"/>
    <x v="637"/>
    <n v="1509685200"/>
    <d v="2017-11-03T05:00: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x v="686"/>
    <x v="1"/>
    <s v="USD"/>
    <x v="638"/>
    <x v="638"/>
    <n v="1514959200"/>
    <d v="2018-01-03T06:00: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x v="687"/>
    <x v="6"/>
    <s v="EUR"/>
    <x v="639"/>
    <x v="639"/>
    <n v="1448863200"/>
    <d v="2015-11-30T06:00: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x v="688"/>
    <x v="1"/>
    <s v="USD"/>
    <x v="640"/>
    <x v="640"/>
    <n v="1429592400"/>
    <d v="2015-04-21T05:00: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x v="689"/>
    <x v="1"/>
    <s v="USD"/>
    <x v="641"/>
    <x v="641"/>
    <n v="1522645200"/>
    <d v="2018-04-02T05:00: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x v="690"/>
    <x v="0"/>
    <s v="CAD"/>
    <x v="642"/>
    <x v="642"/>
    <n v="1323324000"/>
    <d v="2011-12-08T06:00: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x v="691"/>
    <x v="1"/>
    <s v="USD"/>
    <x v="230"/>
    <x v="230"/>
    <n v="1561525200"/>
    <d v="2019-06-26T05:00: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x v="248"/>
    <x v="1"/>
    <s v="USD"/>
    <x v="67"/>
    <x v="67"/>
    <n v="1265695200"/>
    <d v="2010-02-09T06:00: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x v="692"/>
    <x v="1"/>
    <s v="USD"/>
    <x v="643"/>
    <x v="643"/>
    <n v="1301806800"/>
    <d v="2011-04-03T05:00: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x v="693"/>
    <x v="1"/>
    <s v="USD"/>
    <x v="644"/>
    <x v="644"/>
    <n v="1374901200"/>
    <d v="2013-07-27T05:00: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x v="694"/>
    <x v="1"/>
    <s v="USD"/>
    <x v="645"/>
    <x v="645"/>
    <n v="1336453200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x v="695"/>
    <x v="1"/>
    <s v="USD"/>
    <x v="646"/>
    <x v="646"/>
    <n v="1468904400"/>
    <d v="2016-07-19T05:00: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x v="696"/>
    <x v="4"/>
    <s v="GBP"/>
    <x v="626"/>
    <x v="626"/>
    <n v="1387087200"/>
    <d v="2013-12-15T06:00: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x v="697"/>
    <x v="2"/>
    <s v="AUD"/>
    <x v="647"/>
    <x v="647"/>
    <n v="1547445600"/>
    <d v="2019-01-14T06:00: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x v="698"/>
    <x v="1"/>
    <s v="USD"/>
    <x v="159"/>
    <x v="159"/>
    <n v="1547359200"/>
    <d v="2019-01-13T06:00: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x v="699"/>
    <x v="5"/>
    <s v="CHF"/>
    <x v="648"/>
    <x v="648"/>
    <n v="1496293200"/>
    <d v="2017-06-01T05:00: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x v="700"/>
    <x v="6"/>
    <s v="EUR"/>
    <x v="267"/>
    <x v="267"/>
    <n v="1335416400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x v="701"/>
    <x v="1"/>
    <s v="USD"/>
    <x v="649"/>
    <x v="649"/>
    <n v="1532149200"/>
    <d v="2018-07-21T05:00: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x v="702"/>
    <x v="6"/>
    <s v="EUR"/>
    <x v="248"/>
    <x v="248"/>
    <n v="1453788000"/>
    <d v="2016-01-26T06:00: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x v="703"/>
    <x v="1"/>
    <s v="USD"/>
    <x v="571"/>
    <x v="571"/>
    <n v="1471496400"/>
    <d v="2016-08-18T05:00: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x v="704"/>
    <x v="1"/>
    <s v="USD"/>
    <x v="650"/>
    <x v="650"/>
    <n v="1472878800"/>
    <d v="2016-09-03T05:00: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x v="705"/>
    <x v="1"/>
    <s v="USD"/>
    <x v="1"/>
    <x v="1"/>
    <n v="1408510800"/>
    <d v="2014-08-20T05:00: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x v="706"/>
    <x v="1"/>
    <s v="USD"/>
    <x v="651"/>
    <x v="651"/>
    <n v="1281589200"/>
    <d v="2010-08-12T05:00: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x v="707"/>
    <x v="1"/>
    <s v="USD"/>
    <x v="652"/>
    <x v="652"/>
    <n v="1375851600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x v="708"/>
    <x v="1"/>
    <s v="USD"/>
    <x v="653"/>
    <x v="653"/>
    <n v="1315803600"/>
    <d v="2011-09-12T05:00: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x v="709"/>
    <x v="1"/>
    <s v="USD"/>
    <x v="654"/>
    <x v="654"/>
    <n v="1373691600"/>
    <d v="2013-07-13T05:00: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x v="710"/>
    <x v="1"/>
    <s v="USD"/>
    <x v="655"/>
    <x v="655"/>
    <n v="1339218000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x v="711"/>
    <x v="3"/>
    <s v="DKK"/>
    <x v="656"/>
    <x v="656"/>
    <n v="1520402400"/>
    <d v="2018-03-07T06:00: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x v="712"/>
    <x v="1"/>
    <s v="USD"/>
    <x v="657"/>
    <x v="657"/>
    <n v="1523336400"/>
    <d v="2018-04-10T05:00: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x v="713"/>
    <x v="1"/>
    <s v="USD"/>
    <x v="265"/>
    <x v="265"/>
    <n v="1512280800"/>
    <d v="2017-12-03T06:00: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x v="714"/>
    <x v="2"/>
    <s v="AUD"/>
    <x v="658"/>
    <x v="658"/>
    <n v="1458709200"/>
    <d v="2016-03-23T05:00: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x v="715"/>
    <x v="4"/>
    <s v="GBP"/>
    <x v="659"/>
    <x v="659"/>
    <n v="1414126800"/>
    <d v="2014-10-24T05:00: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x v="716"/>
    <x v="1"/>
    <s v="USD"/>
    <x v="660"/>
    <x v="660"/>
    <n v="1416204000"/>
    <d v="2014-11-17T06:00: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x v="717"/>
    <x v="1"/>
    <s v="USD"/>
    <x v="661"/>
    <x v="661"/>
    <n v="1288501200"/>
    <d v="2010-10-31T05:00: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x v="718"/>
    <x v="1"/>
    <s v="USD"/>
    <x v="4"/>
    <x v="4"/>
    <n v="1552971600"/>
    <d v="2019-03-19T05:00: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x v="719"/>
    <x v="1"/>
    <s v="USD"/>
    <x v="662"/>
    <x v="662"/>
    <n v="1465102800"/>
    <d v="2016-06-05T05:00: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x v="720"/>
    <x v="1"/>
    <s v="USD"/>
    <x v="663"/>
    <x v="663"/>
    <n v="1360130400"/>
    <d v="2013-02-06T06:00: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x v="721"/>
    <x v="0"/>
    <s v="CAD"/>
    <x v="664"/>
    <x v="664"/>
    <n v="1432875600"/>
    <d v="2015-05-29T05:00: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x v="722"/>
    <x v="1"/>
    <s v="USD"/>
    <x v="665"/>
    <x v="665"/>
    <n v="1500872400"/>
    <d v="2017-07-24T05:00: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x v="723"/>
    <x v="1"/>
    <s v="USD"/>
    <x v="666"/>
    <x v="666"/>
    <n v="1492146000"/>
    <d v="2017-04-14T05:00: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x v="724"/>
    <x v="1"/>
    <s v="USD"/>
    <x v="43"/>
    <x v="43"/>
    <n v="1407301200"/>
    <d v="2014-08-06T05:00: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x v="725"/>
    <x v="1"/>
    <s v="USD"/>
    <x v="667"/>
    <x v="667"/>
    <n v="1486620000"/>
    <d v="2017-02-09T06:00: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x v="726"/>
    <x v="1"/>
    <s v="USD"/>
    <x v="668"/>
    <x v="668"/>
    <n v="1459918800"/>
    <d v="2016-04-06T05:00: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x v="727"/>
    <x v="1"/>
    <s v="USD"/>
    <x v="669"/>
    <x v="669"/>
    <n v="1424757600"/>
    <d v="2015-02-24T06:00: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x v="728"/>
    <x v="1"/>
    <s v="USD"/>
    <x v="670"/>
    <x v="670"/>
    <n v="1479880800"/>
    <d v="2016-11-23T06:00: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x v="729"/>
    <x v="1"/>
    <s v="USD"/>
    <x v="671"/>
    <x v="671"/>
    <n v="1418018400"/>
    <d v="2014-12-08T06:00:00"/>
    <b v="0"/>
    <b v="1"/>
    <x v="3"/>
    <x v="3"/>
    <x v="3"/>
  </r>
  <r>
    <n v="739"/>
    <s v="Meyer-Avila"/>
    <s v="Multi-tiered discrete support"/>
    <n v="10000"/>
    <n v="6100"/>
    <n v="0.61"/>
    <x v="0"/>
    <n v="191"/>
    <x v="730"/>
    <x v="1"/>
    <s v="USD"/>
    <x v="672"/>
    <x v="672"/>
    <n v="1341032400"/>
    <d v="2012-06-30T05:00: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x v="731"/>
    <x v="1"/>
    <s v="USD"/>
    <x v="673"/>
    <x v="673"/>
    <n v="1486360800"/>
    <d v="2017-02-06T06:00:00"/>
    <b v="0"/>
    <b v="0"/>
    <x v="3"/>
    <x v="3"/>
    <x v="3"/>
  </r>
  <r>
    <n v="741"/>
    <s v="Garcia Ltd"/>
    <s v="Balanced mobile alliance"/>
    <n v="1200"/>
    <n v="14150"/>
    <n v="11.791666666666666"/>
    <x v="1"/>
    <n v="130"/>
    <x v="732"/>
    <x v="1"/>
    <s v="USD"/>
    <x v="674"/>
    <x v="674"/>
    <n v="1274677200"/>
    <d v="2010-05-24T05:00: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x v="733"/>
    <x v="1"/>
    <s v="USD"/>
    <x v="675"/>
    <x v="675"/>
    <n v="1267509600"/>
    <d v="2010-03-02T06:00: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x v="734"/>
    <x v="1"/>
    <s v="USD"/>
    <x v="676"/>
    <x v="676"/>
    <n v="1445922000"/>
    <d v="2015-10-27T05:00:00"/>
    <b v="0"/>
    <b v="1"/>
    <x v="3"/>
    <x v="3"/>
    <x v="3"/>
  </r>
  <r>
    <n v="744"/>
    <s v="Fitzgerald Group"/>
    <s v="Intuitive exuding initiative"/>
    <n v="2000"/>
    <n v="14240"/>
    <n v="7.12"/>
    <x v="1"/>
    <n v="140"/>
    <x v="735"/>
    <x v="1"/>
    <s v="USD"/>
    <x v="342"/>
    <x v="342"/>
    <n v="1534050000"/>
    <d v="2018-08-12T05:00: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x v="736"/>
    <x v="1"/>
    <s v="USD"/>
    <x v="677"/>
    <x v="677"/>
    <n v="1277528400"/>
    <d v="2010-06-26T05:00: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x v="112"/>
    <x v="1"/>
    <s v="USD"/>
    <x v="678"/>
    <x v="678"/>
    <n v="1318568400"/>
    <d v="2011-10-14T05:00: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x v="737"/>
    <x v="1"/>
    <s v="USD"/>
    <x v="679"/>
    <x v="679"/>
    <n v="1284354000"/>
    <d v="2010-09-13T05:00: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x v="738"/>
    <x v="1"/>
    <s v="USD"/>
    <x v="680"/>
    <x v="680"/>
    <n v="1269579600"/>
    <d v="2010-03-26T05:00: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x v="739"/>
    <x v="6"/>
    <s v="EUR"/>
    <x v="681"/>
    <x v="681"/>
    <n v="1413781200"/>
    <d v="2014-10-20T05:00:00"/>
    <b v="0"/>
    <b v="1"/>
    <x v="8"/>
    <x v="2"/>
    <x v="8"/>
  </r>
  <r>
    <n v="750"/>
    <s v="Ramos and Sons"/>
    <s v="Extended responsive Internet solution"/>
    <n v="100"/>
    <n v="1"/>
    <n v="0.01"/>
    <x v="0"/>
    <n v="1"/>
    <x v="100"/>
    <x v="4"/>
    <s v="GBP"/>
    <x v="682"/>
    <x v="682"/>
    <n v="1280120400"/>
    <d v="2010-07-26T05:00: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x v="740"/>
    <x v="1"/>
    <s v="USD"/>
    <x v="683"/>
    <x v="683"/>
    <n v="1459486800"/>
    <d v="2016-04-01T05:00: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x v="741"/>
    <x v="1"/>
    <s v="USD"/>
    <x v="684"/>
    <x v="684"/>
    <n v="1282539600"/>
    <d v="2010-08-23T05:00: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x v="742"/>
    <x v="1"/>
    <s v="USD"/>
    <x v="674"/>
    <x v="674"/>
    <n v="1275886800"/>
    <d v="2010-06-07T05:00: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x v="743"/>
    <x v="1"/>
    <s v="USD"/>
    <x v="685"/>
    <x v="685"/>
    <n v="1355983200"/>
    <d v="2012-12-20T06:00: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x v="744"/>
    <x v="3"/>
    <s v="DKK"/>
    <x v="605"/>
    <x v="605"/>
    <n v="1515391200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x v="745"/>
    <x v="1"/>
    <s v="USD"/>
    <x v="686"/>
    <x v="686"/>
    <n v="1422252000"/>
    <d v="2015-01-26T06:00: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x v="746"/>
    <x v="1"/>
    <s v="USD"/>
    <x v="687"/>
    <x v="687"/>
    <n v="1305522000"/>
    <d v="2011-05-16T05:00: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x v="747"/>
    <x v="0"/>
    <s v="CAD"/>
    <x v="688"/>
    <x v="688"/>
    <n v="1414904400"/>
    <d v="2014-11-02T05:00: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x v="748"/>
    <x v="1"/>
    <s v="USD"/>
    <x v="689"/>
    <x v="689"/>
    <n v="1520402400"/>
    <d v="2018-03-07T06:00: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x v="749"/>
    <x v="6"/>
    <s v="EUR"/>
    <x v="690"/>
    <x v="690"/>
    <n v="1567141200"/>
    <d v="2019-08-30T05:00: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x v="750"/>
    <x v="1"/>
    <s v="USD"/>
    <x v="691"/>
    <x v="691"/>
    <n v="1501131600"/>
    <d v="2017-07-27T05:00: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x v="751"/>
    <x v="2"/>
    <s v="AUD"/>
    <x v="692"/>
    <x v="692"/>
    <n v="1355032800"/>
    <d v="2012-12-09T06:00: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x v="752"/>
    <x v="1"/>
    <s v="USD"/>
    <x v="693"/>
    <x v="693"/>
    <n v="1339477200"/>
    <d v="2012-06-12T05:00: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x v="753"/>
    <x v="1"/>
    <s v="USD"/>
    <x v="694"/>
    <x v="694"/>
    <n v="1305954000"/>
    <d v="2011-05-21T05:00: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x v="754"/>
    <x v="1"/>
    <s v="USD"/>
    <x v="695"/>
    <x v="695"/>
    <n v="1494392400"/>
    <d v="2017-05-10T05:00: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x v="755"/>
    <x v="2"/>
    <s v="AUD"/>
    <x v="123"/>
    <x v="123"/>
    <n v="1537419600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x v="756"/>
    <x v="1"/>
    <s v="USD"/>
    <x v="696"/>
    <x v="696"/>
    <n v="1447999200"/>
    <d v="2015-11-20T06:00: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x v="757"/>
    <x v="1"/>
    <s v="USD"/>
    <x v="626"/>
    <x v="626"/>
    <n v="1388037600"/>
    <d v="2013-12-26T06:00: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x v="758"/>
    <x v="1"/>
    <s v="USD"/>
    <x v="697"/>
    <x v="697"/>
    <n v="1378789200"/>
    <d v="2013-09-10T05:00: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x v="759"/>
    <x v="6"/>
    <s v="EUR"/>
    <x v="698"/>
    <x v="698"/>
    <n v="1398056400"/>
    <d v="2014-04-21T05:00: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x v="760"/>
    <x v="1"/>
    <s v="USD"/>
    <x v="699"/>
    <x v="699"/>
    <n v="1550815200"/>
    <d v="2019-02-22T06:00: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x v="761"/>
    <x v="1"/>
    <s v="USD"/>
    <x v="700"/>
    <x v="700"/>
    <n v="1550037600"/>
    <d v="2019-02-13T06:00: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x v="762"/>
    <x v="1"/>
    <s v="USD"/>
    <x v="701"/>
    <x v="701"/>
    <n v="1492923600"/>
    <d v="2017-04-23T05:00:00"/>
    <b v="0"/>
    <b v="0"/>
    <x v="3"/>
    <x v="3"/>
    <x v="3"/>
  </r>
  <r>
    <n v="774"/>
    <s v="Gonzalez-Snow"/>
    <s v="Polarized user-facing interface"/>
    <n v="5000"/>
    <n v="6775"/>
    <n v="1.355"/>
    <x v="1"/>
    <n v="78"/>
    <x v="763"/>
    <x v="6"/>
    <s v="EUR"/>
    <x v="702"/>
    <x v="702"/>
    <n v="1467522000"/>
    <d v="2016-07-03T05:00: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x v="764"/>
    <x v="1"/>
    <s v="USD"/>
    <x v="703"/>
    <x v="703"/>
    <n v="1416117600"/>
    <d v="2014-11-16T06:00: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x v="765"/>
    <x v="1"/>
    <s v="USD"/>
    <x v="704"/>
    <x v="704"/>
    <n v="1563771600"/>
    <d v="2019-07-22T05:00: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x v="766"/>
    <x v="1"/>
    <s v="USD"/>
    <x v="431"/>
    <x v="431"/>
    <n v="1319259600"/>
    <d v="2011-10-22T05:00: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x v="767"/>
    <x v="5"/>
    <s v="CHF"/>
    <x v="705"/>
    <x v="705"/>
    <n v="1313643600"/>
    <d v="2011-08-18T05:00: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x v="768"/>
    <x v="1"/>
    <s v="USD"/>
    <x v="706"/>
    <x v="706"/>
    <n v="1440306000"/>
    <d v="2015-08-23T05:00: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x v="769"/>
    <x v="1"/>
    <s v="USD"/>
    <x v="707"/>
    <x v="707"/>
    <n v="1470805200"/>
    <d v="2016-08-10T05:00: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x v="770"/>
    <x v="5"/>
    <s v="CHF"/>
    <x v="708"/>
    <x v="708"/>
    <n v="1292911200"/>
    <d v="2010-12-21T06:00: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x v="771"/>
    <x v="1"/>
    <s v="USD"/>
    <x v="709"/>
    <x v="709"/>
    <n v="1301374800"/>
    <d v="2011-03-29T05:00: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x v="772"/>
    <x v="1"/>
    <s v="USD"/>
    <x v="710"/>
    <x v="710"/>
    <n v="1387864800"/>
    <d v="2013-12-24T06:00: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x v="773"/>
    <x v="1"/>
    <s v="USD"/>
    <x v="711"/>
    <x v="711"/>
    <n v="1458190800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x v="774"/>
    <x v="2"/>
    <s v="AUD"/>
    <x v="157"/>
    <x v="157"/>
    <n v="1559278800"/>
    <d v="2019-05-31T05:00: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x v="775"/>
    <x v="6"/>
    <s v="EUR"/>
    <x v="630"/>
    <x v="630"/>
    <n v="1522731600"/>
    <d v="2018-04-03T05:00: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x v="776"/>
    <x v="0"/>
    <s v="CAD"/>
    <x v="712"/>
    <x v="712"/>
    <n v="1306731600"/>
    <d v="2011-05-30T05:00: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x v="777"/>
    <x v="1"/>
    <s v="USD"/>
    <x v="93"/>
    <x v="93"/>
    <n v="1352527200"/>
    <d v="2012-11-10T06:00: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x v="778"/>
    <x v="1"/>
    <s v="USD"/>
    <x v="713"/>
    <x v="713"/>
    <n v="1404363600"/>
    <d v="2014-07-03T05:00: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x v="779"/>
    <x v="1"/>
    <s v="USD"/>
    <x v="714"/>
    <x v="714"/>
    <n v="1266645600"/>
    <d v="2010-02-20T06:00: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x v="702"/>
    <x v="1"/>
    <s v="USD"/>
    <x v="715"/>
    <x v="715"/>
    <n v="1482818400"/>
    <d v="2016-12-27T06:00: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x v="780"/>
    <x v="1"/>
    <s v="USD"/>
    <x v="716"/>
    <x v="716"/>
    <n v="1374642000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x v="781"/>
    <x v="5"/>
    <s v="CHF"/>
    <x v="448"/>
    <x v="448"/>
    <n v="1372482000"/>
    <d v="2013-06-29T05:00:00"/>
    <b v="0"/>
    <b v="0"/>
    <x v="9"/>
    <x v="5"/>
    <x v="9"/>
  </r>
  <r>
    <n v="794"/>
    <s v="Welch Inc"/>
    <s v="Optional optimal website"/>
    <n v="6600"/>
    <n v="8276"/>
    <n v="1.2539393939393939"/>
    <x v="1"/>
    <n v="110"/>
    <x v="782"/>
    <x v="1"/>
    <s v="USD"/>
    <x v="717"/>
    <x v="717"/>
    <n v="1514959200"/>
    <d v="2018-01-03T06:00: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x v="783"/>
    <x v="1"/>
    <s v="USD"/>
    <x v="718"/>
    <x v="718"/>
    <n v="1478235600"/>
    <d v="2016-11-04T05:00: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x v="784"/>
    <x v="1"/>
    <s v="USD"/>
    <x v="719"/>
    <x v="719"/>
    <n v="1408078800"/>
    <d v="2014-08-15T05:00: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x v="785"/>
    <x v="1"/>
    <s v="USD"/>
    <x v="720"/>
    <x v="720"/>
    <n v="1548136800"/>
    <d v="2019-01-22T06:00: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x v="786"/>
    <x v="1"/>
    <s v="USD"/>
    <x v="721"/>
    <x v="721"/>
    <n v="1340859600"/>
    <d v="2012-06-28T05:00: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x v="787"/>
    <x v="4"/>
    <s v="GBP"/>
    <x v="722"/>
    <x v="722"/>
    <n v="1454479200"/>
    <d v="2016-02-03T06:00:00"/>
    <b v="0"/>
    <b v="0"/>
    <x v="3"/>
    <x v="3"/>
    <x v="3"/>
  </r>
  <r>
    <n v="800"/>
    <s v="Wallace LLC"/>
    <s v="Centralized regional function"/>
    <n v="100"/>
    <n v="1"/>
    <n v="0.01"/>
    <x v="0"/>
    <n v="1"/>
    <x v="100"/>
    <x v="5"/>
    <s v="CHF"/>
    <x v="139"/>
    <x v="139"/>
    <n v="1434430800"/>
    <d v="2015-06-16T05:00: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x v="788"/>
    <x v="1"/>
    <s v="USD"/>
    <x v="723"/>
    <x v="723"/>
    <n v="1579672800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x v="789"/>
    <x v="1"/>
    <s v="USD"/>
    <x v="704"/>
    <x v="704"/>
    <n v="1562389200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x v="790"/>
    <x v="1"/>
    <s v="USD"/>
    <x v="724"/>
    <x v="724"/>
    <n v="1551506400"/>
    <d v="2019-03-02T06:00: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x v="791"/>
    <x v="1"/>
    <s v="USD"/>
    <x v="725"/>
    <x v="725"/>
    <n v="1516600800"/>
    <d v="2018-01-22T06:00: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x v="792"/>
    <x v="2"/>
    <s v="AUD"/>
    <x v="660"/>
    <x v="660"/>
    <n v="1420437600"/>
    <d v="2015-01-05T06:00:00"/>
    <b v="0"/>
    <b v="0"/>
    <x v="4"/>
    <x v="4"/>
    <x v="4"/>
  </r>
  <r>
    <n v="806"/>
    <s v="Harmon-Madden"/>
    <s v="Adaptive holistic hub"/>
    <n v="700"/>
    <n v="8262"/>
    <n v="11.802857142857142"/>
    <x v="1"/>
    <n v="76"/>
    <x v="793"/>
    <x v="1"/>
    <s v="USD"/>
    <x v="726"/>
    <x v="726"/>
    <n v="1332997200"/>
    <d v="2012-03-29T05:00:00"/>
    <b v="0"/>
    <b v="1"/>
    <x v="6"/>
    <x v="4"/>
    <x v="6"/>
  </r>
  <r>
    <n v="807"/>
    <s v="Walker-Taylor"/>
    <s v="Automated uniform concept"/>
    <n v="700"/>
    <n v="1848"/>
    <n v="2.64"/>
    <x v="1"/>
    <n v="43"/>
    <x v="794"/>
    <x v="1"/>
    <s v="USD"/>
    <x v="727"/>
    <x v="727"/>
    <n v="1574920800"/>
    <d v="2019-11-28T06:00: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x v="795"/>
    <x v="1"/>
    <s v="USD"/>
    <x v="728"/>
    <x v="728"/>
    <n v="1464930000"/>
    <d v="2016-06-03T05:00: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x v="796"/>
    <x v="5"/>
    <s v="CHF"/>
    <x v="729"/>
    <x v="729"/>
    <n v="1345006800"/>
    <d v="2012-08-15T05:00: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x v="797"/>
    <x v="1"/>
    <s v="USD"/>
    <x v="730"/>
    <x v="730"/>
    <n v="1512712800"/>
    <d v="2017-12-08T06:00: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x v="798"/>
    <x v="1"/>
    <s v="USD"/>
    <x v="731"/>
    <x v="731"/>
    <n v="1452492000"/>
    <d v="2016-01-11T06:00: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x v="799"/>
    <x v="0"/>
    <s v="CAD"/>
    <x v="78"/>
    <x v="78"/>
    <n v="1524286800"/>
    <d v="2018-04-21T05:00:00"/>
    <b v="0"/>
    <b v="0"/>
    <x v="9"/>
    <x v="5"/>
    <x v="9"/>
  </r>
  <r>
    <n v="813"/>
    <s v="Buckley Group"/>
    <s v="Diverse high-level attitude"/>
    <n v="3200"/>
    <n v="7661"/>
    <n v="2.3940625"/>
    <x v="1"/>
    <n v="68"/>
    <x v="800"/>
    <x v="1"/>
    <s v="USD"/>
    <x v="732"/>
    <x v="732"/>
    <n v="1346907600"/>
    <d v="2012-09-06T05:00:00"/>
    <b v="0"/>
    <b v="0"/>
    <x v="11"/>
    <x v="6"/>
    <x v="11"/>
  </r>
  <r>
    <n v="814"/>
    <s v="Vincent PLC"/>
    <s v="Visionary 24hour analyzer"/>
    <n v="3200"/>
    <n v="2950"/>
    <n v="0.921875"/>
    <x v="0"/>
    <n v="36"/>
    <x v="801"/>
    <x v="3"/>
    <s v="DKK"/>
    <x v="733"/>
    <x v="733"/>
    <n v="1464498000"/>
    <d v="2016-05-29T05:00: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x v="802"/>
    <x v="0"/>
    <s v="CAD"/>
    <x v="734"/>
    <x v="734"/>
    <n v="1514181600"/>
    <d v="2017-12-25T06:00: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x v="803"/>
    <x v="1"/>
    <s v="USD"/>
    <x v="406"/>
    <x v="406"/>
    <n v="1392184800"/>
    <d v="2014-02-12T06:00: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x v="804"/>
    <x v="6"/>
    <s v="EUR"/>
    <x v="735"/>
    <x v="735"/>
    <n v="1559365200"/>
    <d v="2019-06-01T05:00: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x v="805"/>
    <x v="1"/>
    <s v="USD"/>
    <x v="736"/>
    <x v="736"/>
    <n v="1549173600"/>
    <d v="2019-02-03T06:00: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x v="806"/>
    <x v="1"/>
    <s v="USD"/>
    <x v="737"/>
    <x v="737"/>
    <n v="1355032800"/>
    <d v="2012-12-09T06:00: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x v="807"/>
    <x v="4"/>
    <s v="GBP"/>
    <x v="192"/>
    <x v="192"/>
    <n v="1533963600"/>
    <d v="2018-08-11T05:00: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x v="808"/>
    <x v="1"/>
    <s v="USD"/>
    <x v="738"/>
    <x v="738"/>
    <n v="1489381200"/>
    <d v="2017-03-13T05:00: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x v="809"/>
    <x v="1"/>
    <s v="USD"/>
    <x v="739"/>
    <x v="739"/>
    <n v="1395032400"/>
    <d v="2014-03-17T05:00: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x v="810"/>
    <x v="1"/>
    <s v="USD"/>
    <x v="613"/>
    <x v="613"/>
    <n v="1412485200"/>
    <d v="2014-10-05T05:00: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x v="811"/>
    <x v="1"/>
    <s v="USD"/>
    <x v="740"/>
    <x v="740"/>
    <n v="1279688400"/>
    <d v="2010-07-21T05:00:00"/>
    <b v="0"/>
    <b v="1"/>
    <x v="9"/>
    <x v="5"/>
    <x v="9"/>
  </r>
  <r>
    <n v="825"/>
    <s v="Solomon PLC"/>
    <s v="Open-architected 24/7 infrastructure"/>
    <n v="3600"/>
    <n v="13950"/>
    <n v="3.875"/>
    <x v="1"/>
    <n v="157"/>
    <x v="812"/>
    <x v="4"/>
    <s v="GBP"/>
    <x v="145"/>
    <x v="145"/>
    <n v="1501995600"/>
    <d v="2017-08-06T05:00: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x v="813"/>
    <x v="1"/>
    <s v="USD"/>
    <x v="741"/>
    <x v="741"/>
    <n v="1294639200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x v="814"/>
    <x v="2"/>
    <s v="AUD"/>
    <x v="742"/>
    <x v="742"/>
    <n v="1305435600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x v="815"/>
    <x v="1"/>
    <s v="USD"/>
    <x v="202"/>
    <x v="202"/>
    <n v="1537592400"/>
    <d v="2018-09-22T05:00: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x v="816"/>
    <x v="1"/>
    <s v="USD"/>
    <x v="743"/>
    <x v="743"/>
    <n v="1435122000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x v="817"/>
    <x v="1"/>
    <s v="USD"/>
    <x v="744"/>
    <x v="744"/>
    <n v="1520056800"/>
    <d v="2018-03-03T06:00: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x v="818"/>
    <x v="1"/>
    <s v="USD"/>
    <x v="745"/>
    <x v="745"/>
    <n v="1335675600"/>
    <d v="2012-04-29T05:00: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x v="819"/>
    <x v="3"/>
    <s v="DKK"/>
    <x v="746"/>
    <x v="746"/>
    <n v="1448431200"/>
    <d v="2015-11-25T06:00: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x v="820"/>
    <x v="3"/>
    <s v="DKK"/>
    <x v="747"/>
    <x v="747"/>
    <n v="1298613600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x v="821"/>
    <x v="1"/>
    <s v="USD"/>
    <x v="362"/>
    <x v="362"/>
    <n v="1372482000"/>
    <d v="2013-06-29T05:00: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x v="822"/>
    <x v="1"/>
    <s v="USD"/>
    <x v="748"/>
    <x v="748"/>
    <n v="1425621600"/>
    <d v="2015-03-06T06:00: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x v="823"/>
    <x v="1"/>
    <s v="USD"/>
    <x v="749"/>
    <x v="749"/>
    <n v="1266300000"/>
    <d v="2010-02-16T06:00: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x v="824"/>
    <x v="1"/>
    <s v="USD"/>
    <x v="643"/>
    <x v="643"/>
    <n v="1305867600"/>
    <d v="2011-05-20T05:00: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x v="825"/>
    <x v="1"/>
    <s v="USD"/>
    <x v="750"/>
    <x v="750"/>
    <n v="1538802000"/>
    <d v="2018-10-06T05:00: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x v="826"/>
    <x v="1"/>
    <s v="USD"/>
    <x v="751"/>
    <x v="751"/>
    <n v="1398920400"/>
    <d v="2014-05-01T05:00: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x v="827"/>
    <x v="1"/>
    <s v="USD"/>
    <x v="752"/>
    <x v="752"/>
    <n v="1405659600"/>
    <d v="2014-07-18T05:00: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x v="828"/>
    <x v="1"/>
    <s v="USD"/>
    <x v="753"/>
    <x v="753"/>
    <n v="1457244000"/>
    <d v="2016-03-06T06:00: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x v="829"/>
    <x v="6"/>
    <s v="EUR"/>
    <x v="754"/>
    <x v="754"/>
    <n v="1529298000"/>
    <d v="2018-06-18T05:00: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x v="830"/>
    <x v="1"/>
    <s v="USD"/>
    <x v="755"/>
    <x v="755"/>
    <n v="1535778000"/>
    <d v="2018-09-01T05:00: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x v="831"/>
    <x v="1"/>
    <s v="USD"/>
    <x v="756"/>
    <x v="756"/>
    <n v="1327471200"/>
    <d v="2012-01-25T06:00: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x v="832"/>
    <x v="4"/>
    <s v="GBP"/>
    <x v="757"/>
    <x v="757"/>
    <n v="1529557200"/>
    <d v="2018-06-21T05:00: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x v="833"/>
    <x v="1"/>
    <s v="USD"/>
    <x v="758"/>
    <x v="758"/>
    <n v="1535259600"/>
    <d v="2018-08-26T05:00: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x v="834"/>
    <x v="1"/>
    <s v="USD"/>
    <x v="759"/>
    <x v="759"/>
    <n v="1515564000"/>
    <d v="2018-01-10T06:00: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x v="835"/>
    <x v="1"/>
    <s v="USD"/>
    <x v="760"/>
    <x v="760"/>
    <n v="1277096400"/>
    <d v="2010-06-21T05:00: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x v="836"/>
    <x v="1"/>
    <s v="USD"/>
    <x v="761"/>
    <x v="761"/>
    <n v="1329026400"/>
    <d v="2012-02-12T06:00: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x v="100"/>
    <x v="1"/>
    <s v="USD"/>
    <x v="762"/>
    <x v="762"/>
    <n v="1322978400"/>
    <d v="2011-12-04T06:00: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x v="837"/>
    <x v="1"/>
    <s v="USD"/>
    <x v="444"/>
    <x v="444"/>
    <n v="1338786000"/>
    <d v="2012-06-04T05:00: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x v="838"/>
    <x v="1"/>
    <s v="USD"/>
    <x v="763"/>
    <x v="763"/>
    <n v="1311656400"/>
    <d v="2011-07-26T05:00: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x v="839"/>
    <x v="0"/>
    <s v="CAD"/>
    <x v="764"/>
    <x v="764"/>
    <n v="1308978000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x v="840"/>
    <x v="0"/>
    <s v="CAD"/>
    <x v="765"/>
    <x v="765"/>
    <n v="1576389600"/>
    <d v="2019-12-15T06:00: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x v="841"/>
    <x v="2"/>
    <s v="AUD"/>
    <x v="766"/>
    <x v="766"/>
    <n v="1311051600"/>
    <d v="2011-07-19T05:00: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x v="842"/>
    <x v="1"/>
    <s v="USD"/>
    <x v="767"/>
    <x v="767"/>
    <n v="1336712400"/>
    <d v="2012-05-11T05:00: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x v="843"/>
    <x v="5"/>
    <s v="CHF"/>
    <x v="768"/>
    <x v="768"/>
    <n v="1330408800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x v="844"/>
    <x v="1"/>
    <s v="USD"/>
    <x v="769"/>
    <x v="769"/>
    <n v="1524891600"/>
    <d v="2018-04-28T05:00: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x v="845"/>
    <x v="1"/>
    <s v="USD"/>
    <x v="770"/>
    <x v="770"/>
    <n v="1363669200"/>
    <d v="2013-03-19T05:00: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x v="846"/>
    <x v="1"/>
    <s v="USD"/>
    <x v="771"/>
    <x v="771"/>
    <n v="1551420000"/>
    <d v="2019-03-01T06:00: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x v="847"/>
    <x v="1"/>
    <s v="USD"/>
    <x v="772"/>
    <x v="772"/>
    <n v="1269838800"/>
    <d v="2010-03-29T05:00: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x v="848"/>
    <x v="1"/>
    <s v="USD"/>
    <x v="773"/>
    <x v="773"/>
    <n v="1312520400"/>
    <d v="2011-08-05T05:00: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x v="849"/>
    <x v="1"/>
    <s v="USD"/>
    <x v="774"/>
    <x v="774"/>
    <n v="1436504400"/>
    <d v="2015-07-10T05:00: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x v="850"/>
    <x v="1"/>
    <s v="USD"/>
    <x v="775"/>
    <x v="775"/>
    <n v="1472014800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x v="851"/>
    <x v="1"/>
    <s v="USD"/>
    <x v="776"/>
    <x v="776"/>
    <n v="1411534800"/>
    <d v="2014-09-24T05:00: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x v="852"/>
    <x v="1"/>
    <s v="USD"/>
    <x v="777"/>
    <x v="777"/>
    <n v="1304917200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x v="853"/>
    <x v="1"/>
    <s v="USD"/>
    <x v="778"/>
    <x v="778"/>
    <n v="1539579600"/>
    <d v="2018-10-15T05:00: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x v="854"/>
    <x v="1"/>
    <s v="USD"/>
    <x v="779"/>
    <x v="779"/>
    <n v="1382504400"/>
    <d v="2013-10-23T05:00: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x v="855"/>
    <x v="1"/>
    <s v="USD"/>
    <x v="780"/>
    <x v="780"/>
    <n v="1278306000"/>
    <d v="2010-07-05T05:00: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x v="856"/>
    <x v="1"/>
    <s v="USD"/>
    <x v="335"/>
    <x v="335"/>
    <n v="1442552400"/>
    <d v="2015-09-18T05:00: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x v="857"/>
    <x v="1"/>
    <s v="USD"/>
    <x v="535"/>
    <x v="535"/>
    <n v="1511071200"/>
    <d v="2017-11-19T06:00: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x v="858"/>
    <x v="2"/>
    <s v="AUD"/>
    <x v="270"/>
    <x v="270"/>
    <n v="153638280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x v="859"/>
    <x v="1"/>
    <s v="USD"/>
    <x v="781"/>
    <x v="781"/>
    <n v="1389592800"/>
    <d v="2014-01-13T06:00: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x v="860"/>
    <x v="1"/>
    <s v="USD"/>
    <x v="782"/>
    <x v="782"/>
    <n v="1275282000"/>
    <d v="2010-05-31T05:00: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x v="861"/>
    <x v="1"/>
    <s v="USD"/>
    <x v="783"/>
    <x v="783"/>
    <n v="1294984800"/>
    <d v="2011-01-14T06:00: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x v="862"/>
    <x v="0"/>
    <s v="CAD"/>
    <x v="784"/>
    <x v="784"/>
    <n v="1562043600"/>
    <d v="2019-07-02T05:00: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x v="863"/>
    <x v="1"/>
    <s v="USD"/>
    <x v="785"/>
    <x v="785"/>
    <n v="1469595600"/>
    <d v="2016-07-27T05:00: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x v="864"/>
    <x v="6"/>
    <s v="EUR"/>
    <x v="786"/>
    <x v="786"/>
    <n v="1581141600"/>
    <d v="2020-02-08T06:00: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x v="865"/>
    <x v="1"/>
    <s v="USD"/>
    <x v="787"/>
    <x v="787"/>
    <n v="1488520800"/>
    <d v="2017-03-03T06:00: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x v="866"/>
    <x v="1"/>
    <s v="USD"/>
    <x v="788"/>
    <x v="788"/>
    <n v="1563858000"/>
    <d v="2019-07-23T05:00: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x v="867"/>
    <x v="1"/>
    <s v="USD"/>
    <x v="330"/>
    <x v="330"/>
    <n v="1438923600"/>
    <d v="2015-08-07T05:00:00"/>
    <b v="0"/>
    <b v="1"/>
    <x v="3"/>
    <x v="3"/>
    <x v="3"/>
  </r>
  <r>
    <n v="882"/>
    <s v="White-Rosario"/>
    <s v="Balanced demand-driven definition"/>
    <n v="800"/>
    <n v="2960"/>
    <n v="3.7"/>
    <x v="1"/>
    <n v="80"/>
    <x v="868"/>
    <x v="1"/>
    <s v="USD"/>
    <x v="789"/>
    <x v="789"/>
    <n v="1422165600"/>
    <d v="2015-01-25T06:00: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x v="869"/>
    <x v="1"/>
    <s v="USD"/>
    <x v="790"/>
    <x v="790"/>
    <n v="1277874000"/>
    <d v="2010-06-30T05:00: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x v="870"/>
    <x v="1"/>
    <s v="USD"/>
    <x v="791"/>
    <x v="791"/>
    <n v="1399352400"/>
    <d v="2014-05-06T05:00: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x v="871"/>
    <x v="1"/>
    <s v="USD"/>
    <x v="792"/>
    <x v="792"/>
    <n v="1279083600"/>
    <d v="2010-07-14T05:00: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x v="872"/>
    <x v="1"/>
    <s v="USD"/>
    <x v="793"/>
    <x v="793"/>
    <n v="1284354000"/>
    <d v="2010-09-13T05:00: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x v="873"/>
    <x v="1"/>
    <s v="USD"/>
    <x v="794"/>
    <x v="794"/>
    <n v="1441170000"/>
    <d v="2015-09-02T05:00: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x v="874"/>
    <x v="1"/>
    <s v="USD"/>
    <x v="795"/>
    <x v="795"/>
    <n v="1493528400"/>
    <d v="2017-04-30T05:00:00"/>
    <b v="0"/>
    <b v="0"/>
    <x v="3"/>
    <x v="3"/>
    <x v="3"/>
  </r>
  <r>
    <n v="889"/>
    <s v="Santos Group"/>
    <s v="Secured dynamic capacity"/>
    <n v="5600"/>
    <n v="9508"/>
    <n v="1.697857142857143"/>
    <x v="1"/>
    <n v="122"/>
    <x v="875"/>
    <x v="1"/>
    <s v="USD"/>
    <x v="796"/>
    <x v="796"/>
    <n v="1395205200"/>
    <d v="2014-03-19T05:00: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x v="876"/>
    <x v="1"/>
    <s v="USD"/>
    <x v="797"/>
    <x v="797"/>
    <n v="1561438800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x v="877"/>
    <x v="0"/>
    <s v="CAD"/>
    <x v="798"/>
    <x v="798"/>
    <n v="1326693600"/>
    <d v="2012-01-16T06:00: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x v="878"/>
    <x v="1"/>
    <s v="USD"/>
    <x v="799"/>
    <x v="799"/>
    <n v="1277960400"/>
    <d v="2010-07-01T05:00: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x v="879"/>
    <x v="6"/>
    <s v="EUR"/>
    <x v="800"/>
    <x v="800"/>
    <n v="1434690000"/>
    <d v="2015-06-19T05:00: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x v="880"/>
    <x v="4"/>
    <s v="GBP"/>
    <x v="801"/>
    <x v="801"/>
    <n v="1376110800"/>
    <d v="2013-08-10T05:00: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x v="881"/>
    <x v="1"/>
    <s v="USD"/>
    <x v="802"/>
    <x v="802"/>
    <n v="1518415200"/>
    <d v="2018-02-12T06:00: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x v="882"/>
    <x v="2"/>
    <s v="AUD"/>
    <x v="803"/>
    <x v="803"/>
    <n v="1310878800"/>
    <d v="2011-07-17T05:00: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x v="883"/>
    <x v="1"/>
    <s v="USD"/>
    <x v="212"/>
    <x v="212"/>
    <n v="1556600400"/>
    <d v="2019-04-30T05:00: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x v="884"/>
    <x v="1"/>
    <s v="USD"/>
    <x v="804"/>
    <x v="804"/>
    <n v="1576994400"/>
    <d v="2019-12-22T06:00: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x v="885"/>
    <x v="5"/>
    <s v="CHF"/>
    <x v="805"/>
    <x v="805"/>
    <n v="1382677200"/>
    <d v="2013-10-25T05:00:00"/>
    <b v="0"/>
    <b v="0"/>
    <x v="17"/>
    <x v="1"/>
    <x v="17"/>
  </r>
  <r>
    <n v="900"/>
    <s v="Powers, Smith and Deleon"/>
    <s v="Enhanced uniform service-desk"/>
    <n v="100"/>
    <n v="2"/>
    <n v="0.02"/>
    <x v="0"/>
    <n v="1"/>
    <x v="50"/>
    <x v="1"/>
    <s v="USD"/>
    <x v="806"/>
    <x v="806"/>
    <n v="1411189200"/>
    <d v="2014-09-20T05:00: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x v="886"/>
    <x v="1"/>
    <s v="USD"/>
    <x v="807"/>
    <x v="807"/>
    <n v="1534654800"/>
    <d v="2018-08-19T05:00: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x v="887"/>
    <x v="1"/>
    <s v="USD"/>
    <x v="722"/>
    <x v="722"/>
    <n v="1457762400"/>
    <d v="2016-03-12T06:00: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x v="888"/>
    <x v="1"/>
    <s v="USD"/>
    <x v="477"/>
    <x v="477"/>
    <n v="1337490000"/>
    <d v="2012-05-20T05:00: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x v="889"/>
    <x v="1"/>
    <s v="USD"/>
    <x v="259"/>
    <x v="259"/>
    <n v="1349672400"/>
    <d v="2012-10-08T05:00: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x v="890"/>
    <x v="1"/>
    <s v="USD"/>
    <x v="9"/>
    <x v="9"/>
    <n v="1379826000"/>
    <d v="2013-09-22T05:00: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x v="891"/>
    <x v="1"/>
    <s v="USD"/>
    <x v="808"/>
    <x v="808"/>
    <n v="1497762000"/>
    <d v="2017-06-18T05:00: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x v="892"/>
    <x v="1"/>
    <s v="USD"/>
    <x v="809"/>
    <x v="809"/>
    <n v="1304485200"/>
    <d v="2011-05-04T05:00: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x v="893"/>
    <x v="1"/>
    <s v="USD"/>
    <x v="444"/>
    <x v="444"/>
    <n v="1336885200"/>
    <d v="2012-05-13T05:00: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x v="894"/>
    <x v="0"/>
    <s v="CAD"/>
    <x v="384"/>
    <x v="384"/>
    <n v="1530421200"/>
    <d v="2018-07-01T05:00: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x v="895"/>
    <x v="1"/>
    <s v="USD"/>
    <x v="810"/>
    <x v="810"/>
    <n v="1421992800"/>
    <d v="2015-01-23T06:00: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x v="896"/>
    <x v="1"/>
    <s v="USD"/>
    <x v="811"/>
    <x v="811"/>
    <n v="1568178000"/>
    <d v="2019-09-11T05:00: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x v="897"/>
    <x v="1"/>
    <s v="USD"/>
    <x v="812"/>
    <x v="812"/>
    <n v="1347944400"/>
    <d v="2012-09-18T05:00: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x v="898"/>
    <x v="2"/>
    <s v="AUD"/>
    <x v="813"/>
    <x v="813"/>
    <n v="1558760400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x v="899"/>
    <x v="4"/>
    <s v="GBP"/>
    <x v="814"/>
    <x v="814"/>
    <n v="1376629200"/>
    <d v="2013-08-16T05:00: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x v="900"/>
    <x v="4"/>
    <s v="GBP"/>
    <x v="80"/>
    <x v="80"/>
    <n v="1504760400"/>
    <d v="2017-09-07T05:00: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x v="901"/>
    <x v="1"/>
    <s v="USD"/>
    <x v="815"/>
    <x v="815"/>
    <n v="1419660000"/>
    <d v="2014-12-27T06:00: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x v="902"/>
    <x v="4"/>
    <s v="GBP"/>
    <x v="816"/>
    <x v="816"/>
    <n v="1311310800"/>
    <d v="2011-07-22T05:00: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x v="903"/>
    <x v="5"/>
    <s v="CHF"/>
    <x v="474"/>
    <x v="474"/>
    <n v="1344315600"/>
    <d v="2012-08-07T05:00: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x v="904"/>
    <x v="2"/>
    <s v="AUD"/>
    <x v="817"/>
    <x v="817"/>
    <n v="1510725600"/>
    <d v="2017-11-15T06:00: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x v="905"/>
    <x v="1"/>
    <s v="USD"/>
    <x v="818"/>
    <x v="818"/>
    <n v="1551247200"/>
    <d v="2019-02-27T06:00: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x v="906"/>
    <x v="1"/>
    <s v="USD"/>
    <x v="819"/>
    <x v="819"/>
    <n v="1330236000"/>
    <d v="2012-02-26T06:00: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x v="907"/>
    <x v="1"/>
    <s v="USD"/>
    <x v="609"/>
    <x v="609"/>
    <n v="1545112800"/>
    <d v="2018-12-18T06:00: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x v="908"/>
    <x v="1"/>
    <s v="USD"/>
    <x v="547"/>
    <x v="547"/>
    <n v="1279170000"/>
    <d v="2010-07-15T05:00: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x v="909"/>
    <x v="6"/>
    <s v="EUR"/>
    <x v="820"/>
    <x v="820"/>
    <n v="157345200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x v="910"/>
    <x v="1"/>
    <s v="USD"/>
    <x v="821"/>
    <x v="821"/>
    <n v="1507093200"/>
    <d v="2017-10-04T05:00: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x v="911"/>
    <x v="1"/>
    <s v="USD"/>
    <x v="151"/>
    <x v="151"/>
    <n v="1463374800"/>
    <d v="2016-05-16T05:00: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x v="912"/>
    <x v="1"/>
    <s v="USD"/>
    <x v="822"/>
    <x v="822"/>
    <n v="1344574800"/>
    <d v="2012-08-10T05:00: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x v="913"/>
    <x v="6"/>
    <s v="EUR"/>
    <x v="823"/>
    <x v="823"/>
    <n v="1389074400"/>
    <d v="2014-01-07T06:00: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x v="914"/>
    <x v="4"/>
    <s v="GBP"/>
    <x v="824"/>
    <x v="824"/>
    <n v="1494997200"/>
    <d v="2017-05-17T05:00: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x v="915"/>
    <x v="1"/>
    <s v="USD"/>
    <x v="825"/>
    <x v="825"/>
    <n v="1425448800"/>
    <d v="2015-03-04T06:00: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x v="916"/>
    <x v="1"/>
    <s v="USD"/>
    <x v="826"/>
    <x v="826"/>
    <n v="1404104400"/>
    <d v="2014-06-30T05:00: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x v="917"/>
    <x v="1"/>
    <s v="USD"/>
    <x v="827"/>
    <x v="827"/>
    <n v="1394773200"/>
    <d v="2014-03-14T05:00: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x v="918"/>
    <x v="1"/>
    <s v="USD"/>
    <x v="828"/>
    <x v="828"/>
    <n v="1366520400"/>
    <d v="2013-04-21T05:00: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x v="919"/>
    <x v="1"/>
    <s v="USD"/>
    <x v="829"/>
    <x v="829"/>
    <n v="1456639200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x v="920"/>
    <x v="1"/>
    <s v="USD"/>
    <x v="830"/>
    <x v="830"/>
    <n v="1438318800"/>
    <d v="2015-07-31T05:00: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x v="921"/>
    <x v="1"/>
    <s v="USD"/>
    <x v="831"/>
    <x v="831"/>
    <n v="1564030800"/>
    <d v="2019-07-25T05:00: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x v="922"/>
    <x v="1"/>
    <s v="USD"/>
    <x v="832"/>
    <x v="832"/>
    <n v="1449295200"/>
    <d v="2015-12-05T06:00:00"/>
    <b v="0"/>
    <b v="0"/>
    <x v="4"/>
    <x v="4"/>
    <x v="4"/>
  </r>
  <r>
    <n v="938"/>
    <s v="Allen Inc"/>
    <s v="Total dedicated benchmark"/>
    <n v="9200"/>
    <n v="10093"/>
    <n v="1.0970652173913042"/>
    <x v="1"/>
    <n v="96"/>
    <x v="923"/>
    <x v="1"/>
    <s v="USD"/>
    <x v="833"/>
    <x v="833"/>
    <n v="1531890000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x v="924"/>
    <x v="1"/>
    <s v="USD"/>
    <x v="834"/>
    <x v="834"/>
    <n v="1306213200"/>
    <d v="2011-05-24T05:00: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x v="925"/>
    <x v="0"/>
    <s v="CAD"/>
    <x v="835"/>
    <x v="835"/>
    <n v="1356242400"/>
    <d v="2012-12-23T06:00: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x v="926"/>
    <x v="1"/>
    <s v="USD"/>
    <x v="836"/>
    <x v="836"/>
    <n v="1297576800"/>
    <d v="2011-02-13T06:00: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x v="927"/>
    <x v="2"/>
    <s v="AUD"/>
    <x v="837"/>
    <x v="837"/>
    <n v="1296194400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x v="928"/>
    <x v="1"/>
    <s v="USD"/>
    <x v="219"/>
    <x v="219"/>
    <n v="1414558800"/>
    <d v="2014-10-29T05:00: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x v="929"/>
    <x v="2"/>
    <s v="AUD"/>
    <x v="365"/>
    <x v="365"/>
    <n v="1488348000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x v="930"/>
    <x v="1"/>
    <s v="USD"/>
    <x v="838"/>
    <x v="838"/>
    <n v="1334898000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x v="931"/>
    <x v="1"/>
    <s v="USD"/>
    <x v="839"/>
    <x v="839"/>
    <n v="1308373200"/>
    <d v="2011-06-18T05:00: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x v="932"/>
    <x v="1"/>
    <s v="USD"/>
    <x v="840"/>
    <x v="840"/>
    <n v="1412312400"/>
    <d v="2014-10-03T05:00: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x v="933"/>
    <x v="1"/>
    <s v="USD"/>
    <x v="841"/>
    <x v="841"/>
    <n v="1419228000"/>
    <d v="2014-12-22T06:00: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x v="934"/>
    <x v="1"/>
    <s v="USD"/>
    <x v="842"/>
    <x v="842"/>
    <n v="1430974800"/>
    <d v="2015-05-07T05:00: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x v="298"/>
    <x v="1"/>
    <s v="USD"/>
    <x v="843"/>
    <x v="843"/>
    <n v="1555822800"/>
    <d v="2019-04-21T05:00: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x v="935"/>
    <x v="1"/>
    <s v="USD"/>
    <x v="844"/>
    <x v="844"/>
    <n v="1482818400"/>
    <d v="2016-12-27T06:00: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x v="936"/>
    <x v="1"/>
    <s v="USD"/>
    <x v="845"/>
    <x v="845"/>
    <n v="1471928400"/>
    <d v="2016-08-23T05:00:00"/>
    <b v="0"/>
    <b v="0"/>
    <x v="4"/>
    <x v="4"/>
    <x v="4"/>
  </r>
  <r>
    <n v="953"/>
    <s v="Boyle Ltd"/>
    <s v="Streamlined fault-tolerant conglomeration"/>
    <n v="3300"/>
    <n v="1980"/>
    <n v="0.6"/>
    <x v="0"/>
    <n v="21"/>
    <x v="937"/>
    <x v="1"/>
    <s v="USD"/>
    <x v="846"/>
    <x v="846"/>
    <n v="1453701600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x v="938"/>
    <x v="2"/>
    <s v="AUD"/>
    <x v="110"/>
    <x v="110"/>
    <n v="1350363600"/>
    <d v="2012-10-16T05:00: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x v="939"/>
    <x v="1"/>
    <s v="USD"/>
    <x v="847"/>
    <x v="847"/>
    <n v="1353996000"/>
    <d v="2012-11-27T06:00: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x v="940"/>
    <x v="1"/>
    <s v="USD"/>
    <x v="848"/>
    <x v="848"/>
    <n v="1451109600"/>
    <d v="2015-12-26T06:00: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x v="941"/>
    <x v="1"/>
    <s v="USD"/>
    <x v="849"/>
    <x v="849"/>
    <n v="1329631200"/>
    <d v="2012-02-19T06:00: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x v="942"/>
    <x v="1"/>
    <s v="USD"/>
    <x v="780"/>
    <x v="780"/>
    <n v="1278997200"/>
    <d v="2010-07-13T05:00: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x v="943"/>
    <x v="1"/>
    <s v="USD"/>
    <x v="140"/>
    <x v="140"/>
    <n v="1280120400"/>
    <d v="2010-07-26T05:00: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x v="944"/>
    <x v="1"/>
    <s v="USD"/>
    <x v="850"/>
    <x v="850"/>
    <n v="1458104400"/>
    <d v="2016-03-16T05:00: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x v="945"/>
    <x v="1"/>
    <s v="USD"/>
    <x v="851"/>
    <x v="851"/>
    <n v="1298268000"/>
    <d v="2011-02-21T06:00: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x v="946"/>
    <x v="1"/>
    <s v="USD"/>
    <x v="852"/>
    <x v="852"/>
    <n v="1386223200"/>
    <d v="2013-12-05T06:00: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x v="947"/>
    <x v="6"/>
    <s v="EUR"/>
    <x v="853"/>
    <x v="853"/>
    <n v="1299823200"/>
    <d v="2011-03-11T06:00: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x v="948"/>
    <x v="1"/>
    <s v="USD"/>
    <x v="854"/>
    <x v="854"/>
    <n v="1431752400"/>
    <d v="2015-05-16T05:00: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x v="949"/>
    <x v="4"/>
    <s v="GBP"/>
    <x v="67"/>
    <x v="67"/>
    <n v="1267855200"/>
    <d v="2010-03-06T06:00: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x v="950"/>
    <x v="1"/>
    <s v="USD"/>
    <x v="855"/>
    <x v="855"/>
    <n v="1497675600"/>
    <d v="2017-06-17T05:00: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x v="951"/>
    <x v="1"/>
    <s v="USD"/>
    <x v="107"/>
    <x v="107"/>
    <n v="1336885200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x v="952"/>
    <x v="1"/>
    <s v="USD"/>
    <x v="344"/>
    <x v="344"/>
    <n v="1295157600"/>
    <d v="2011-01-16T06:00: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x v="953"/>
    <x v="1"/>
    <s v="USD"/>
    <x v="856"/>
    <x v="856"/>
    <n v="1577599200"/>
    <d v="2019-12-29T06:00: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x v="954"/>
    <x v="1"/>
    <s v="USD"/>
    <x v="857"/>
    <x v="857"/>
    <n v="1305003600"/>
    <d v="2011-05-10T05:00: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x v="955"/>
    <x v="1"/>
    <s v="USD"/>
    <x v="858"/>
    <x v="858"/>
    <n v="1381726800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x v="956"/>
    <x v="1"/>
    <s v="USD"/>
    <x v="859"/>
    <x v="859"/>
    <n v="1402462800"/>
    <d v="2014-06-11T05:00: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x v="957"/>
    <x v="1"/>
    <s v="USD"/>
    <x v="860"/>
    <x v="860"/>
    <n v="1292133600"/>
    <d v="2010-12-12T06:00: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x v="958"/>
    <x v="1"/>
    <s v="USD"/>
    <x v="170"/>
    <x v="170"/>
    <n v="1368939600"/>
    <d v="2013-05-19T05:00: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x v="959"/>
    <x v="1"/>
    <s v="USD"/>
    <x v="861"/>
    <x v="861"/>
    <n v="1452146400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960"/>
    <x v="1"/>
    <s v="USD"/>
    <x v="862"/>
    <x v="862"/>
    <n v="1296712800"/>
    <d v="2011-02-03T06:00: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x v="961"/>
    <x v="1"/>
    <s v="USD"/>
    <x v="863"/>
    <x v="863"/>
    <n v="1520748000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x v="962"/>
    <x v="1"/>
    <s v="USD"/>
    <x v="864"/>
    <x v="864"/>
    <n v="1480831200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x v="963"/>
    <x v="4"/>
    <s v="GBP"/>
    <x v="527"/>
    <x v="527"/>
    <n v="1426914000"/>
    <d v="2015-03-21T05:00: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x v="964"/>
    <x v="1"/>
    <s v="USD"/>
    <x v="865"/>
    <x v="865"/>
    <n v="1446616800"/>
    <d v="2015-11-04T06:00: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x v="965"/>
    <x v="1"/>
    <s v="USD"/>
    <x v="866"/>
    <x v="866"/>
    <n v="1517032800"/>
    <d v="2018-01-27T06:00: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x v="966"/>
    <x v="1"/>
    <s v="USD"/>
    <x v="867"/>
    <x v="867"/>
    <n v="1311224400"/>
    <d v="2011-07-21T05:00: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x v="967"/>
    <x v="1"/>
    <s v="USD"/>
    <x v="868"/>
    <x v="868"/>
    <n v="1566190800"/>
    <d v="2019-08-19T05:00: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x v="968"/>
    <x v="1"/>
    <s v="USD"/>
    <x v="105"/>
    <x v="105"/>
    <n v="1570165200"/>
    <d v="2019-10-04T05:00: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x v="969"/>
    <x v="1"/>
    <s v="USD"/>
    <x v="481"/>
    <x v="481"/>
    <n v="1388556000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x v="970"/>
    <x v="1"/>
    <s v="USD"/>
    <x v="253"/>
    <x v="253"/>
    <n v="1303189200"/>
    <d v="2011-04-19T05:00: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x v="971"/>
    <x v="1"/>
    <s v="USD"/>
    <x v="869"/>
    <x v="869"/>
    <n v="1494478800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x v="972"/>
    <x v="1"/>
    <s v="USD"/>
    <x v="864"/>
    <x v="864"/>
    <n v="1480744800"/>
    <d v="2016-12-03T06:00: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x v="973"/>
    <x v="1"/>
    <s v="USD"/>
    <x v="843"/>
    <x v="843"/>
    <n v="1555822800"/>
    <d v="2019-04-21T05:00: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x v="974"/>
    <x v="1"/>
    <s v="USD"/>
    <x v="289"/>
    <x v="289"/>
    <n v="1458882000"/>
    <d v="2016-03-25T05:00: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x v="975"/>
    <x v="1"/>
    <s v="USD"/>
    <x v="870"/>
    <x v="870"/>
    <n v="1411966800"/>
    <d v="2014-09-29T05:00: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x v="976"/>
    <x v="1"/>
    <s v="USD"/>
    <x v="871"/>
    <x v="871"/>
    <n v="1526878800"/>
    <d v="2018-05-21T05:00: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x v="977"/>
    <x v="6"/>
    <s v="EUR"/>
    <x v="872"/>
    <x v="872"/>
    <n v="1452405600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x v="978"/>
    <x v="1"/>
    <s v="USD"/>
    <x v="873"/>
    <x v="873"/>
    <n v="1414040400"/>
    <d v="2014-10-23T05:00: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x v="979"/>
    <x v="1"/>
    <s v="USD"/>
    <x v="874"/>
    <x v="874"/>
    <n v="1543816800"/>
    <d v="2018-12-03T06:00: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x v="980"/>
    <x v="1"/>
    <s v="USD"/>
    <x v="875"/>
    <x v="875"/>
    <n v="1359698400"/>
    <d v="2013-02-01T06:00: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x v="981"/>
    <x v="6"/>
    <s v="EUR"/>
    <x v="876"/>
    <x v="876"/>
    <n v="1390629600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x v="982"/>
    <x v="1"/>
    <s v="USD"/>
    <x v="877"/>
    <x v="877"/>
    <n v="1267077600"/>
    <d v="2010-02-25T06:00: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x v="983"/>
    <x v="1"/>
    <s v="USD"/>
    <x v="878"/>
    <x v="878"/>
    <n v="1467781200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5176B-5B3D-4E13-B832-FCD59995AD6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4" firstHeaderRow="1" firstDataRow="2" firstDataCol="1"/>
  <pivotFields count="21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axis="axisCol" dataField="1" compact="0" outline="0" showAll="0" sortType="ascending">
      <items count="5">
        <item x="3"/>
        <item x="0"/>
        <item x="2"/>
        <item x="1"/>
        <item t="default"/>
      </items>
    </pivotField>
    <pivotField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numFmtId="14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compact="0" outline="0" showAll="0" defaultSubtotal="0"/>
    <pivotField compact="0" outline="0" subtotalTop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6CFC1-4078-4954-8A10-3D80AECDF66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F14" firstHeaderRow="1" firstDataRow="2" firstDataCol="1" rowPageCount="1" colPageCount="1"/>
  <pivotFields count="21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axis="axisCol" dataField="1" compact="0" outline="0" showAll="0" sortType="ascending">
      <items count="5">
        <item x="3"/>
        <item x="0"/>
        <item x="2"/>
        <item x="1"/>
        <item t="default"/>
      </items>
    </pivotField>
    <pivotField compact="0" outline="0" showAll="0" defaultSubtotal="0"/>
    <pivotField compact="0" numFmtId="2" outline="0" showAll="0" defaultSubtotal="0"/>
    <pivotField axis="axisPage" compact="0" outline="0" showAll="0" defaultSubtotal="0">
      <items count="7">
        <item x="2"/>
        <item x="0"/>
        <item x="5"/>
        <item x="3"/>
        <item x="4"/>
        <item x="6"/>
        <item x="1"/>
      </items>
    </pivotField>
    <pivotField compact="0" outline="0" showAll="0" defaultSubtotal="0"/>
    <pivotField compact="0" outline="0" showAll="0" defaultSubtotal="0"/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numFmtId="14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compact="0" outline="0" showAll="0" defaultSubtotal="0"/>
    <pivotField compact="0" outline="0" subtotalTop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9D0E9-6CE9-4949-9FE2-7419DDA96D2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F30" firstHeaderRow="1" firstDataRow="2" firstDataCol="1" rowPageCount="2" colPageCount="1"/>
  <pivotFields count="21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axis="axisCol" dataField="1" compact="0" outline="0" showAll="0" sortType="ascending">
      <items count="5">
        <item x="3"/>
        <item x="0"/>
        <item x="2"/>
        <item x="1"/>
        <item t="default"/>
      </items>
    </pivotField>
    <pivotField compact="0" outline="0" showAll="0" defaultSubtotal="0"/>
    <pivotField compact="0" numFmtId="2" outline="0" showAll="0" defaultSubtotal="0"/>
    <pivotField axis="axisPage" compact="0" outline="0" showAll="0" defaultSubtotal="0">
      <items count="7">
        <item x="2"/>
        <item x="0"/>
        <item x="5"/>
        <item x="3"/>
        <item x="4"/>
        <item x="6"/>
        <item x="1"/>
      </items>
    </pivotField>
    <pivotField compact="0" outline="0" showAll="0" defaultSubtotal="0"/>
    <pivotField compact="0" outline="0" showAll="0" defaultSubtotal="0"/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numFmtId="14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outline="0" subtotalTop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B206A-9118-4E31-B48F-A400E9D329D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131" workbookViewId="0">
      <pane ySplit="1" topLeftCell="A2" activePane="bottomLeft" state="frozen"/>
      <selection pane="bottomLeft" activeCell="J1" sqref="J1"/>
    </sheetView>
  </sheetViews>
  <sheetFormatPr defaultColWidth="11.25" defaultRowHeight="15.75"/>
  <cols>
    <col min="1" max="1" width="4.25" bestFit="1" customWidth="1"/>
    <col min="2" max="2" width="30.75" bestFit="1" customWidth="1"/>
    <col min="3" max="3" width="33.5" style="3" customWidth="1"/>
    <col min="6" max="6" width="14.25" style="4" bestFit="1" customWidth="1"/>
    <col min="8" max="8" width="13" bestFit="1" customWidth="1"/>
    <col min="9" max="9" width="16.125" style="9" bestFit="1" customWidth="1"/>
    <col min="12" max="12" width="10.875" bestFit="1" customWidth="1"/>
    <col min="13" max="13" width="22.25" style="14" bestFit="1" customWidth="1"/>
    <col min="14" max="14" width="11.875" style="14" bestFit="1" customWidth="1"/>
    <col min="15" max="15" width="20.875" style="14" bestFit="1" customWidth="1"/>
    <col min="18" max="18" width="28" bestFit="1" customWidth="1"/>
    <col min="19" max="19" width="14.5" bestFit="1" customWidth="1"/>
    <col min="20" max="20" width="12" bestFit="1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1" t="s">
        <v>2070</v>
      </c>
      <c r="N1" s="12" t="s">
        <v>9</v>
      </c>
      <c r="O1" s="11" t="s">
        <v>2071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  <c r="U1" s="1" t="s">
        <v>2119</v>
      </c>
    </row>
    <row r="2" spans="1:21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IF(E2=0,0,E2/D2)</f>
        <v>0</v>
      </c>
      <c r="G2" t="s">
        <v>14</v>
      </c>
      <c r="H2">
        <v>0</v>
      </c>
      <c r="I2" s="9">
        <f>IF(H2=0,0,E2/H2)</f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 s="14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RIGHT(R2,(LEN(R2)-(SEARCH("/",R2))))</f>
        <v>food trucks</v>
      </c>
      <c r="U2">
        <f>O2-M2</f>
        <v>17</v>
      </c>
    </row>
    <row r="3" spans="1:21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IF(E3=0,0,E3/D3)</f>
        <v>10.4</v>
      </c>
      <c r="G3" t="s">
        <v>20</v>
      </c>
      <c r="H3">
        <v>158</v>
      </c>
      <c r="I3" s="9">
        <f>IF(H3=0,0,E3/H3)</f>
        <v>92.151898734177209</v>
      </c>
      <c r="J3" t="s">
        <v>21</v>
      </c>
      <c r="K3" t="s">
        <v>22</v>
      </c>
      <c r="L3">
        <v>1408424400</v>
      </c>
      <c r="M3" s="13">
        <f>(((L3/60)/60)/24)+DATE(1970,1,1)</f>
        <v>41870.208333333336</v>
      </c>
      <c r="N3" s="14">
        <v>1408597200</v>
      </c>
      <c r="O3" s="13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>RIGHT(R3,(LEN(R3)-(SEARCH("/",R3))))</f>
        <v>rock</v>
      </c>
      <c r="U3">
        <f t="shared" ref="U3:U66" si="0">O3-M3</f>
        <v>2</v>
      </c>
    </row>
    <row r="4" spans="1:21" ht="31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IF(E4=0,0,E4/D4)</f>
        <v>1.3147878228782288</v>
      </c>
      <c r="G4" t="s">
        <v>20</v>
      </c>
      <c r="H4">
        <v>1425</v>
      </c>
      <c r="I4" s="9">
        <f>IF(H4=0,0,E4/H4)</f>
        <v>100.01614035087719</v>
      </c>
      <c r="J4" t="s">
        <v>26</v>
      </c>
      <c r="K4" t="s">
        <v>27</v>
      </c>
      <c r="L4">
        <v>1384668000</v>
      </c>
      <c r="M4" s="13">
        <f>(((L4/60)/60)/24)+DATE(1970,1,1)</f>
        <v>41595.25</v>
      </c>
      <c r="N4" s="14">
        <v>1384840800</v>
      </c>
      <c r="O4" s="13">
        <f>(((N4/60)/60)/24)+DATE(1970,1,1)</f>
        <v>41597.25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>RIGHT(R4,(LEN(R4)-(SEARCH("/",R4))))</f>
        <v>web</v>
      </c>
      <c r="U4">
        <f t="shared" si="0"/>
        <v>2</v>
      </c>
    </row>
    <row r="5" spans="1:21" ht="31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IF(E5=0,0,E5/D5)</f>
        <v>0.58976190476190471</v>
      </c>
      <c r="G5" t="s">
        <v>14</v>
      </c>
      <c r="H5">
        <v>24</v>
      </c>
      <c r="I5" s="9">
        <f>IF(H5=0,0,E5/H5)</f>
        <v>103.20833333333333</v>
      </c>
      <c r="J5" t="s">
        <v>21</v>
      </c>
      <c r="K5" t="s">
        <v>22</v>
      </c>
      <c r="L5">
        <v>1565499600</v>
      </c>
      <c r="M5" s="13">
        <f>(((L5/60)/60)/24)+DATE(1970,1,1)</f>
        <v>43688.208333333328</v>
      </c>
      <c r="N5" s="14">
        <v>1568955600</v>
      </c>
      <c r="O5" s="13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>LEFT(R5,SEARCH("/",R5)-1)</f>
        <v>music</v>
      </c>
      <c r="T5" t="str">
        <f>RIGHT(R5,(LEN(R5)-(SEARCH("/",R5))))</f>
        <v>rock</v>
      </c>
      <c r="U5">
        <f t="shared" si="0"/>
        <v>40</v>
      </c>
    </row>
    <row r="6" spans="1:21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IF(E6=0,0,E6/D6)</f>
        <v>0.69276315789473686</v>
      </c>
      <c r="G6" t="s">
        <v>14</v>
      </c>
      <c r="H6">
        <v>53</v>
      </c>
      <c r="I6" s="9">
        <f>IF(H6=0,0,E6/H6)</f>
        <v>99.339622641509436</v>
      </c>
      <c r="J6" t="s">
        <v>21</v>
      </c>
      <c r="K6" t="s">
        <v>22</v>
      </c>
      <c r="L6">
        <v>1547964000</v>
      </c>
      <c r="M6" s="13">
        <f>(((L6/60)/60)/24)+DATE(1970,1,1)</f>
        <v>43485.25</v>
      </c>
      <c r="N6" s="14">
        <v>1548309600</v>
      </c>
      <c r="O6" s="13">
        <f>(((N6/60)/60)/24)+DATE(1970,1,1)</f>
        <v>43489.25</v>
      </c>
      <c r="P6" t="b">
        <v>0</v>
      </c>
      <c r="Q6" t="b">
        <v>0</v>
      </c>
      <c r="R6" t="s">
        <v>33</v>
      </c>
      <c r="S6" t="str">
        <f>LEFT(R6,SEARCH("/",R6)-1)</f>
        <v>theater</v>
      </c>
      <c r="T6" t="str">
        <f>RIGHT(R6,(LEN(R6)-(SEARCH("/",R6))))</f>
        <v>plays</v>
      </c>
      <c r="U6">
        <f t="shared" si="0"/>
        <v>4</v>
      </c>
    </row>
    <row r="7" spans="1:21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IF(E7=0,0,E7/D7)</f>
        <v>1.7361842105263159</v>
      </c>
      <c r="G7" t="s">
        <v>20</v>
      </c>
      <c r="H7">
        <v>174</v>
      </c>
      <c r="I7" s="9">
        <f>IF(H7=0,0,E7/H7)</f>
        <v>75.833333333333329</v>
      </c>
      <c r="J7" t="s">
        <v>36</v>
      </c>
      <c r="K7" t="s">
        <v>37</v>
      </c>
      <c r="L7">
        <v>1346130000</v>
      </c>
      <c r="M7" s="13">
        <f>(((L7/60)/60)/24)+DATE(1970,1,1)</f>
        <v>41149.208333333336</v>
      </c>
      <c r="N7" s="14">
        <v>1347080400</v>
      </c>
      <c r="O7" s="13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>LEFT(R7,SEARCH("/",R7)-1)</f>
        <v>theater</v>
      </c>
      <c r="T7" t="str">
        <f>RIGHT(R7,(LEN(R7)-(SEARCH("/",R7))))</f>
        <v>plays</v>
      </c>
      <c r="U7">
        <f t="shared" si="0"/>
        <v>11</v>
      </c>
    </row>
    <row r="8" spans="1:21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IF(E8=0,0,E8/D8)</f>
        <v>0.20961538461538462</v>
      </c>
      <c r="G8" t="s">
        <v>14</v>
      </c>
      <c r="H8">
        <v>18</v>
      </c>
      <c r="I8" s="9">
        <f>IF(H8=0,0,E8/H8)</f>
        <v>60.555555555555557</v>
      </c>
      <c r="J8" t="s">
        <v>40</v>
      </c>
      <c r="K8" t="s">
        <v>41</v>
      </c>
      <c r="L8">
        <v>1505278800</v>
      </c>
      <c r="M8" s="13">
        <f>(((L8/60)/60)/24)+DATE(1970,1,1)</f>
        <v>42991.208333333328</v>
      </c>
      <c r="N8" s="14">
        <v>1505365200</v>
      </c>
      <c r="O8" s="13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>LEFT(R8,SEARCH("/",R8)-1)</f>
        <v>film &amp; video</v>
      </c>
      <c r="T8" t="str">
        <f>RIGHT(R8,(LEN(R8)-(SEARCH("/",R8))))</f>
        <v>documentary</v>
      </c>
      <c r="U8">
        <f t="shared" si="0"/>
        <v>1</v>
      </c>
    </row>
    <row r="9" spans="1:21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IF(E9=0,0,E9/D9)</f>
        <v>3.2757777777777779</v>
      </c>
      <c r="G9" t="s">
        <v>20</v>
      </c>
      <c r="H9">
        <v>227</v>
      </c>
      <c r="I9" s="9">
        <f>IF(H9=0,0,E9/H9)</f>
        <v>64.93832599118943</v>
      </c>
      <c r="J9" t="s">
        <v>36</v>
      </c>
      <c r="K9" t="s">
        <v>37</v>
      </c>
      <c r="L9">
        <v>1439442000</v>
      </c>
      <c r="M9" s="13">
        <f>(((L9/60)/60)/24)+DATE(1970,1,1)</f>
        <v>42229.208333333328</v>
      </c>
      <c r="N9" s="14">
        <v>1439614800</v>
      </c>
      <c r="O9" s="13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>LEFT(R9,SEARCH("/",R9)-1)</f>
        <v>theater</v>
      </c>
      <c r="T9" t="str">
        <f>RIGHT(R9,(LEN(R9)-(SEARCH("/",R9))))</f>
        <v>plays</v>
      </c>
      <c r="U9">
        <f t="shared" si="0"/>
        <v>2</v>
      </c>
    </row>
    <row r="10" spans="1:21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IF(E10=0,0,E10/D10)</f>
        <v>0.19932788374205268</v>
      </c>
      <c r="G10" t="s">
        <v>47</v>
      </c>
      <c r="H10">
        <v>708</v>
      </c>
      <c r="I10" s="9">
        <f>IF(H10=0,0,E10/H10)</f>
        <v>30.997175141242938</v>
      </c>
      <c r="J10" t="s">
        <v>36</v>
      </c>
      <c r="K10" t="s">
        <v>37</v>
      </c>
      <c r="L10">
        <v>1281330000</v>
      </c>
      <c r="M10" s="13">
        <f>(((L10/60)/60)/24)+DATE(1970,1,1)</f>
        <v>40399.208333333336</v>
      </c>
      <c r="N10" s="14">
        <v>1281502800</v>
      </c>
      <c r="O10" s="13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RIGHT(R10,(LEN(R10)-(SEARCH("/",R10))))</f>
        <v>plays</v>
      </c>
      <c r="U10">
        <f t="shared" si="0"/>
        <v>2</v>
      </c>
    </row>
    <row r="11" spans="1:21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IF(E11=0,0,E11/D11)</f>
        <v>0.51741935483870971</v>
      </c>
      <c r="G11" t="s">
        <v>14</v>
      </c>
      <c r="H11">
        <v>44</v>
      </c>
      <c r="I11" s="9">
        <f>IF(H11=0,0,E11/H11)</f>
        <v>72.909090909090907</v>
      </c>
      <c r="J11" t="s">
        <v>21</v>
      </c>
      <c r="K11" t="s">
        <v>22</v>
      </c>
      <c r="L11">
        <v>1379566800</v>
      </c>
      <c r="M11" s="13">
        <f>(((L11/60)/60)/24)+DATE(1970,1,1)</f>
        <v>41536.208333333336</v>
      </c>
      <c r="N11" s="14">
        <v>1383804000</v>
      </c>
      <c r="O11" s="13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>LEFT(R11,SEARCH("/",R11)-1)</f>
        <v>music</v>
      </c>
      <c r="T11" t="str">
        <f>RIGHT(R11,(LEN(R11)-(SEARCH("/",R11))))</f>
        <v>electric music</v>
      </c>
      <c r="U11">
        <f t="shared" si="0"/>
        <v>49.041666666664241</v>
      </c>
    </row>
    <row r="12" spans="1:21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IF(E12=0,0,E12/D12)</f>
        <v>2.6611538461538462</v>
      </c>
      <c r="G12" t="s">
        <v>20</v>
      </c>
      <c r="H12">
        <v>220</v>
      </c>
      <c r="I12" s="9">
        <f>IF(H12=0,0,E12/H12)</f>
        <v>62.9</v>
      </c>
      <c r="J12" t="s">
        <v>21</v>
      </c>
      <c r="K12" t="s">
        <v>22</v>
      </c>
      <c r="L12">
        <v>1281762000</v>
      </c>
      <c r="M12" s="13">
        <f>(((L12/60)/60)/24)+DATE(1970,1,1)</f>
        <v>40404.208333333336</v>
      </c>
      <c r="N12" s="14">
        <v>1285909200</v>
      </c>
      <c r="O12" s="13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LEFT(R12,SEARCH("/",R12)-1)</f>
        <v>film &amp; video</v>
      </c>
      <c r="T12" t="str">
        <f>RIGHT(R12,(LEN(R12)-(SEARCH("/",R12))))</f>
        <v>drama</v>
      </c>
      <c r="U12">
        <f t="shared" si="0"/>
        <v>48</v>
      </c>
    </row>
    <row r="13" spans="1:21" ht="31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IF(E13=0,0,E13/D13)</f>
        <v>0.48095238095238096</v>
      </c>
      <c r="G13" t="s">
        <v>14</v>
      </c>
      <c r="H13">
        <v>27</v>
      </c>
      <c r="I13" s="9">
        <f>IF(H13=0,0,E13/H13)</f>
        <v>112.22222222222223</v>
      </c>
      <c r="J13" t="s">
        <v>21</v>
      </c>
      <c r="K13" t="s">
        <v>22</v>
      </c>
      <c r="L13">
        <v>1285045200</v>
      </c>
      <c r="M13" s="13">
        <f>(((L13/60)/60)/24)+DATE(1970,1,1)</f>
        <v>40442.208333333336</v>
      </c>
      <c r="N13" s="14">
        <v>1285563600</v>
      </c>
      <c r="O13" s="13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LEFT(R13,SEARCH("/",R13)-1)</f>
        <v>theater</v>
      </c>
      <c r="T13" t="str">
        <f>RIGHT(R13,(LEN(R13)-(SEARCH("/",R13))))</f>
        <v>plays</v>
      </c>
      <c r="U13">
        <f t="shared" si="0"/>
        <v>6</v>
      </c>
    </row>
    <row r="14" spans="1:21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IF(E14=0,0,E14/D14)</f>
        <v>0.89349206349206345</v>
      </c>
      <c r="G14" t="s">
        <v>14</v>
      </c>
      <c r="H14">
        <v>55</v>
      </c>
      <c r="I14" s="9">
        <f>IF(H14=0,0,E14/H14)</f>
        <v>102.34545454545454</v>
      </c>
      <c r="J14" t="s">
        <v>21</v>
      </c>
      <c r="K14" t="s">
        <v>22</v>
      </c>
      <c r="L14">
        <v>1571720400</v>
      </c>
      <c r="M14" s="13">
        <f>(((L14/60)/60)/24)+DATE(1970,1,1)</f>
        <v>43760.208333333328</v>
      </c>
      <c r="N14" s="14">
        <v>1572411600</v>
      </c>
      <c r="O14" s="13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LEFT(R14,SEARCH("/",R14)-1)</f>
        <v>film &amp; video</v>
      </c>
      <c r="T14" t="str">
        <f>RIGHT(R14,(LEN(R14)-(SEARCH("/",R14))))</f>
        <v>drama</v>
      </c>
      <c r="U14">
        <f t="shared" si="0"/>
        <v>8</v>
      </c>
    </row>
    <row r="15" spans="1:21" ht="31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IF(E15=0,0,E15/D15)</f>
        <v>2.4511904761904764</v>
      </c>
      <c r="G15" t="s">
        <v>20</v>
      </c>
      <c r="H15">
        <v>98</v>
      </c>
      <c r="I15" s="9">
        <f>IF(H15=0,0,E15/H15)</f>
        <v>105.05102040816327</v>
      </c>
      <c r="J15" t="s">
        <v>21</v>
      </c>
      <c r="K15" t="s">
        <v>22</v>
      </c>
      <c r="L15">
        <v>1465621200</v>
      </c>
      <c r="M15" s="13">
        <f>(((L15/60)/60)/24)+DATE(1970,1,1)</f>
        <v>42532.208333333328</v>
      </c>
      <c r="N15" s="14">
        <v>1466658000</v>
      </c>
      <c r="O15" s="13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LEFT(R15,SEARCH("/",R15)-1)</f>
        <v>music</v>
      </c>
      <c r="T15" t="str">
        <f>RIGHT(R15,(LEN(R15)-(SEARCH("/",R15))))</f>
        <v>indie rock</v>
      </c>
      <c r="U15">
        <f t="shared" si="0"/>
        <v>12</v>
      </c>
    </row>
    <row r="16" spans="1:21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IF(E16=0,0,E16/D16)</f>
        <v>0.66769503546099296</v>
      </c>
      <c r="G16" t="s">
        <v>14</v>
      </c>
      <c r="H16">
        <v>200</v>
      </c>
      <c r="I16" s="9">
        <f>IF(H16=0,0,E16/H16)</f>
        <v>94.144999999999996</v>
      </c>
      <c r="J16" t="s">
        <v>21</v>
      </c>
      <c r="K16" t="s">
        <v>22</v>
      </c>
      <c r="L16">
        <v>1331013600</v>
      </c>
      <c r="M16" s="13">
        <f>(((L16/60)/60)/24)+DATE(1970,1,1)</f>
        <v>40974.25</v>
      </c>
      <c r="N16" s="14">
        <v>1333342800</v>
      </c>
      <c r="O16" s="13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LEFT(R16,SEARCH("/",R16)-1)</f>
        <v>music</v>
      </c>
      <c r="T16" t="str">
        <f>RIGHT(R16,(LEN(R16)-(SEARCH("/",R16))))</f>
        <v>indie rock</v>
      </c>
      <c r="U16">
        <f t="shared" si="0"/>
        <v>26.958333333335759</v>
      </c>
    </row>
    <row r="17" spans="1:21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IF(E17=0,0,E17/D17)</f>
        <v>0.47307881773399013</v>
      </c>
      <c r="G17" t="s">
        <v>14</v>
      </c>
      <c r="H17">
        <v>452</v>
      </c>
      <c r="I17" s="9">
        <f>IF(H17=0,0,E17/H17)</f>
        <v>84.986725663716811</v>
      </c>
      <c r="J17" t="s">
        <v>21</v>
      </c>
      <c r="K17" t="s">
        <v>22</v>
      </c>
      <c r="L17">
        <v>1575957600</v>
      </c>
      <c r="M17" s="13">
        <f>(((L17/60)/60)/24)+DATE(1970,1,1)</f>
        <v>43809.25</v>
      </c>
      <c r="N17" s="14">
        <v>1576303200</v>
      </c>
      <c r="O17" s="13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>LEFT(R17,SEARCH("/",R17)-1)</f>
        <v>technology</v>
      </c>
      <c r="T17" t="str">
        <f>RIGHT(R17,(LEN(R17)-(SEARCH("/",R17))))</f>
        <v>wearables</v>
      </c>
      <c r="U17">
        <f t="shared" si="0"/>
        <v>4</v>
      </c>
    </row>
    <row r="18" spans="1:21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IF(E18=0,0,E18/D18)</f>
        <v>6.4947058823529416</v>
      </c>
      <c r="G18" t="s">
        <v>20</v>
      </c>
      <c r="H18">
        <v>100</v>
      </c>
      <c r="I18" s="9">
        <f>IF(H18=0,0,E18/H18)</f>
        <v>110.41</v>
      </c>
      <c r="J18" t="s">
        <v>21</v>
      </c>
      <c r="K18" t="s">
        <v>22</v>
      </c>
      <c r="L18">
        <v>1390370400</v>
      </c>
      <c r="M18" s="13">
        <f>(((L18/60)/60)/24)+DATE(1970,1,1)</f>
        <v>41661.25</v>
      </c>
      <c r="N18" s="14">
        <v>1392271200</v>
      </c>
      <c r="O18" s="13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>LEFT(R18,SEARCH("/",R18)-1)</f>
        <v>publishing</v>
      </c>
      <c r="T18" t="str">
        <f>RIGHT(R18,(LEN(R18)-(SEARCH("/",R18))))</f>
        <v>nonfiction</v>
      </c>
      <c r="U18">
        <f t="shared" si="0"/>
        <v>22</v>
      </c>
    </row>
    <row r="19" spans="1:21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IF(E19=0,0,E19/D19)</f>
        <v>1.5939125295508274</v>
      </c>
      <c r="G19" t="s">
        <v>20</v>
      </c>
      <c r="H19">
        <v>1249</v>
      </c>
      <c r="I19" s="9">
        <f>IF(H19=0,0,E19/H19)</f>
        <v>107.96236989591674</v>
      </c>
      <c r="J19" t="s">
        <v>21</v>
      </c>
      <c r="K19" t="s">
        <v>22</v>
      </c>
      <c r="L19">
        <v>1294812000</v>
      </c>
      <c r="M19" s="13">
        <f>(((L19/60)/60)/24)+DATE(1970,1,1)</f>
        <v>40555.25</v>
      </c>
      <c r="N19" s="14">
        <v>1294898400</v>
      </c>
      <c r="O19" s="13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>LEFT(R19,SEARCH("/",R19)-1)</f>
        <v>film &amp; video</v>
      </c>
      <c r="T19" t="str">
        <f>RIGHT(R19,(LEN(R19)-(SEARCH("/",R19))))</f>
        <v>animation</v>
      </c>
      <c r="U19">
        <f t="shared" si="0"/>
        <v>1</v>
      </c>
    </row>
    <row r="20" spans="1:21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IF(E20=0,0,E20/D20)</f>
        <v>0.66912087912087914</v>
      </c>
      <c r="G20" t="s">
        <v>74</v>
      </c>
      <c r="H20">
        <v>135</v>
      </c>
      <c r="I20" s="9">
        <f>IF(H20=0,0,E20/H20)</f>
        <v>45.103703703703701</v>
      </c>
      <c r="J20" t="s">
        <v>21</v>
      </c>
      <c r="K20" t="s">
        <v>22</v>
      </c>
      <c r="L20">
        <v>1536382800</v>
      </c>
      <c r="M20" s="13">
        <f>(((L20/60)/60)/24)+DATE(1970,1,1)</f>
        <v>43351.208333333328</v>
      </c>
      <c r="N20" s="14">
        <v>1537074000</v>
      </c>
      <c r="O20" s="13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LEFT(R20,SEARCH("/",R20)-1)</f>
        <v>theater</v>
      </c>
      <c r="T20" t="str">
        <f>RIGHT(R20,(LEN(R20)-(SEARCH("/",R20))))</f>
        <v>plays</v>
      </c>
      <c r="U20">
        <f t="shared" si="0"/>
        <v>8</v>
      </c>
    </row>
    <row r="21" spans="1:21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IF(E21=0,0,E21/D21)</f>
        <v>0.48529600000000001</v>
      </c>
      <c r="G21" t="s">
        <v>14</v>
      </c>
      <c r="H21">
        <v>674</v>
      </c>
      <c r="I21" s="9">
        <f>IF(H21=0,0,E21/H21)</f>
        <v>45.001483679525222</v>
      </c>
      <c r="J21" t="s">
        <v>21</v>
      </c>
      <c r="K21" t="s">
        <v>22</v>
      </c>
      <c r="L21">
        <v>1551679200</v>
      </c>
      <c r="M21" s="13">
        <f>(((L21/60)/60)/24)+DATE(1970,1,1)</f>
        <v>43528.25</v>
      </c>
      <c r="N21" s="14">
        <v>1553490000</v>
      </c>
      <c r="O21" s="13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LEFT(R21,SEARCH("/",R21)-1)</f>
        <v>theater</v>
      </c>
      <c r="T21" t="str">
        <f>RIGHT(R21,(LEN(R21)-(SEARCH("/",R21))))</f>
        <v>plays</v>
      </c>
      <c r="U21">
        <f t="shared" si="0"/>
        <v>20.958333333328483</v>
      </c>
    </row>
    <row r="22" spans="1:21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IF(E22=0,0,E22/D22)</f>
        <v>1.1224279210925645</v>
      </c>
      <c r="G22" t="s">
        <v>20</v>
      </c>
      <c r="H22">
        <v>1396</v>
      </c>
      <c r="I22" s="9">
        <f>IF(H22=0,0,E22/H22)</f>
        <v>105.97134670487107</v>
      </c>
      <c r="J22" t="s">
        <v>21</v>
      </c>
      <c r="K22" t="s">
        <v>22</v>
      </c>
      <c r="L22">
        <v>1406523600</v>
      </c>
      <c r="M22" s="13">
        <f>(((L22/60)/60)/24)+DATE(1970,1,1)</f>
        <v>41848.208333333336</v>
      </c>
      <c r="N22" s="14">
        <v>1406523600</v>
      </c>
      <c r="O22" s="13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LEFT(R22,SEARCH("/",R22)-1)</f>
        <v>film &amp; video</v>
      </c>
      <c r="T22" t="str">
        <f>RIGHT(R22,(LEN(R22)-(SEARCH("/",R22))))</f>
        <v>drama</v>
      </c>
      <c r="U22">
        <f t="shared" si="0"/>
        <v>0</v>
      </c>
    </row>
    <row r="23" spans="1:21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IF(E23=0,0,E23/D23)</f>
        <v>0.40992553191489361</v>
      </c>
      <c r="G23" t="s">
        <v>14</v>
      </c>
      <c r="H23">
        <v>558</v>
      </c>
      <c r="I23" s="9">
        <f>IF(H23=0,0,E23/H23)</f>
        <v>69.055555555555557</v>
      </c>
      <c r="J23" t="s">
        <v>21</v>
      </c>
      <c r="K23" t="s">
        <v>22</v>
      </c>
      <c r="L23">
        <v>1313384400</v>
      </c>
      <c r="M23" s="13">
        <f>(((L23/60)/60)/24)+DATE(1970,1,1)</f>
        <v>40770.208333333336</v>
      </c>
      <c r="N23" s="14">
        <v>1316322000</v>
      </c>
      <c r="O23" s="13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LEFT(R23,SEARCH("/",R23)-1)</f>
        <v>theater</v>
      </c>
      <c r="T23" t="str">
        <f>RIGHT(R23,(LEN(R23)-(SEARCH("/",R23))))</f>
        <v>plays</v>
      </c>
      <c r="U23">
        <f t="shared" si="0"/>
        <v>34</v>
      </c>
    </row>
    <row r="24" spans="1:21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IF(E24=0,0,E24/D24)</f>
        <v>1.2807106598984772</v>
      </c>
      <c r="G24" t="s">
        <v>20</v>
      </c>
      <c r="H24">
        <v>890</v>
      </c>
      <c r="I24" s="9">
        <f>IF(H24=0,0,E24/H24)</f>
        <v>85.044943820224717</v>
      </c>
      <c r="J24" t="s">
        <v>21</v>
      </c>
      <c r="K24" t="s">
        <v>22</v>
      </c>
      <c r="L24">
        <v>1522731600</v>
      </c>
      <c r="M24" s="13">
        <f>(((L24/60)/60)/24)+DATE(1970,1,1)</f>
        <v>43193.208333333328</v>
      </c>
      <c r="N24" s="14">
        <v>1524027600</v>
      </c>
      <c r="O24" s="13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LEFT(R24,SEARCH("/",R24)-1)</f>
        <v>theater</v>
      </c>
      <c r="T24" t="str">
        <f>RIGHT(R24,(LEN(R24)-(SEARCH("/",R24))))</f>
        <v>plays</v>
      </c>
      <c r="U24">
        <f t="shared" si="0"/>
        <v>15</v>
      </c>
    </row>
    <row r="25" spans="1:21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IF(E25=0,0,E25/D25)</f>
        <v>3.3204444444444445</v>
      </c>
      <c r="G25" t="s">
        <v>20</v>
      </c>
      <c r="H25">
        <v>142</v>
      </c>
      <c r="I25" s="9">
        <f>IF(H25=0,0,E25/H25)</f>
        <v>105.22535211267606</v>
      </c>
      <c r="J25" t="s">
        <v>40</v>
      </c>
      <c r="K25" t="s">
        <v>41</v>
      </c>
      <c r="L25">
        <v>1550124000</v>
      </c>
      <c r="M25" s="13">
        <f>(((L25/60)/60)/24)+DATE(1970,1,1)</f>
        <v>43510.25</v>
      </c>
      <c r="N25" s="14">
        <v>1554699600</v>
      </c>
      <c r="O25" s="13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LEFT(R25,SEARCH("/",R25)-1)</f>
        <v>film &amp; video</v>
      </c>
      <c r="T25" t="str">
        <f>RIGHT(R25,(LEN(R25)-(SEARCH("/",R25))))</f>
        <v>documentary</v>
      </c>
      <c r="U25">
        <f t="shared" si="0"/>
        <v>52.958333333328483</v>
      </c>
    </row>
    <row r="26" spans="1:21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IF(E26=0,0,E26/D26)</f>
        <v>1.1283225108225108</v>
      </c>
      <c r="G26" t="s">
        <v>20</v>
      </c>
      <c r="H26">
        <v>2673</v>
      </c>
      <c r="I26" s="9">
        <f>IF(H26=0,0,E26/H26)</f>
        <v>39.003741114852225</v>
      </c>
      <c r="J26" t="s">
        <v>21</v>
      </c>
      <c r="K26" t="s">
        <v>22</v>
      </c>
      <c r="L26">
        <v>1403326800</v>
      </c>
      <c r="M26" s="13">
        <f>(((L26/60)/60)/24)+DATE(1970,1,1)</f>
        <v>41811.208333333336</v>
      </c>
      <c r="N26" s="14">
        <v>1403499600</v>
      </c>
      <c r="O26" s="13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LEFT(R26,SEARCH("/",R26)-1)</f>
        <v>technology</v>
      </c>
      <c r="T26" t="str">
        <f>RIGHT(R26,(LEN(R26)-(SEARCH("/",R26))))</f>
        <v>wearables</v>
      </c>
      <c r="U26">
        <f t="shared" si="0"/>
        <v>2</v>
      </c>
    </row>
    <row r="27" spans="1:21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IF(E27=0,0,E27/D27)</f>
        <v>2.1643636363636363</v>
      </c>
      <c r="G27" t="s">
        <v>20</v>
      </c>
      <c r="H27">
        <v>163</v>
      </c>
      <c r="I27" s="9">
        <f>IF(H27=0,0,E27/H27)</f>
        <v>73.030674846625772</v>
      </c>
      <c r="J27" t="s">
        <v>21</v>
      </c>
      <c r="K27" t="s">
        <v>22</v>
      </c>
      <c r="L27">
        <v>1305694800</v>
      </c>
      <c r="M27" s="13">
        <f>(((L27/60)/60)/24)+DATE(1970,1,1)</f>
        <v>40681.208333333336</v>
      </c>
      <c r="N27" s="14">
        <v>1307422800</v>
      </c>
      <c r="O27" s="13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LEFT(R27,SEARCH("/",R27)-1)</f>
        <v>games</v>
      </c>
      <c r="T27" t="str">
        <f>RIGHT(R27,(LEN(R27)-(SEARCH("/",R27))))</f>
        <v>video games</v>
      </c>
      <c r="U27">
        <f t="shared" si="0"/>
        <v>20</v>
      </c>
    </row>
    <row r="28" spans="1:21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IF(E28=0,0,E28/D28)</f>
        <v>0.4819906976744186</v>
      </c>
      <c r="G28" t="s">
        <v>74</v>
      </c>
      <c r="H28">
        <v>1480</v>
      </c>
      <c r="I28" s="9">
        <f>IF(H28=0,0,E28/H28)</f>
        <v>35.009459459459457</v>
      </c>
      <c r="J28" t="s">
        <v>21</v>
      </c>
      <c r="K28" t="s">
        <v>22</v>
      </c>
      <c r="L28">
        <v>1533013200</v>
      </c>
      <c r="M28" s="13">
        <f>(((L28/60)/60)/24)+DATE(1970,1,1)</f>
        <v>43312.208333333328</v>
      </c>
      <c r="N28" s="14">
        <v>1535346000</v>
      </c>
      <c r="O28" s="13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LEFT(R28,SEARCH("/",R28)-1)</f>
        <v>theater</v>
      </c>
      <c r="T28" t="str">
        <f>RIGHT(R28,(LEN(R28)-(SEARCH("/",R28))))</f>
        <v>plays</v>
      </c>
      <c r="U28">
        <f t="shared" si="0"/>
        <v>27</v>
      </c>
    </row>
    <row r="29" spans="1:21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IF(E29=0,0,E29/D29)</f>
        <v>0.79949999999999999</v>
      </c>
      <c r="G29" t="s">
        <v>14</v>
      </c>
      <c r="H29">
        <v>15</v>
      </c>
      <c r="I29" s="9">
        <f>IF(H29=0,0,E29/H29)</f>
        <v>106.6</v>
      </c>
      <c r="J29" t="s">
        <v>21</v>
      </c>
      <c r="K29" t="s">
        <v>22</v>
      </c>
      <c r="L29">
        <v>1443848400</v>
      </c>
      <c r="M29" s="13">
        <f>(((L29/60)/60)/24)+DATE(1970,1,1)</f>
        <v>42280.208333333328</v>
      </c>
      <c r="N29" s="14">
        <v>1444539600</v>
      </c>
      <c r="O29" s="13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LEFT(R29,SEARCH("/",R29)-1)</f>
        <v>music</v>
      </c>
      <c r="T29" t="str">
        <f>RIGHT(R29,(LEN(R29)-(SEARCH("/",R29))))</f>
        <v>rock</v>
      </c>
      <c r="U29">
        <f t="shared" si="0"/>
        <v>8</v>
      </c>
    </row>
    <row r="30" spans="1:21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IF(E30=0,0,E30/D30)</f>
        <v>1.0522553516819573</v>
      </c>
      <c r="G30" t="s">
        <v>20</v>
      </c>
      <c r="H30">
        <v>2220</v>
      </c>
      <c r="I30" s="9">
        <f>IF(H30=0,0,E30/H30)</f>
        <v>61.997747747747745</v>
      </c>
      <c r="J30" t="s">
        <v>21</v>
      </c>
      <c r="K30" t="s">
        <v>22</v>
      </c>
      <c r="L30">
        <v>1265695200</v>
      </c>
      <c r="M30" s="13">
        <f>(((L30/60)/60)/24)+DATE(1970,1,1)</f>
        <v>40218.25</v>
      </c>
      <c r="N30" s="14">
        <v>1267682400</v>
      </c>
      <c r="O30" s="13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>LEFT(R30,SEARCH("/",R30)-1)</f>
        <v>theater</v>
      </c>
      <c r="T30" t="str">
        <f>RIGHT(R30,(LEN(R30)-(SEARCH("/",R30))))</f>
        <v>plays</v>
      </c>
      <c r="U30">
        <f t="shared" si="0"/>
        <v>23</v>
      </c>
    </row>
    <row r="31" spans="1:21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IF(E31=0,0,E31/D31)</f>
        <v>3.2889978213507627</v>
      </c>
      <c r="G31" t="s">
        <v>20</v>
      </c>
      <c r="H31">
        <v>1606</v>
      </c>
      <c r="I31" s="9">
        <f>IF(H31=0,0,E31/H31)</f>
        <v>94.000622665006233</v>
      </c>
      <c r="J31" t="s">
        <v>98</v>
      </c>
      <c r="K31" t="s">
        <v>99</v>
      </c>
      <c r="L31">
        <v>1532062800</v>
      </c>
      <c r="M31" s="13">
        <f>(((L31/60)/60)/24)+DATE(1970,1,1)</f>
        <v>43301.208333333328</v>
      </c>
      <c r="N31" s="14">
        <v>1535518800</v>
      </c>
      <c r="O31" s="13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LEFT(R31,SEARCH("/",R31)-1)</f>
        <v>film &amp; video</v>
      </c>
      <c r="T31" t="str">
        <f>RIGHT(R31,(LEN(R31)-(SEARCH("/",R31))))</f>
        <v>shorts</v>
      </c>
      <c r="U31">
        <f t="shared" si="0"/>
        <v>40</v>
      </c>
    </row>
    <row r="32" spans="1:21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IF(E32=0,0,E32/D32)</f>
        <v>1.606111111111111</v>
      </c>
      <c r="G32" t="s">
        <v>20</v>
      </c>
      <c r="H32">
        <v>129</v>
      </c>
      <c r="I32" s="9">
        <f>IF(H32=0,0,E32/H32)</f>
        <v>112.05426356589147</v>
      </c>
      <c r="J32" t="s">
        <v>21</v>
      </c>
      <c r="K32" t="s">
        <v>22</v>
      </c>
      <c r="L32">
        <v>1558674000</v>
      </c>
      <c r="M32" s="13">
        <f>(((L32/60)/60)/24)+DATE(1970,1,1)</f>
        <v>43609.208333333328</v>
      </c>
      <c r="N32" s="14">
        <v>1559106000</v>
      </c>
      <c r="O32" s="13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LEFT(R32,SEARCH("/",R32)-1)</f>
        <v>film &amp; video</v>
      </c>
      <c r="T32" t="str">
        <f>RIGHT(R32,(LEN(R32)-(SEARCH("/",R32))))</f>
        <v>animation</v>
      </c>
      <c r="U32">
        <f t="shared" si="0"/>
        <v>5</v>
      </c>
    </row>
    <row r="33" spans="1:21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IF(E33=0,0,E33/D33)</f>
        <v>3.1</v>
      </c>
      <c r="G33" t="s">
        <v>20</v>
      </c>
      <c r="H33">
        <v>226</v>
      </c>
      <c r="I33" s="9">
        <f>IF(H33=0,0,E33/H33)</f>
        <v>48.008849557522126</v>
      </c>
      <c r="J33" t="s">
        <v>40</v>
      </c>
      <c r="K33" t="s">
        <v>41</v>
      </c>
      <c r="L33">
        <v>1451973600</v>
      </c>
      <c r="M33" s="13">
        <f>(((L33/60)/60)/24)+DATE(1970,1,1)</f>
        <v>42374.25</v>
      </c>
      <c r="N33" s="14">
        <v>1454392800</v>
      </c>
      <c r="O33" s="13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>LEFT(R33,SEARCH("/",R33)-1)</f>
        <v>games</v>
      </c>
      <c r="T33" t="str">
        <f>RIGHT(R33,(LEN(R33)-(SEARCH("/",R33))))</f>
        <v>video games</v>
      </c>
      <c r="U33">
        <f t="shared" si="0"/>
        <v>28</v>
      </c>
    </row>
    <row r="34" spans="1:21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IF(E34=0,0,E34/D34)</f>
        <v>0.86807920792079207</v>
      </c>
      <c r="G34" t="s">
        <v>14</v>
      </c>
      <c r="H34">
        <v>2307</v>
      </c>
      <c r="I34" s="9">
        <f>IF(H34=0,0,E34/H34)</f>
        <v>38.004334633723452</v>
      </c>
      <c r="J34" t="s">
        <v>107</v>
      </c>
      <c r="K34" t="s">
        <v>108</v>
      </c>
      <c r="L34">
        <v>1515564000</v>
      </c>
      <c r="M34" s="13">
        <f>(((L34/60)/60)/24)+DATE(1970,1,1)</f>
        <v>43110.25</v>
      </c>
      <c r="N34" s="14">
        <v>1517896800</v>
      </c>
      <c r="O34" s="13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>LEFT(R34,SEARCH("/",R34)-1)</f>
        <v>film &amp; video</v>
      </c>
      <c r="T34" t="str">
        <f>RIGHT(R34,(LEN(R34)-(SEARCH("/",R34))))</f>
        <v>documentary</v>
      </c>
      <c r="U34">
        <f t="shared" si="0"/>
        <v>27</v>
      </c>
    </row>
    <row r="35" spans="1:21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IF(E35=0,0,E35/D35)</f>
        <v>3.7782071713147412</v>
      </c>
      <c r="G35" t="s">
        <v>20</v>
      </c>
      <c r="H35">
        <v>5419</v>
      </c>
      <c r="I35" s="9">
        <f>IF(H35=0,0,E35/H35)</f>
        <v>35.000184535892231</v>
      </c>
      <c r="J35" t="s">
        <v>21</v>
      </c>
      <c r="K35" t="s">
        <v>22</v>
      </c>
      <c r="L35">
        <v>1412485200</v>
      </c>
      <c r="M35" s="13">
        <f>(((L35/60)/60)/24)+DATE(1970,1,1)</f>
        <v>41917.208333333336</v>
      </c>
      <c r="N35" s="14">
        <v>1415685600</v>
      </c>
      <c r="O35" s="13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>LEFT(R35,SEARCH("/",R35)-1)</f>
        <v>theater</v>
      </c>
      <c r="T35" t="str">
        <f>RIGHT(R35,(LEN(R35)-(SEARCH("/",R35))))</f>
        <v>plays</v>
      </c>
      <c r="U35">
        <f t="shared" si="0"/>
        <v>37.041666666664241</v>
      </c>
    </row>
    <row r="36" spans="1:21" ht="31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IF(E36=0,0,E36/D36)</f>
        <v>1.5080645161290323</v>
      </c>
      <c r="G36" t="s">
        <v>20</v>
      </c>
      <c r="H36">
        <v>165</v>
      </c>
      <c r="I36" s="9">
        <f>IF(H36=0,0,E36/H36)</f>
        <v>85</v>
      </c>
      <c r="J36" t="s">
        <v>21</v>
      </c>
      <c r="K36" t="s">
        <v>22</v>
      </c>
      <c r="L36">
        <v>1490245200</v>
      </c>
      <c r="M36" s="13">
        <f>(((L36/60)/60)/24)+DATE(1970,1,1)</f>
        <v>42817.208333333328</v>
      </c>
      <c r="N36" s="14">
        <v>1490677200</v>
      </c>
      <c r="O36" s="13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LEFT(R36,SEARCH("/",R36)-1)</f>
        <v>film &amp; video</v>
      </c>
      <c r="T36" t="str">
        <f>RIGHT(R36,(LEN(R36)-(SEARCH("/",R36))))</f>
        <v>documentary</v>
      </c>
      <c r="U36">
        <f t="shared" si="0"/>
        <v>5</v>
      </c>
    </row>
    <row r="37" spans="1:21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IF(E37=0,0,E37/D37)</f>
        <v>1.5030119521912351</v>
      </c>
      <c r="G37" t="s">
        <v>20</v>
      </c>
      <c r="H37">
        <v>1965</v>
      </c>
      <c r="I37" s="9">
        <f>IF(H37=0,0,E37/H37)</f>
        <v>95.993893129770996</v>
      </c>
      <c r="J37" t="s">
        <v>36</v>
      </c>
      <c r="K37" t="s">
        <v>37</v>
      </c>
      <c r="L37">
        <v>1547877600</v>
      </c>
      <c r="M37" s="13">
        <f>(((L37/60)/60)/24)+DATE(1970,1,1)</f>
        <v>43484.25</v>
      </c>
      <c r="N37" s="14">
        <v>1551506400</v>
      </c>
      <c r="O37" s="13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>LEFT(R37,SEARCH("/",R37)-1)</f>
        <v>film &amp; video</v>
      </c>
      <c r="T37" t="str">
        <f>RIGHT(R37,(LEN(R37)-(SEARCH("/",R37))))</f>
        <v>drama</v>
      </c>
      <c r="U37">
        <f t="shared" si="0"/>
        <v>42</v>
      </c>
    </row>
    <row r="38" spans="1:21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IF(E38=0,0,E38/D38)</f>
        <v>1.572857142857143</v>
      </c>
      <c r="G38" t="s">
        <v>20</v>
      </c>
      <c r="H38">
        <v>16</v>
      </c>
      <c r="I38" s="9">
        <f>IF(H38=0,0,E38/H38)</f>
        <v>68.8125</v>
      </c>
      <c r="J38" t="s">
        <v>21</v>
      </c>
      <c r="K38" t="s">
        <v>22</v>
      </c>
      <c r="L38">
        <v>1298700000</v>
      </c>
      <c r="M38" s="13">
        <f>(((L38/60)/60)/24)+DATE(1970,1,1)</f>
        <v>40600.25</v>
      </c>
      <c r="N38" s="14">
        <v>1300856400</v>
      </c>
      <c r="O38" s="13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LEFT(R38,SEARCH("/",R38)-1)</f>
        <v>theater</v>
      </c>
      <c r="T38" t="str">
        <f>RIGHT(R38,(LEN(R38)-(SEARCH("/",R38))))</f>
        <v>plays</v>
      </c>
      <c r="U38">
        <f t="shared" si="0"/>
        <v>24.958333333335759</v>
      </c>
    </row>
    <row r="39" spans="1:21" ht="31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IF(E39=0,0,E39/D39)</f>
        <v>1.3998765432098765</v>
      </c>
      <c r="G39" t="s">
        <v>20</v>
      </c>
      <c r="H39">
        <v>107</v>
      </c>
      <c r="I39" s="9">
        <f>IF(H39=0,0,E39/H39)</f>
        <v>105.97196261682242</v>
      </c>
      <c r="J39" t="s">
        <v>21</v>
      </c>
      <c r="K39" t="s">
        <v>22</v>
      </c>
      <c r="L39">
        <v>1570338000</v>
      </c>
      <c r="M39" s="13">
        <f>(((L39/60)/60)/24)+DATE(1970,1,1)</f>
        <v>43744.208333333328</v>
      </c>
      <c r="N39" s="14">
        <v>1573192800</v>
      </c>
      <c r="O39" s="13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>LEFT(R39,SEARCH("/",R39)-1)</f>
        <v>publishing</v>
      </c>
      <c r="T39" t="str">
        <f>RIGHT(R39,(LEN(R39)-(SEARCH("/",R39))))</f>
        <v>fiction</v>
      </c>
      <c r="U39">
        <f t="shared" si="0"/>
        <v>33.041666666671517</v>
      </c>
    </row>
    <row r="40" spans="1:21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IF(E40=0,0,E40/D40)</f>
        <v>3.2532258064516131</v>
      </c>
      <c r="G40" t="s">
        <v>20</v>
      </c>
      <c r="H40">
        <v>134</v>
      </c>
      <c r="I40" s="9">
        <f>IF(H40=0,0,E40/H40)</f>
        <v>75.261194029850742</v>
      </c>
      <c r="J40" t="s">
        <v>21</v>
      </c>
      <c r="K40" t="s">
        <v>22</v>
      </c>
      <c r="L40">
        <v>1287378000</v>
      </c>
      <c r="M40" s="13">
        <f>(((L40/60)/60)/24)+DATE(1970,1,1)</f>
        <v>40469.208333333336</v>
      </c>
      <c r="N40" s="14">
        <v>1287810000</v>
      </c>
      <c r="O40" s="13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LEFT(R40,SEARCH("/",R40)-1)</f>
        <v>photography</v>
      </c>
      <c r="T40" t="str">
        <f>RIGHT(R40,(LEN(R40)-(SEARCH("/",R40))))</f>
        <v>photography books</v>
      </c>
      <c r="U40">
        <f t="shared" si="0"/>
        <v>5</v>
      </c>
    </row>
    <row r="41" spans="1:21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IF(E41=0,0,E41/D41)</f>
        <v>0.50777777777777777</v>
      </c>
      <c r="G41" t="s">
        <v>14</v>
      </c>
      <c r="H41">
        <v>88</v>
      </c>
      <c r="I41" s="9">
        <f>IF(H41=0,0,E41/H41)</f>
        <v>57.125</v>
      </c>
      <c r="J41" t="s">
        <v>36</v>
      </c>
      <c r="K41" t="s">
        <v>37</v>
      </c>
      <c r="L41">
        <v>1361772000</v>
      </c>
      <c r="M41" s="13">
        <f>(((L41/60)/60)/24)+DATE(1970,1,1)</f>
        <v>41330.25</v>
      </c>
      <c r="N41" s="14">
        <v>1362978000</v>
      </c>
      <c r="O41" s="13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LEFT(R41,SEARCH("/",R41)-1)</f>
        <v>theater</v>
      </c>
      <c r="T41" t="str">
        <f>RIGHT(R41,(LEN(R41)-(SEARCH("/",R41))))</f>
        <v>plays</v>
      </c>
      <c r="U41">
        <f t="shared" si="0"/>
        <v>13.958333333335759</v>
      </c>
    </row>
    <row r="42" spans="1:21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IF(E42=0,0,E42/D42)</f>
        <v>1.6906818181818182</v>
      </c>
      <c r="G42" t="s">
        <v>20</v>
      </c>
      <c r="H42">
        <v>198</v>
      </c>
      <c r="I42" s="9">
        <f>IF(H42=0,0,E42/H42)</f>
        <v>75.141414141414145</v>
      </c>
      <c r="J42" t="s">
        <v>21</v>
      </c>
      <c r="K42" t="s">
        <v>22</v>
      </c>
      <c r="L42">
        <v>1275714000</v>
      </c>
      <c r="M42" s="13">
        <f>(((L42/60)/60)/24)+DATE(1970,1,1)</f>
        <v>40334.208333333336</v>
      </c>
      <c r="N42" s="14">
        <v>1277355600</v>
      </c>
      <c r="O42" s="13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LEFT(R42,SEARCH("/",R42)-1)</f>
        <v>technology</v>
      </c>
      <c r="T42" t="str">
        <f>RIGHT(R42,(LEN(R42)-(SEARCH("/",R42))))</f>
        <v>wearables</v>
      </c>
      <c r="U42">
        <f t="shared" si="0"/>
        <v>19</v>
      </c>
    </row>
    <row r="43" spans="1:21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IF(E43=0,0,E43/D43)</f>
        <v>2.1292857142857144</v>
      </c>
      <c r="G43" t="s">
        <v>20</v>
      </c>
      <c r="H43">
        <v>111</v>
      </c>
      <c r="I43" s="9">
        <f>IF(H43=0,0,E43/H43)</f>
        <v>107.42342342342343</v>
      </c>
      <c r="J43" t="s">
        <v>107</v>
      </c>
      <c r="K43" t="s">
        <v>108</v>
      </c>
      <c r="L43">
        <v>1346734800</v>
      </c>
      <c r="M43" s="13">
        <f>(((L43/60)/60)/24)+DATE(1970,1,1)</f>
        <v>41156.208333333336</v>
      </c>
      <c r="N43" s="14">
        <v>1348981200</v>
      </c>
      <c r="O43" s="13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LEFT(R43,SEARCH("/",R43)-1)</f>
        <v>music</v>
      </c>
      <c r="T43" t="str">
        <f>RIGHT(R43,(LEN(R43)-(SEARCH("/",R43))))</f>
        <v>rock</v>
      </c>
      <c r="U43">
        <f t="shared" si="0"/>
        <v>26</v>
      </c>
    </row>
    <row r="44" spans="1:21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IF(E44=0,0,E44/D44)</f>
        <v>4.4394444444444447</v>
      </c>
      <c r="G44" t="s">
        <v>20</v>
      </c>
      <c r="H44">
        <v>222</v>
      </c>
      <c r="I44" s="9">
        <f>IF(H44=0,0,E44/H44)</f>
        <v>35.995495495495497</v>
      </c>
      <c r="J44" t="s">
        <v>21</v>
      </c>
      <c r="K44" t="s">
        <v>22</v>
      </c>
      <c r="L44">
        <v>1309755600</v>
      </c>
      <c r="M44" s="13">
        <f>(((L44/60)/60)/24)+DATE(1970,1,1)</f>
        <v>40728.208333333336</v>
      </c>
      <c r="N44" s="14">
        <v>1310533200</v>
      </c>
      <c r="O44" s="13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LEFT(R44,SEARCH("/",R44)-1)</f>
        <v>food</v>
      </c>
      <c r="T44" t="str">
        <f>RIGHT(R44,(LEN(R44)-(SEARCH("/",R44))))</f>
        <v>food trucks</v>
      </c>
      <c r="U44">
        <f t="shared" si="0"/>
        <v>9</v>
      </c>
    </row>
    <row r="45" spans="1:21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IF(E45=0,0,E45/D45)</f>
        <v>1.859390243902439</v>
      </c>
      <c r="G45" t="s">
        <v>20</v>
      </c>
      <c r="H45">
        <v>6212</v>
      </c>
      <c r="I45" s="9">
        <f>IF(H45=0,0,E45/H45)</f>
        <v>26.998873148744366</v>
      </c>
      <c r="J45" t="s">
        <v>21</v>
      </c>
      <c r="K45" t="s">
        <v>22</v>
      </c>
      <c r="L45">
        <v>1406178000</v>
      </c>
      <c r="M45" s="13">
        <f>(((L45/60)/60)/24)+DATE(1970,1,1)</f>
        <v>41844.208333333336</v>
      </c>
      <c r="N45" s="14">
        <v>1407560400</v>
      </c>
      <c r="O45" s="13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LEFT(R45,SEARCH("/",R45)-1)</f>
        <v>publishing</v>
      </c>
      <c r="T45" t="str">
        <f>RIGHT(R45,(LEN(R45)-(SEARCH("/",R45))))</f>
        <v>radio &amp; podcasts</v>
      </c>
      <c r="U45">
        <f t="shared" si="0"/>
        <v>16</v>
      </c>
    </row>
    <row r="46" spans="1:21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IF(E46=0,0,E46/D46)</f>
        <v>6.5881249999999998</v>
      </c>
      <c r="G46" t="s">
        <v>20</v>
      </c>
      <c r="H46">
        <v>98</v>
      </c>
      <c r="I46" s="9">
        <f>IF(H46=0,0,E46/H46)</f>
        <v>107.56122448979592</v>
      </c>
      <c r="J46" t="s">
        <v>36</v>
      </c>
      <c r="K46" t="s">
        <v>37</v>
      </c>
      <c r="L46">
        <v>1552798800</v>
      </c>
      <c r="M46" s="13">
        <f>(((L46/60)/60)/24)+DATE(1970,1,1)</f>
        <v>43541.208333333328</v>
      </c>
      <c r="N46" s="14">
        <v>1552885200</v>
      </c>
      <c r="O46" s="13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LEFT(R46,SEARCH("/",R46)-1)</f>
        <v>publishing</v>
      </c>
      <c r="T46" t="str">
        <f>RIGHT(R46,(LEN(R46)-(SEARCH("/",R46))))</f>
        <v>fiction</v>
      </c>
      <c r="U46">
        <f t="shared" si="0"/>
        <v>1</v>
      </c>
    </row>
    <row r="47" spans="1:21" ht="31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IF(E47=0,0,E47/D47)</f>
        <v>0.4768421052631579</v>
      </c>
      <c r="G47" t="s">
        <v>14</v>
      </c>
      <c r="H47">
        <v>48</v>
      </c>
      <c r="I47" s="9">
        <f>IF(H47=0,0,E47/H47)</f>
        <v>94.375</v>
      </c>
      <c r="J47" t="s">
        <v>21</v>
      </c>
      <c r="K47" t="s">
        <v>22</v>
      </c>
      <c r="L47">
        <v>1478062800</v>
      </c>
      <c r="M47" s="13">
        <f>(((L47/60)/60)/24)+DATE(1970,1,1)</f>
        <v>42676.208333333328</v>
      </c>
      <c r="N47" s="14">
        <v>1479362400</v>
      </c>
      <c r="O47" s="13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>LEFT(R47,SEARCH("/",R47)-1)</f>
        <v>theater</v>
      </c>
      <c r="T47" t="str">
        <f>RIGHT(R47,(LEN(R47)-(SEARCH("/",R47))))</f>
        <v>plays</v>
      </c>
      <c r="U47">
        <f t="shared" si="0"/>
        <v>15.041666666671517</v>
      </c>
    </row>
    <row r="48" spans="1:21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IF(E48=0,0,E48/D48)</f>
        <v>1.1478378378378378</v>
      </c>
      <c r="G48" t="s">
        <v>20</v>
      </c>
      <c r="H48">
        <v>92</v>
      </c>
      <c r="I48" s="9">
        <f>IF(H48=0,0,E48/H48)</f>
        <v>46.163043478260867</v>
      </c>
      <c r="J48" t="s">
        <v>21</v>
      </c>
      <c r="K48" t="s">
        <v>22</v>
      </c>
      <c r="L48">
        <v>1278565200</v>
      </c>
      <c r="M48" s="13">
        <f>(((L48/60)/60)/24)+DATE(1970,1,1)</f>
        <v>40367.208333333336</v>
      </c>
      <c r="N48" s="14">
        <v>1280552400</v>
      </c>
      <c r="O48" s="13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LEFT(R48,SEARCH("/",R48)-1)</f>
        <v>music</v>
      </c>
      <c r="T48" t="str">
        <f>RIGHT(R48,(LEN(R48)-(SEARCH("/",R48))))</f>
        <v>rock</v>
      </c>
      <c r="U48">
        <f t="shared" si="0"/>
        <v>23</v>
      </c>
    </row>
    <row r="49" spans="1:21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IF(E49=0,0,E49/D49)</f>
        <v>4.7526666666666664</v>
      </c>
      <c r="G49" t="s">
        <v>20</v>
      </c>
      <c r="H49">
        <v>149</v>
      </c>
      <c r="I49" s="9">
        <f>IF(H49=0,0,E49/H49)</f>
        <v>47.845637583892618</v>
      </c>
      <c r="J49" t="s">
        <v>21</v>
      </c>
      <c r="K49" t="s">
        <v>22</v>
      </c>
      <c r="L49">
        <v>1396069200</v>
      </c>
      <c r="M49" s="13">
        <f>(((L49/60)/60)/24)+DATE(1970,1,1)</f>
        <v>41727.208333333336</v>
      </c>
      <c r="N49" s="14">
        <v>1398661200</v>
      </c>
      <c r="O49" s="13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LEFT(R49,SEARCH("/",R49)-1)</f>
        <v>theater</v>
      </c>
      <c r="T49" t="str">
        <f>RIGHT(R49,(LEN(R49)-(SEARCH("/",R49))))</f>
        <v>plays</v>
      </c>
      <c r="U49">
        <f t="shared" si="0"/>
        <v>30</v>
      </c>
    </row>
    <row r="50" spans="1:21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IF(E50=0,0,E50/D50)</f>
        <v>3.86972972972973</v>
      </c>
      <c r="G50" t="s">
        <v>20</v>
      </c>
      <c r="H50">
        <v>2431</v>
      </c>
      <c r="I50" s="9">
        <f>IF(H50=0,0,E50/H50)</f>
        <v>53.007815713698065</v>
      </c>
      <c r="J50" t="s">
        <v>21</v>
      </c>
      <c r="K50" t="s">
        <v>22</v>
      </c>
      <c r="L50">
        <v>1435208400</v>
      </c>
      <c r="M50" s="13">
        <f>(((L50/60)/60)/24)+DATE(1970,1,1)</f>
        <v>42180.208333333328</v>
      </c>
      <c r="N50" s="14">
        <v>1436245200</v>
      </c>
      <c r="O50" s="13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LEFT(R50,SEARCH("/",R50)-1)</f>
        <v>theater</v>
      </c>
      <c r="T50" t="str">
        <f>RIGHT(R50,(LEN(R50)-(SEARCH("/",R50))))</f>
        <v>plays</v>
      </c>
      <c r="U50">
        <f t="shared" si="0"/>
        <v>12</v>
      </c>
    </row>
    <row r="51" spans="1:21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IF(E51=0,0,E51/D51)</f>
        <v>1.89625</v>
      </c>
      <c r="G51" t="s">
        <v>20</v>
      </c>
      <c r="H51">
        <v>303</v>
      </c>
      <c r="I51" s="9">
        <f>IF(H51=0,0,E51/H51)</f>
        <v>45.059405940594061</v>
      </c>
      <c r="J51" t="s">
        <v>21</v>
      </c>
      <c r="K51" t="s">
        <v>22</v>
      </c>
      <c r="L51">
        <v>1571547600</v>
      </c>
      <c r="M51" s="13">
        <f>(((L51/60)/60)/24)+DATE(1970,1,1)</f>
        <v>43758.208333333328</v>
      </c>
      <c r="N51" s="14">
        <v>1575439200</v>
      </c>
      <c r="O51" s="13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>LEFT(R51,SEARCH("/",R51)-1)</f>
        <v>music</v>
      </c>
      <c r="T51" t="str">
        <f>RIGHT(R51,(LEN(R51)-(SEARCH("/",R51))))</f>
        <v>rock</v>
      </c>
      <c r="U51">
        <f t="shared" si="0"/>
        <v>45.041666666671517</v>
      </c>
    </row>
    <row r="52" spans="1:21" ht="31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IF(E52=0,0,E52/D52)</f>
        <v>0.02</v>
      </c>
      <c r="G52" t="s">
        <v>14</v>
      </c>
      <c r="H52">
        <v>1</v>
      </c>
      <c r="I52" s="9">
        <f>IF(H52=0,0,E52/H52)</f>
        <v>2</v>
      </c>
      <c r="J52" t="s">
        <v>107</v>
      </c>
      <c r="K52" t="s">
        <v>108</v>
      </c>
      <c r="L52">
        <v>1375333200</v>
      </c>
      <c r="M52" s="13">
        <f>(((L52/60)/60)/24)+DATE(1970,1,1)</f>
        <v>41487.208333333336</v>
      </c>
      <c r="N52" s="14">
        <v>1377752400</v>
      </c>
      <c r="O52" s="13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LEFT(R52,SEARCH("/",R52)-1)</f>
        <v>music</v>
      </c>
      <c r="T52" t="str">
        <f>RIGHT(R52,(LEN(R52)-(SEARCH("/",R52))))</f>
        <v>metal</v>
      </c>
      <c r="U52">
        <f t="shared" si="0"/>
        <v>28</v>
      </c>
    </row>
    <row r="53" spans="1:21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IF(E53=0,0,E53/D53)</f>
        <v>0.91867805186590767</v>
      </c>
      <c r="G53" t="s">
        <v>14</v>
      </c>
      <c r="H53">
        <v>1467</v>
      </c>
      <c r="I53" s="9">
        <f>IF(H53=0,0,E53/H53)</f>
        <v>99.006816632583508</v>
      </c>
      <c r="J53" t="s">
        <v>40</v>
      </c>
      <c r="K53" t="s">
        <v>41</v>
      </c>
      <c r="L53">
        <v>1332824400</v>
      </c>
      <c r="M53" s="13">
        <f>(((L53/60)/60)/24)+DATE(1970,1,1)</f>
        <v>40995.208333333336</v>
      </c>
      <c r="N53" s="14">
        <v>1334206800</v>
      </c>
      <c r="O53" s="13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LEFT(R53,SEARCH("/",R53)-1)</f>
        <v>technology</v>
      </c>
      <c r="T53" t="str">
        <f>RIGHT(R53,(LEN(R53)-(SEARCH("/",R53))))</f>
        <v>wearables</v>
      </c>
      <c r="U53">
        <f t="shared" si="0"/>
        <v>16</v>
      </c>
    </row>
    <row r="54" spans="1:21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IF(E54=0,0,E54/D54)</f>
        <v>0.34152777777777776</v>
      </c>
      <c r="G54" t="s">
        <v>14</v>
      </c>
      <c r="H54">
        <v>75</v>
      </c>
      <c r="I54" s="9">
        <f>IF(H54=0,0,E54/H54)</f>
        <v>32.786666666666669</v>
      </c>
      <c r="J54" t="s">
        <v>21</v>
      </c>
      <c r="K54" t="s">
        <v>22</v>
      </c>
      <c r="L54">
        <v>1284526800</v>
      </c>
      <c r="M54" s="13">
        <f>(((L54/60)/60)/24)+DATE(1970,1,1)</f>
        <v>40436.208333333336</v>
      </c>
      <c r="N54" s="14">
        <v>1284872400</v>
      </c>
      <c r="O54" s="13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LEFT(R54,SEARCH("/",R54)-1)</f>
        <v>theater</v>
      </c>
      <c r="T54" t="str">
        <f>RIGHT(R54,(LEN(R54)-(SEARCH("/",R54))))</f>
        <v>plays</v>
      </c>
      <c r="U54">
        <f t="shared" si="0"/>
        <v>4</v>
      </c>
    </row>
    <row r="55" spans="1:21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IF(E55=0,0,E55/D55)</f>
        <v>1.4040909090909091</v>
      </c>
      <c r="G55" t="s">
        <v>20</v>
      </c>
      <c r="H55">
        <v>209</v>
      </c>
      <c r="I55" s="9">
        <f>IF(H55=0,0,E55/H55)</f>
        <v>59.119617224880386</v>
      </c>
      <c r="J55" t="s">
        <v>21</v>
      </c>
      <c r="K55" t="s">
        <v>22</v>
      </c>
      <c r="L55">
        <v>1400562000</v>
      </c>
      <c r="M55" s="13">
        <f>(((L55/60)/60)/24)+DATE(1970,1,1)</f>
        <v>41779.208333333336</v>
      </c>
      <c r="N55" s="14">
        <v>1403931600</v>
      </c>
      <c r="O55" s="13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LEFT(R55,SEARCH("/",R55)-1)</f>
        <v>film &amp; video</v>
      </c>
      <c r="T55" t="str">
        <f>RIGHT(R55,(LEN(R55)-(SEARCH("/",R55))))</f>
        <v>drama</v>
      </c>
      <c r="U55">
        <f t="shared" si="0"/>
        <v>39</v>
      </c>
    </row>
    <row r="56" spans="1:21" ht="31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IF(E56=0,0,E56/D56)</f>
        <v>0.89866666666666661</v>
      </c>
      <c r="G56" t="s">
        <v>14</v>
      </c>
      <c r="H56">
        <v>120</v>
      </c>
      <c r="I56" s="9">
        <f>IF(H56=0,0,E56/H56)</f>
        <v>44.93333333333333</v>
      </c>
      <c r="J56" t="s">
        <v>21</v>
      </c>
      <c r="K56" t="s">
        <v>22</v>
      </c>
      <c r="L56">
        <v>1520748000</v>
      </c>
      <c r="M56" s="13">
        <f>(((L56/60)/60)/24)+DATE(1970,1,1)</f>
        <v>43170.25</v>
      </c>
      <c r="N56" s="14">
        <v>1521262800</v>
      </c>
      <c r="O56" s="13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LEFT(R56,SEARCH("/",R56)-1)</f>
        <v>technology</v>
      </c>
      <c r="T56" t="str">
        <f>RIGHT(R56,(LEN(R56)-(SEARCH("/",R56))))</f>
        <v>wearables</v>
      </c>
      <c r="U56">
        <f t="shared" si="0"/>
        <v>5.9583333333284827</v>
      </c>
    </row>
    <row r="57" spans="1:21" ht="31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IF(E57=0,0,E57/D57)</f>
        <v>1.7796969696969698</v>
      </c>
      <c r="G57" t="s">
        <v>20</v>
      </c>
      <c r="H57">
        <v>131</v>
      </c>
      <c r="I57" s="9">
        <f>IF(H57=0,0,E57/H57)</f>
        <v>89.664122137404576</v>
      </c>
      <c r="J57" t="s">
        <v>21</v>
      </c>
      <c r="K57" t="s">
        <v>22</v>
      </c>
      <c r="L57">
        <v>1532926800</v>
      </c>
      <c r="M57" s="13">
        <f>(((L57/60)/60)/24)+DATE(1970,1,1)</f>
        <v>43311.208333333328</v>
      </c>
      <c r="N57" s="14">
        <v>1533358800</v>
      </c>
      <c r="O57" s="13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LEFT(R57,SEARCH("/",R57)-1)</f>
        <v>music</v>
      </c>
      <c r="T57" t="str">
        <f>RIGHT(R57,(LEN(R57)-(SEARCH("/",R57))))</f>
        <v>jazz</v>
      </c>
      <c r="U57">
        <f t="shared" si="0"/>
        <v>5</v>
      </c>
    </row>
    <row r="58" spans="1:21" ht="31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IF(E58=0,0,E58/D58)</f>
        <v>1.436625</v>
      </c>
      <c r="G58" t="s">
        <v>20</v>
      </c>
      <c r="H58">
        <v>164</v>
      </c>
      <c r="I58" s="9">
        <f>IF(H58=0,0,E58/H58)</f>
        <v>70.079268292682926</v>
      </c>
      <c r="J58" t="s">
        <v>21</v>
      </c>
      <c r="K58" t="s">
        <v>22</v>
      </c>
      <c r="L58">
        <v>1420869600</v>
      </c>
      <c r="M58" s="13">
        <f>(((L58/60)/60)/24)+DATE(1970,1,1)</f>
        <v>42014.25</v>
      </c>
      <c r="N58" s="14">
        <v>1421474400</v>
      </c>
      <c r="O58" s="13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>LEFT(R58,SEARCH("/",R58)-1)</f>
        <v>technology</v>
      </c>
      <c r="T58" t="str">
        <f>RIGHT(R58,(LEN(R58)-(SEARCH("/",R58))))</f>
        <v>wearables</v>
      </c>
      <c r="U58">
        <f t="shared" si="0"/>
        <v>7</v>
      </c>
    </row>
    <row r="59" spans="1:21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IF(E59=0,0,E59/D59)</f>
        <v>2.1527586206896552</v>
      </c>
      <c r="G59" t="s">
        <v>20</v>
      </c>
      <c r="H59">
        <v>201</v>
      </c>
      <c r="I59" s="9">
        <f>IF(H59=0,0,E59/H59)</f>
        <v>31.059701492537314</v>
      </c>
      <c r="J59" t="s">
        <v>21</v>
      </c>
      <c r="K59" t="s">
        <v>22</v>
      </c>
      <c r="L59">
        <v>1504242000</v>
      </c>
      <c r="M59" s="13">
        <f>(((L59/60)/60)/24)+DATE(1970,1,1)</f>
        <v>42979.208333333328</v>
      </c>
      <c r="N59" s="14">
        <v>1505278800</v>
      </c>
      <c r="O59" s="13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LEFT(R59,SEARCH("/",R59)-1)</f>
        <v>games</v>
      </c>
      <c r="T59" t="str">
        <f>RIGHT(R59,(LEN(R59)-(SEARCH("/",R59))))</f>
        <v>video games</v>
      </c>
      <c r="U59">
        <f t="shared" si="0"/>
        <v>12</v>
      </c>
    </row>
    <row r="60" spans="1:21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IF(E60=0,0,E60/D60)</f>
        <v>2.2711111111111113</v>
      </c>
      <c r="G60" t="s">
        <v>20</v>
      </c>
      <c r="H60">
        <v>211</v>
      </c>
      <c r="I60" s="9">
        <f>IF(H60=0,0,E60/H60)</f>
        <v>29.061611374407583</v>
      </c>
      <c r="J60" t="s">
        <v>21</v>
      </c>
      <c r="K60" t="s">
        <v>22</v>
      </c>
      <c r="L60">
        <v>1442811600</v>
      </c>
      <c r="M60" s="13">
        <f>(((L60/60)/60)/24)+DATE(1970,1,1)</f>
        <v>42268.208333333328</v>
      </c>
      <c r="N60" s="14">
        <v>1443934800</v>
      </c>
      <c r="O60" s="13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LEFT(R60,SEARCH("/",R60)-1)</f>
        <v>theater</v>
      </c>
      <c r="T60" t="str">
        <f>RIGHT(R60,(LEN(R60)-(SEARCH("/",R60))))</f>
        <v>plays</v>
      </c>
      <c r="U60">
        <f t="shared" si="0"/>
        <v>13</v>
      </c>
    </row>
    <row r="61" spans="1:21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IF(E61=0,0,E61/D61)</f>
        <v>2.7507142857142859</v>
      </c>
      <c r="G61" t="s">
        <v>20</v>
      </c>
      <c r="H61">
        <v>128</v>
      </c>
      <c r="I61" s="9">
        <f>IF(H61=0,0,E61/H61)</f>
        <v>30.0859375</v>
      </c>
      <c r="J61" t="s">
        <v>21</v>
      </c>
      <c r="K61" t="s">
        <v>22</v>
      </c>
      <c r="L61">
        <v>1497243600</v>
      </c>
      <c r="M61" s="13">
        <f>(((L61/60)/60)/24)+DATE(1970,1,1)</f>
        <v>42898.208333333328</v>
      </c>
      <c r="N61" s="14">
        <v>1498539600</v>
      </c>
      <c r="O61" s="13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LEFT(R61,SEARCH("/",R61)-1)</f>
        <v>theater</v>
      </c>
      <c r="T61" t="str">
        <f>RIGHT(R61,(LEN(R61)-(SEARCH("/",R61))))</f>
        <v>plays</v>
      </c>
      <c r="U61">
        <f t="shared" si="0"/>
        <v>15</v>
      </c>
    </row>
    <row r="62" spans="1:21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IF(E62=0,0,E62/D62)</f>
        <v>1.4437048832271762</v>
      </c>
      <c r="G62" t="s">
        <v>20</v>
      </c>
      <c r="H62">
        <v>1600</v>
      </c>
      <c r="I62" s="9">
        <f>IF(H62=0,0,E62/H62)</f>
        <v>84.998125000000002</v>
      </c>
      <c r="J62" t="s">
        <v>15</v>
      </c>
      <c r="K62" t="s">
        <v>16</v>
      </c>
      <c r="L62">
        <v>1342501200</v>
      </c>
      <c r="M62" s="13">
        <f>(((L62/60)/60)/24)+DATE(1970,1,1)</f>
        <v>41107.208333333336</v>
      </c>
      <c r="N62" s="14">
        <v>1342760400</v>
      </c>
      <c r="O62" s="13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LEFT(R62,SEARCH("/",R62)-1)</f>
        <v>theater</v>
      </c>
      <c r="T62" t="str">
        <f>RIGHT(R62,(LEN(R62)-(SEARCH("/",R62))))</f>
        <v>plays</v>
      </c>
      <c r="U62">
        <f t="shared" si="0"/>
        <v>3</v>
      </c>
    </row>
    <row r="63" spans="1:21" ht="31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IF(E63=0,0,E63/D63)</f>
        <v>0.92745983935742971</v>
      </c>
      <c r="G63" t="s">
        <v>14</v>
      </c>
      <c r="H63">
        <v>2253</v>
      </c>
      <c r="I63" s="9">
        <f>IF(H63=0,0,E63/H63)</f>
        <v>82.001775410563695</v>
      </c>
      <c r="J63" t="s">
        <v>15</v>
      </c>
      <c r="K63" t="s">
        <v>16</v>
      </c>
      <c r="L63">
        <v>1298268000</v>
      </c>
      <c r="M63" s="13">
        <f>(((L63/60)/60)/24)+DATE(1970,1,1)</f>
        <v>40595.25</v>
      </c>
      <c r="N63" s="14">
        <v>1301720400</v>
      </c>
      <c r="O63" s="13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LEFT(R63,SEARCH("/",R63)-1)</f>
        <v>theater</v>
      </c>
      <c r="T63" t="str">
        <f>RIGHT(R63,(LEN(R63)-(SEARCH("/",R63))))</f>
        <v>plays</v>
      </c>
      <c r="U63">
        <f t="shared" si="0"/>
        <v>39.958333333335759</v>
      </c>
    </row>
    <row r="64" spans="1:21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IF(E64=0,0,E64/D64)</f>
        <v>7.226</v>
      </c>
      <c r="G64" t="s">
        <v>20</v>
      </c>
      <c r="H64">
        <v>249</v>
      </c>
      <c r="I64" s="9">
        <f>IF(H64=0,0,E64/H64)</f>
        <v>58.040160642570278</v>
      </c>
      <c r="J64" t="s">
        <v>21</v>
      </c>
      <c r="K64" t="s">
        <v>22</v>
      </c>
      <c r="L64">
        <v>1433480400</v>
      </c>
      <c r="M64" s="13">
        <f>(((L64/60)/60)/24)+DATE(1970,1,1)</f>
        <v>42160.208333333328</v>
      </c>
      <c r="N64" s="14">
        <v>1433566800</v>
      </c>
      <c r="O64" s="13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LEFT(R64,SEARCH("/",R64)-1)</f>
        <v>technology</v>
      </c>
      <c r="T64" t="str">
        <f>RIGHT(R64,(LEN(R64)-(SEARCH("/",R64))))</f>
        <v>web</v>
      </c>
      <c r="U64">
        <f t="shared" si="0"/>
        <v>1</v>
      </c>
    </row>
    <row r="65" spans="1:21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IF(E65=0,0,E65/D65)</f>
        <v>0.11851063829787234</v>
      </c>
      <c r="G65" t="s">
        <v>14</v>
      </c>
      <c r="H65">
        <v>5</v>
      </c>
      <c r="I65" s="9">
        <f>IF(H65=0,0,E65/H65)</f>
        <v>111.4</v>
      </c>
      <c r="J65" t="s">
        <v>21</v>
      </c>
      <c r="K65" t="s">
        <v>22</v>
      </c>
      <c r="L65">
        <v>1493355600</v>
      </c>
      <c r="M65" s="13">
        <f>(((L65/60)/60)/24)+DATE(1970,1,1)</f>
        <v>42853.208333333328</v>
      </c>
      <c r="N65" s="14">
        <v>1493874000</v>
      </c>
      <c r="O65" s="13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LEFT(R65,SEARCH("/",R65)-1)</f>
        <v>theater</v>
      </c>
      <c r="T65" t="str">
        <f>RIGHT(R65,(LEN(R65)-(SEARCH("/",R65))))</f>
        <v>plays</v>
      </c>
      <c r="U65">
        <f t="shared" si="0"/>
        <v>6</v>
      </c>
    </row>
    <row r="66" spans="1:21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IF(E66=0,0,E66/D66)</f>
        <v>0.97642857142857142</v>
      </c>
      <c r="G66" t="s">
        <v>14</v>
      </c>
      <c r="H66">
        <v>38</v>
      </c>
      <c r="I66" s="9">
        <f>IF(H66=0,0,E66/H66)</f>
        <v>71.94736842105263</v>
      </c>
      <c r="J66" t="s">
        <v>21</v>
      </c>
      <c r="K66" t="s">
        <v>22</v>
      </c>
      <c r="L66">
        <v>1530507600</v>
      </c>
      <c r="M66" s="13">
        <f>(((L66/60)/60)/24)+DATE(1970,1,1)</f>
        <v>43283.208333333328</v>
      </c>
      <c r="N66" s="14">
        <v>1531803600</v>
      </c>
      <c r="O66" s="13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LEFT(R66,SEARCH("/",R66)-1)</f>
        <v>technology</v>
      </c>
      <c r="T66" t="str">
        <f>RIGHT(R66,(LEN(R66)-(SEARCH("/",R66))))</f>
        <v>web</v>
      </c>
      <c r="U66">
        <f t="shared" si="0"/>
        <v>15</v>
      </c>
    </row>
    <row r="67" spans="1:21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IF(E67=0,0,E67/D67)</f>
        <v>2.3614754098360655</v>
      </c>
      <c r="G67" t="s">
        <v>20</v>
      </c>
      <c r="H67">
        <v>236</v>
      </c>
      <c r="I67" s="9">
        <f>IF(H67=0,0,E67/H67)</f>
        <v>61.038135593220339</v>
      </c>
      <c r="J67" t="s">
        <v>21</v>
      </c>
      <c r="K67" t="s">
        <v>22</v>
      </c>
      <c r="L67">
        <v>1296108000</v>
      </c>
      <c r="M67" s="13">
        <f>(((L67/60)/60)/24)+DATE(1970,1,1)</f>
        <v>40570.25</v>
      </c>
      <c r="N67" s="14">
        <v>1296712800</v>
      </c>
      <c r="O67" s="13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RIGHT(R67,(LEN(R67)-(SEARCH("/",R67))))</f>
        <v>plays</v>
      </c>
      <c r="U67">
        <f t="shared" ref="U67:U130" si="1">O67-M67</f>
        <v>7</v>
      </c>
    </row>
    <row r="68" spans="1:21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IF(E68=0,0,E68/D68)</f>
        <v>0.45068965517241377</v>
      </c>
      <c r="G68" t="s">
        <v>14</v>
      </c>
      <c r="H68">
        <v>12</v>
      </c>
      <c r="I68" s="9">
        <f>IF(H68=0,0,E68/H68)</f>
        <v>108.91666666666667</v>
      </c>
      <c r="J68" t="s">
        <v>21</v>
      </c>
      <c r="K68" t="s">
        <v>22</v>
      </c>
      <c r="L68">
        <v>1428469200</v>
      </c>
      <c r="M68" s="13">
        <f>(((L68/60)/60)/24)+DATE(1970,1,1)</f>
        <v>42102.208333333328</v>
      </c>
      <c r="N68" s="14">
        <v>1428901200</v>
      </c>
      <c r="O68" s="13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LEFT(R68,SEARCH("/",R68)-1)</f>
        <v>theater</v>
      </c>
      <c r="T68" t="str">
        <f>RIGHT(R68,(LEN(R68)-(SEARCH("/",R68))))</f>
        <v>plays</v>
      </c>
      <c r="U68">
        <f t="shared" si="1"/>
        <v>5</v>
      </c>
    </row>
    <row r="69" spans="1:21" ht="31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IF(E69=0,0,E69/D69)</f>
        <v>1.6238567493112948</v>
      </c>
      <c r="G69" t="s">
        <v>20</v>
      </c>
      <c r="H69">
        <v>4065</v>
      </c>
      <c r="I69" s="9">
        <f>IF(H69=0,0,E69/H69)</f>
        <v>29.001722017220171</v>
      </c>
      <c r="J69" t="s">
        <v>40</v>
      </c>
      <c r="K69" t="s">
        <v>41</v>
      </c>
      <c r="L69">
        <v>1264399200</v>
      </c>
      <c r="M69" s="13">
        <f>(((L69/60)/60)/24)+DATE(1970,1,1)</f>
        <v>40203.25</v>
      </c>
      <c r="N69" s="14">
        <v>1264831200</v>
      </c>
      <c r="O69" s="13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>LEFT(R69,SEARCH("/",R69)-1)</f>
        <v>technology</v>
      </c>
      <c r="T69" t="str">
        <f>RIGHT(R69,(LEN(R69)-(SEARCH("/",R69))))</f>
        <v>wearables</v>
      </c>
      <c r="U69">
        <f t="shared" si="1"/>
        <v>5</v>
      </c>
    </row>
    <row r="70" spans="1:21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IF(E70=0,0,E70/D70)</f>
        <v>2.5452631578947367</v>
      </c>
      <c r="G70" t="s">
        <v>20</v>
      </c>
      <c r="H70">
        <v>246</v>
      </c>
      <c r="I70" s="9">
        <f>IF(H70=0,0,E70/H70)</f>
        <v>58.975609756097562</v>
      </c>
      <c r="J70" t="s">
        <v>107</v>
      </c>
      <c r="K70" t="s">
        <v>108</v>
      </c>
      <c r="L70">
        <v>1501131600</v>
      </c>
      <c r="M70" s="13">
        <f>(((L70/60)/60)/24)+DATE(1970,1,1)</f>
        <v>42943.208333333328</v>
      </c>
      <c r="N70" s="14">
        <v>1505192400</v>
      </c>
      <c r="O70" s="13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LEFT(R70,SEARCH("/",R70)-1)</f>
        <v>theater</v>
      </c>
      <c r="T70" t="str">
        <f>RIGHT(R70,(LEN(R70)-(SEARCH("/",R70))))</f>
        <v>plays</v>
      </c>
      <c r="U70">
        <f t="shared" si="1"/>
        <v>47</v>
      </c>
    </row>
    <row r="71" spans="1:21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IF(E71=0,0,E71/D71)</f>
        <v>0.24063291139240506</v>
      </c>
      <c r="G71" t="s">
        <v>74</v>
      </c>
      <c r="H71">
        <v>17</v>
      </c>
      <c r="I71" s="9">
        <f>IF(H71=0,0,E71/H71)</f>
        <v>111.82352941176471</v>
      </c>
      <c r="J71" t="s">
        <v>21</v>
      </c>
      <c r="K71" t="s">
        <v>22</v>
      </c>
      <c r="L71">
        <v>1292738400</v>
      </c>
      <c r="M71" s="13">
        <f>(((L71/60)/60)/24)+DATE(1970,1,1)</f>
        <v>40531.25</v>
      </c>
      <c r="N71" s="14">
        <v>1295676000</v>
      </c>
      <c r="O71" s="13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>LEFT(R71,SEARCH("/",R71)-1)</f>
        <v>theater</v>
      </c>
      <c r="T71" t="str">
        <f>RIGHT(R71,(LEN(R71)-(SEARCH("/",R71))))</f>
        <v>plays</v>
      </c>
      <c r="U71">
        <f t="shared" si="1"/>
        <v>34</v>
      </c>
    </row>
    <row r="72" spans="1:21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IF(E72=0,0,E72/D72)</f>
        <v>1.2374140625000001</v>
      </c>
      <c r="G72" t="s">
        <v>20</v>
      </c>
      <c r="H72">
        <v>2475</v>
      </c>
      <c r="I72" s="9">
        <f>IF(H72=0,0,E72/H72)</f>
        <v>63.995555555555555</v>
      </c>
      <c r="J72" t="s">
        <v>107</v>
      </c>
      <c r="K72" t="s">
        <v>108</v>
      </c>
      <c r="L72">
        <v>1288674000</v>
      </c>
      <c r="M72" s="13">
        <f>(((L72/60)/60)/24)+DATE(1970,1,1)</f>
        <v>40484.208333333336</v>
      </c>
      <c r="N72" s="14">
        <v>1292911200</v>
      </c>
      <c r="O72" s="13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>LEFT(R72,SEARCH("/",R72)-1)</f>
        <v>theater</v>
      </c>
      <c r="T72" t="str">
        <f>RIGHT(R72,(LEN(R72)-(SEARCH("/",R72))))</f>
        <v>plays</v>
      </c>
      <c r="U72">
        <f t="shared" si="1"/>
        <v>49.041666666664241</v>
      </c>
    </row>
    <row r="73" spans="1:21" ht="31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IF(E73=0,0,E73/D73)</f>
        <v>1.0806666666666667</v>
      </c>
      <c r="G73" t="s">
        <v>20</v>
      </c>
      <c r="H73">
        <v>76</v>
      </c>
      <c r="I73" s="9">
        <f>IF(H73=0,0,E73/H73)</f>
        <v>85.315789473684205</v>
      </c>
      <c r="J73" t="s">
        <v>21</v>
      </c>
      <c r="K73" t="s">
        <v>22</v>
      </c>
      <c r="L73">
        <v>1575093600</v>
      </c>
      <c r="M73" s="13">
        <f>(((L73/60)/60)/24)+DATE(1970,1,1)</f>
        <v>43799.25</v>
      </c>
      <c r="N73" s="14">
        <v>1575439200</v>
      </c>
      <c r="O73" s="13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>LEFT(R73,SEARCH("/",R73)-1)</f>
        <v>theater</v>
      </c>
      <c r="T73" t="str">
        <f>RIGHT(R73,(LEN(R73)-(SEARCH("/",R73))))</f>
        <v>plays</v>
      </c>
      <c r="U73">
        <f t="shared" si="1"/>
        <v>4</v>
      </c>
    </row>
    <row r="74" spans="1:21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IF(E74=0,0,E74/D74)</f>
        <v>6.7033333333333331</v>
      </c>
      <c r="G74" t="s">
        <v>20</v>
      </c>
      <c r="H74">
        <v>54</v>
      </c>
      <c r="I74" s="9">
        <f>IF(H74=0,0,E74/H74)</f>
        <v>74.481481481481481</v>
      </c>
      <c r="J74" t="s">
        <v>21</v>
      </c>
      <c r="K74" t="s">
        <v>22</v>
      </c>
      <c r="L74">
        <v>1435726800</v>
      </c>
      <c r="M74" s="13">
        <f>(((L74/60)/60)/24)+DATE(1970,1,1)</f>
        <v>42186.208333333328</v>
      </c>
      <c r="N74" s="14">
        <v>1438837200</v>
      </c>
      <c r="O74" s="13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LEFT(R74,SEARCH("/",R74)-1)</f>
        <v>film &amp; video</v>
      </c>
      <c r="T74" t="str">
        <f>RIGHT(R74,(LEN(R74)-(SEARCH("/",R74))))</f>
        <v>animation</v>
      </c>
      <c r="U74">
        <f t="shared" si="1"/>
        <v>36</v>
      </c>
    </row>
    <row r="75" spans="1:21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IF(E75=0,0,E75/D75)</f>
        <v>6.609285714285714</v>
      </c>
      <c r="G75" t="s">
        <v>20</v>
      </c>
      <c r="H75">
        <v>88</v>
      </c>
      <c r="I75" s="9">
        <f>IF(H75=0,0,E75/H75)</f>
        <v>105.14772727272727</v>
      </c>
      <c r="J75" t="s">
        <v>21</v>
      </c>
      <c r="K75" t="s">
        <v>22</v>
      </c>
      <c r="L75">
        <v>1480226400</v>
      </c>
      <c r="M75" s="13">
        <f>(((L75/60)/60)/24)+DATE(1970,1,1)</f>
        <v>42701.25</v>
      </c>
      <c r="N75" s="14">
        <v>1480485600</v>
      </c>
      <c r="O75" s="13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>LEFT(R75,SEARCH("/",R75)-1)</f>
        <v>music</v>
      </c>
      <c r="T75" t="str">
        <f>RIGHT(R75,(LEN(R75)-(SEARCH("/",R75))))</f>
        <v>jazz</v>
      </c>
      <c r="U75">
        <f t="shared" si="1"/>
        <v>3</v>
      </c>
    </row>
    <row r="76" spans="1:21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IF(E76=0,0,E76/D76)</f>
        <v>1.2246153846153847</v>
      </c>
      <c r="G76" t="s">
        <v>20</v>
      </c>
      <c r="H76">
        <v>85</v>
      </c>
      <c r="I76" s="9">
        <f>IF(H76=0,0,E76/H76)</f>
        <v>56.188235294117646</v>
      </c>
      <c r="J76" t="s">
        <v>40</v>
      </c>
      <c r="K76" t="s">
        <v>41</v>
      </c>
      <c r="L76">
        <v>1459054800</v>
      </c>
      <c r="M76" s="13">
        <f>(((L76/60)/60)/24)+DATE(1970,1,1)</f>
        <v>42456.208333333328</v>
      </c>
      <c r="N76" s="14">
        <v>1459141200</v>
      </c>
      <c r="O76" s="13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LEFT(R76,SEARCH("/",R76)-1)</f>
        <v>music</v>
      </c>
      <c r="T76" t="str">
        <f>RIGHT(R76,(LEN(R76)-(SEARCH("/",R76))))</f>
        <v>metal</v>
      </c>
      <c r="U76">
        <f t="shared" si="1"/>
        <v>1</v>
      </c>
    </row>
    <row r="77" spans="1:21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IF(E77=0,0,E77/D77)</f>
        <v>1.5057731958762886</v>
      </c>
      <c r="G77" t="s">
        <v>20</v>
      </c>
      <c r="H77">
        <v>170</v>
      </c>
      <c r="I77" s="9">
        <f>IF(H77=0,0,E77/H77)</f>
        <v>85.917647058823533</v>
      </c>
      <c r="J77" t="s">
        <v>21</v>
      </c>
      <c r="K77" t="s">
        <v>22</v>
      </c>
      <c r="L77">
        <v>1531630800</v>
      </c>
      <c r="M77" s="13">
        <f>(((L77/60)/60)/24)+DATE(1970,1,1)</f>
        <v>43296.208333333328</v>
      </c>
      <c r="N77" s="14">
        <v>1532322000</v>
      </c>
      <c r="O77" s="13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LEFT(R77,SEARCH("/",R77)-1)</f>
        <v>photography</v>
      </c>
      <c r="T77" t="str">
        <f>RIGHT(R77,(LEN(R77)-(SEARCH("/",R77))))</f>
        <v>photography books</v>
      </c>
      <c r="U77">
        <f t="shared" si="1"/>
        <v>8</v>
      </c>
    </row>
    <row r="78" spans="1:21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IF(E78=0,0,E78/D78)</f>
        <v>0.78106590724165992</v>
      </c>
      <c r="G78" t="s">
        <v>14</v>
      </c>
      <c r="H78">
        <v>1684</v>
      </c>
      <c r="I78" s="9">
        <f>IF(H78=0,0,E78/H78)</f>
        <v>57.00296912114014</v>
      </c>
      <c r="J78" t="s">
        <v>21</v>
      </c>
      <c r="K78" t="s">
        <v>22</v>
      </c>
      <c r="L78">
        <v>1421992800</v>
      </c>
      <c r="M78" s="13">
        <f>(((L78/60)/60)/24)+DATE(1970,1,1)</f>
        <v>42027.25</v>
      </c>
      <c r="N78" s="14">
        <v>1426222800</v>
      </c>
      <c r="O78" s="13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LEFT(R78,SEARCH("/",R78)-1)</f>
        <v>theater</v>
      </c>
      <c r="T78" t="str">
        <f>RIGHT(R78,(LEN(R78)-(SEARCH("/",R78))))</f>
        <v>plays</v>
      </c>
      <c r="U78">
        <f t="shared" si="1"/>
        <v>48.958333333328483</v>
      </c>
    </row>
    <row r="79" spans="1:21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IF(E79=0,0,E79/D79)</f>
        <v>0.46947368421052632</v>
      </c>
      <c r="G79" t="s">
        <v>14</v>
      </c>
      <c r="H79">
        <v>56</v>
      </c>
      <c r="I79" s="9">
        <f>IF(H79=0,0,E79/H79)</f>
        <v>79.642857142857139</v>
      </c>
      <c r="J79" t="s">
        <v>21</v>
      </c>
      <c r="K79" t="s">
        <v>22</v>
      </c>
      <c r="L79">
        <v>1285563600</v>
      </c>
      <c r="M79" s="13">
        <f>(((L79/60)/60)/24)+DATE(1970,1,1)</f>
        <v>40448.208333333336</v>
      </c>
      <c r="N79" s="14">
        <v>1286773200</v>
      </c>
      <c r="O79" s="13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LEFT(R79,SEARCH("/",R79)-1)</f>
        <v>film &amp; video</v>
      </c>
      <c r="T79" t="str">
        <f>RIGHT(R79,(LEN(R79)-(SEARCH("/",R79))))</f>
        <v>animation</v>
      </c>
      <c r="U79">
        <f t="shared" si="1"/>
        <v>14</v>
      </c>
    </row>
    <row r="80" spans="1:21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IF(E80=0,0,E80/D80)</f>
        <v>3.008</v>
      </c>
      <c r="G80" t="s">
        <v>20</v>
      </c>
      <c r="H80">
        <v>330</v>
      </c>
      <c r="I80" s="9">
        <f>IF(H80=0,0,E80/H80)</f>
        <v>41.018181818181816</v>
      </c>
      <c r="J80" t="s">
        <v>21</v>
      </c>
      <c r="K80" t="s">
        <v>22</v>
      </c>
      <c r="L80">
        <v>1523854800</v>
      </c>
      <c r="M80" s="13">
        <f>(((L80/60)/60)/24)+DATE(1970,1,1)</f>
        <v>43206.208333333328</v>
      </c>
      <c r="N80" s="14">
        <v>1523941200</v>
      </c>
      <c r="O80" s="13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LEFT(R80,SEARCH("/",R80)-1)</f>
        <v>publishing</v>
      </c>
      <c r="T80" t="str">
        <f>RIGHT(R80,(LEN(R80)-(SEARCH("/",R80))))</f>
        <v>translations</v>
      </c>
      <c r="U80">
        <f t="shared" si="1"/>
        <v>1</v>
      </c>
    </row>
    <row r="81" spans="1:21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IF(E81=0,0,E81/D81)</f>
        <v>0.6959861591695502</v>
      </c>
      <c r="G81" t="s">
        <v>14</v>
      </c>
      <c r="H81">
        <v>838</v>
      </c>
      <c r="I81" s="9">
        <f>IF(H81=0,0,E81/H81)</f>
        <v>48.004773269689736</v>
      </c>
      <c r="J81" t="s">
        <v>21</v>
      </c>
      <c r="K81" t="s">
        <v>22</v>
      </c>
      <c r="L81">
        <v>1529125200</v>
      </c>
      <c r="M81" s="13">
        <f>(((L81/60)/60)/24)+DATE(1970,1,1)</f>
        <v>43267.208333333328</v>
      </c>
      <c r="N81" s="14">
        <v>1529557200</v>
      </c>
      <c r="O81" s="13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LEFT(R81,SEARCH("/",R81)-1)</f>
        <v>theater</v>
      </c>
      <c r="T81" t="str">
        <f>RIGHT(R81,(LEN(R81)-(SEARCH("/",R81))))</f>
        <v>plays</v>
      </c>
      <c r="U81">
        <f t="shared" si="1"/>
        <v>5</v>
      </c>
    </row>
    <row r="82" spans="1:21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IF(E82=0,0,E82/D82)</f>
        <v>6.374545454545455</v>
      </c>
      <c r="G82" t="s">
        <v>20</v>
      </c>
      <c r="H82">
        <v>127</v>
      </c>
      <c r="I82" s="9">
        <f>IF(H82=0,0,E82/H82)</f>
        <v>55.212598425196852</v>
      </c>
      <c r="J82" t="s">
        <v>21</v>
      </c>
      <c r="K82" t="s">
        <v>22</v>
      </c>
      <c r="L82">
        <v>1503982800</v>
      </c>
      <c r="M82" s="13">
        <f>(((L82/60)/60)/24)+DATE(1970,1,1)</f>
        <v>42976.208333333328</v>
      </c>
      <c r="N82" s="14">
        <v>1506574800</v>
      </c>
      <c r="O82" s="13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LEFT(R82,SEARCH("/",R82)-1)</f>
        <v>games</v>
      </c>
      <c r="T82" t="str">
        <f>RIGHT(R82,(LEN(R82)-(SEARCH("/",R82))))</f>
        <v>video games</v>
      </c>
      <c r="U82">
        <f t="shared" si="1"/>
        <v>30</v>
      </c>
    </row>
    <row r="83" spans="1:21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IF(E83=0,0,E83/D83)</f>
        <v>2.253392857142857</v>
      </c>
      <c r="G83" t="s">
        <v>20</v>
      </c>
      <c r="H83">
        <v>411</v>
      </c>
      <c r="I83" s="9">
        <f>IF(H83=0,0,E83/H83)</f>
        <v>92.109489051094897</v>
      </c>
      <c r="J83" t="s">
        <v>21</v>
      </c>
      <c r="K83" t="s">
        <v>22</v>
      </c>
      <c r="L83">
        <v>1511416800</v>
      </c>
      <c r="M83" s="13">
        <f>(((L83/60)/60)/24)+DATE(1970,1,1)</f>
        <v>43062.25</v>
      </c>
      <c r="N83" s="14">
        <v>1513576800</v>
      </c>
      <c r="O83" s="13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>LEFT(R83,SEARCH("/",R83)-1)</f>
        <v>music</v>
      </c>
      <c r="T83" t="str">
        <f>RIGHT(R83,(LEN(R83)-(SEARCH("/",R83))))</f>
        <v>rock</v>
      </c>
      <c r="U83">
        <f t="shared" si="1"/>
        <v>25</v>
      </c>
    </row>
    <row r="84" spans="1:21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IF(E84=0,0,E84/D84)</f>
        <v>14.973000000000001</v>
      </c>
      <c r="G84" t="s">
        <v>20</v>
      </c>
      <c r="H84">
        <v>180</v>
      </c>
      <c r="I84" s="9">
        <f>IF(H84=0,0,E84/H84)</f>
        <v>83.183333333333337</v>
      </c>
      <c r="J84" t="s">
        <v>40</v>
      </c>
      <c r="K84" t="s">
        <v>41</v>
      </c>
      <c r="L84">
        <v>1547704800</v>
      </c>
      <c r="M84" s="13">
        <f>(((L84/60)/60)/24)+DATE(1970,1,1)</f>
        <v>43482.25</v>
      </c>
      <c r="N84" s="14">
        <v>1548309600</v>
      </c>
      <c r="O84" s="13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>LEFT(R84,SEARCH("/",R84)-1)</f>
        <v>games</v>
      </c>
      <c r="T84" t="str">
        <f>RIGHT(R84,(LEN(R84)-(SEARCH("/",R84))))</f>
        <v>video games</v>
      </c>
      <c r="U84">
        <f t="shared" si="1"/>
        <v>7</v>
      </c>
    </row>
    <row r="85" spans="1:21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IF(E85=0,0,E85/D85)</f>
        <v>0.37590225563909774</v>
      </c>
      <c r="G85" t="s">
        <v>14</v>
      </c>
      <c r="H85">
        <v>1000</v>
      </c>
      <c r="I85" s="9">
        <f>IF(H85=0,0,E85/H85)</f>
        <v>39.996000000000002</v>
      </c>
      <c r="J85" t="s">
        <v>21</v>
      </c>
      <c r="K85" t="s">
        <v>22</v>
      </c>
      <c r="L85">
        <v>1469682000</v>
      </c>
      <c r="M85" s="13">
        <f>(((L85/60)/60)/24)+DATE(1970,1,1)</f>
        <v>42579.208333333328</v>
      </c>
      <c r="N85" s="14">
        <v>1471582800</v>
      </c>
      <c r="O85" s="13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LEFT(R85,SEARCH("/",R85)-1)</f>
        <v>music</v>
      </c>
      <c r="T85" t="str">
        <f>RIGHT(R85,(LEN(R85)-(SEARCH("/",R85))))</f>
        <v>electric music</v>
      </c>
      <c r="U85">
        <f t="shared" si="1"/>
        <v>22</v>
      </c>
    </row>
    <row r="86" spans="1:21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IF(E86=0,0,E86/D86)</f>
        <v>1.3236942675159236</v>
      </c>
      <c r="G86" t="s">
        <v>20</v>
      </c>
      <c r="H86">
        <v>374</v>
      </c>
      <c r="I86" s="9">
        <f>IF(H86=0,0,E86/H86)</f>
        <v>111.1336898395722</v>
      </c>
      <c r="J86" t="s">
        <v>21</v>
      </c>
      <c r="K86" t="s">
        <v>22</v>
      </c>
      <c r="L86">
        <v>1343451600</v>
      </c>
      <c r="M86" s="13">
        <f>(((L86/60)/60)/24)+DATE(1970,1,1)</f>
        <v>41118.208333333336</v>
      </c>
      <c r="N86" s="14">
        <v>1344315600</v>
      </c>
      <c r="O86" s="13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LEFT(R86,SEARCH("/",R86)-1)</f>
        <v>technology</v>
      </c>
      <c r="T86" t="str">
        <f>RIGHT(R86,(LEN(R86)-(SEARCH("/",R86))))</f>
        <v>wearables</v>
      </c>
      <c r="U86">
        <f t="shared" si="1"/>
        <v>10</v>
      </c>
    </row>
    <row r="87" spans="1:21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IF(E87=0,0,E87/D87)</f>
        <v>1.3122448979591836</v>
      </c>
      <c r="G87" t="s">
        <v>20</v>
      </c>
      <c r="H87">
        <v>71</v>
      </c>
      <c r="I87" s="9">
        <f>IF(H87=0,0,E87/H87)</f>
        <v>90.563380281690144</v>
      </c>
      <c r="J87" t="s">
        <v>26</v>
      </c>
      <c r="K87" t="s">
        <v>27</v>
      </c>
      <c r="L87">
        <v>1315717200</v>
      </c>
      <c r="M87" s="13">
        <f>(((L87/60)/60)/24)+DATE(1970,1,1)</f>
        <v>40797.208333333336</v>
      </c>
      <c r="N87" s="14">
        <v>1316408400</v>
      </c>
      <c r="O87" s="13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LEFT(R87,SEARCH("/",R87)-1)</f>
        <v>music</v>
      </c>
      <c r="T87" t="str">
        <f>RIGHT(R87,(LEN(R87)-(SEARCH("/",R87))))</f>
        <v>indie rock</v>
      </c>
      <c r="U87">
        <f t="shared" si="1"/>
        <v>8</v>
      </c>
    </row>
    <row r="88" spans="1:21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IF(E88=0,0,E88/D88)</f>
        <v>1.6763513513513513</v>
      </c>
      <c r="G88" t="s">
        <v>20</v>
      </c>
      <c r="H88">
        <v>203</v>
      </c>
      <c r="I88" s="9">
        <f>IF(H88=0,0,E88/H88)</f>
        <v>61.108374384236456</v>
      </c>
      <c r="J88" t="s">
        <v>21</v>
      </c>
      <c r="K88" t="s">
        <v>22</v>
      </c>
      <c r="L88">
        <v>1430715600</v>
      </c>
      <c r="M88" s="13">
        <f>(((L88/60)/60)/24)+DATE(1970,1,1)</f>
        <v>42128.208333333328</v>
      </c>
      <c r="N88" s="14">
        <v>1431838800</v>
      </c>
      <c r="O88" s="13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LEFT(R88,SEARCH("/",R88)-1)</f>
        <v>theater</v>
      </c>
      <c r="T88" t="str">
        <f>RIGHT(R88,(LEN(R88)-(SEARCH("/",R88))))</f>
        <v>plays</v>
      </c>
      <c r="U88">
        <f t="shared" si="1"/>
        <v>13</v>
      </c>
    </row>
    <row r="89" spans="1:21" ht="31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IF(E89=0,0,E89/D89)</f>
        <v>0.6198488664987406</v>
      </c>
      <c r="G89" t="s">
        <v>14</v>
      </c>
      <c r="H89">
        <v>1482</v>
      </c>
      <c r="I89" s="9">
        <f>IF(H89=0,0,E89/H89)</f>
        <v>83.022941970310384</v>
      </c>
      <c r="J89" t="s">
        <v>26</v>
      </c>
      <c r="K89" t="s">
        <v>27</v>
      </c>
      <c r="L89">
        <v>1299564000</v>
      </c>
      <c r="M89" s="13">
        <f>(((L89/60)/60)/24)+DATE(1970,1,1)</f>
        <v>40610.25</v>
      </c>
      <c r="N89" s="14">
        <v>1300510800</v>
      </c>
      <c r="O89" s="13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LEFT(R89,SEARCH("/",R89)-1)</f>
        <v>music</v>
      </c>
      <c r="T89" t="str">
        <f>RIGHT(R89,(LEN(R89)-(SEARCH("/",R89))))</f>
        <v>rock</v>
      </c>
      <c r="U89">
        <f t="shared" si="1"/>
        <v>10.958333333335759</v>
      </c>
    </row>
    <row r="90" spans="1:21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IF(E90=0,0,E90/D90)</f>
        <v>2.6074999999999999</v>
      </c>
      <c r="G90" t="s">
        <v>20</v>
      </c>
      <c r="H90">
        <v>113</v>
      </c>
      <c r="I90" s="9">
        <f>IF(H90=0,0,E90/H90)</f>
        <v>110.76106194690266</v>
      </c>
      <c r="J90" t="s">
        <v>21</v>
      </c>
      <c r="K90" t="s">
        <v>22</v>
      </c>
      <c r="L90">
        <v>1429160400</v>
      </c>
      <c r="M90" s="13">
        <f>(((L90/60)/60)/24)+DATE(1970,1,1)</f>
        <v>42110.208333333328</v>
      </c>
      <c r="N90" s="14">
        <v>1431061200</v>
      </c>
      <c r="O90" s="13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LEFT(R90,SEARCH("/",R90)-1)</f>
        <v>publishing</v>
      </c>
      <c r="T90" t="str">
        <f>RIGHT(R90,(LEN(R90)-(SEARCH("/",R90))))</f>
        <v>translations</v>
      </c>
      <c r="U90">
        <f t="shared" si="1"/>
        <v>22</v>
      </c>
    </row>
    <row r="91" spans="1:21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IF(E91=0,0,E91/D91)</f>
        <v>2.5258823529411765</v>
      </c>
      <c r="G91" t="s">
        <v>20</v>
      </c>
      <c r="H91">
        <v>96</v>
      </c>
      <c r="I91" s="9">
        <f>IF(H91=0,0,E91/H91)</f>
        <v>89.458333333333329</v>
      </c>
      <c r="J91" t="s">
        <v>21</v>
      </c>
      <c r="K91" t="s">
        <v>22</v>
      </c>
      <c r="L91">
        <v>1271307600</v>
      </c>
      <c r="M91" s="13">
        <f>(((L91/60)/60)/24)+DATE(1970,1,1)</f>
        <v>40283.208333333336</v>
      </c>
      <c r="N91" s="14">
        <v>1271480400</v>
      </c>
      <c r="O91" s="13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RIGHT(R91,(LEN(R91)-(SEARCH("/",R91))))</f>
        <v>plays</v>
      </c>
      <c r="U91">
        <f t="shared" si="1"/>
        <v>2</v>
      </c>
    </row>
    <row r="92" spans="1:21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IF(E92=0,0,E92/D92)</f>
        <v>0.7861538461538462</v>
      </c>
      <c r="G92" t="s">
        <v>14</v>
      </c>
      <c r="H92">
        <v>106</v>
      </c>
      <c r="I92" s="9">
        <f>IF(H92=0,0,E92/H92)</f>
        <v>57.849056603773583</v>
      </c>
      <c r="J92" t="s">
        <v>21</v>
      </c>
      <c r="K92" t="s">
        <v>22</v>
      </c>
      <c r="L92">
        <v>1456380000</v>
      </c>
      <c r="M92" s="13">
        <f>(((L92/60)/60)/24)+DATE(1970,1,1)</f>
        <v>42425.25</v>
      </c>
      <c r="N92" s="14">
        <v>1456380000</v>
      </c>
      <c r="O92" s="13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>LEFT(R92,SEARCH("/",R92)-1)</f>
        <v>theater</v>
      </c>
      <c r="T92" t="str">
        <f>RIGHT(R92,(LEN(R92)-(SEARCH("/",R92))))</f>
        <v>plays</v>
      </c>
      <c r="U92">
        <f t="shared" si="1"/>
        <v>0</v>
      </c>
    </row>
    <row r="93" spans="1:21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IF(E93=0,0,E93/D93)</f>
        <v>0.48404406999351912</v>
      </c>
      <c r="G93" t="s">
        <v>14</v>
      </c>
      <c r="H93">
        <v>679</v>
      </c>
      <c r="I93" s="9">
        <f>IF(H93=0,0,E93/H93)</f>
        <v>109.99705449189985</v>
      </c>
      <c r="J93" t="s">
        <v>107</v>
      </c>
      <c r="K93" t="s">
        <v>108</v>
      </c>
      <c r="L93">
        <v>1470459600</v>
      </c>
      <c r="M93" s="13">
        <f>(((L93/60)/60)/24)+DATE(1970,1,1)</f>
        <v>42588.208333333328</v>
      </c>
      <c r="N93" s="14">
        <v>1472878800</v>
      </c>
      <c r="O93" s="13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LEFT(R93,SEARCH("/",R93)-1)</f>
        <v>publishing</v>
      </c>
      <c r="T93" t="str">
        <f>RIGHT(R93,(LEN(R93)-(SEARCH("/",R93))))</f>
        <v>translations</v>
      </c>
      <c r="U93">
        <f t="shared" si="1"/>
        <v>28</v>
      </c>
    </row>
    <row r="94" spans="1:21" ht="31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IF(E94=0,0,E94/D94)</f>
        <v>2.5887500000000001</v>
      </c>
      <c r="G94" t="s">
        <v>20</v>
      </c>
      <c r="H94">
        <v>498</v>
      </c>
      <c r="I94" s="9">
        <f>IF(H94=0,0,E94/H94)</f>
        <v>103.96586345381526</v>
      </c>
      <c r="J94" t="s">
        <v>98</v>
      </c>
      <c r="K94" t="s">
        <v>99</v>
      </c>
      <c r="L94">
        <v>1277269200</v>
      </c>
      <c r="M94" s="13">
        <f>(((L94/60)/60)/24)+DATE(1970,1,1)</f>
        <v>40352.208333333336</v>
      </c>
      <c r="N94" s="14">
        <v>1277355600</v>
      </c>
      <c r="O94" s="13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LEFT(R94,SEARCH("/",R94)-1)</f>
        <v>games</v>
      </c>
      <c r="T94" t="str">
        <f>RIGHT(R94,(LEN(R94)-(SEARCH("/",R94))))</f>
        <v>video games</v>
      </c>
      <c r="U94">
        <f t="shared" si="1"/>
        <v>1</v>
      </c>
    </row>
    <row r="95" spans="1:21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IF(E95=0,0,E95/D95)</f>
        <v>0.60548713235294116</v>
      </c>
      <c r="G95" t="s">
        <v>74</v>
      </c>
      <c r="H95">
        <v>610</v>
      </c>
      <c r="I95" s="9">
        <f>IF(H95=0,0,E95/H95)</f>
        <v>107.99508196721311</v>
      </c>
      <c r="J95" t="s">
        <v>21</v>
      </c>
      <c r="K95" t="s">
        <v>22</v>
      </c>
      <c r="L95">
        <v>1350709200</v>
      </c>
      <c r="M95" s="13">
        <f>(((L95/60)/60)/24)+DATE(1970,1,1)</f>
        <v>41202.208333333336</v>
      </c>
      <c r="N95" s="14">
        <v>1351054800</v>
      </c>
      <c r="O95" s="13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RIGHT(R95,(LEN(R95)-(SEARCH("/",R95))))</f>
        <v>plays</v>
      </c>
      <c r="U95">
        <f t="shared" si="1"/>
        <v>4</v>
      </c>
    </row>
    <row r="96" spans="1:21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IF(E96=0,0,E96/D96)</f>
        <v>3.036896551724138</v>
      </c>
      <c r="G96" t="s">
        <v>20</v>
      </c>
      <c r="H96">
        <v>180</v>
      </c>
      <c r="I96" s="9">
        <f>IF(H96=0,0,E96/H96)</f>
        <v>48.927777777777777</v>
      </c>
      <c r="J96" t="s">
        <v>40</v>
      </c>
      <c r="K96" t="s">
        <v>41</v>
      </c>
      <c r="L96">
        <v>1554613200</v>
      </c>
      <c r="M96" s="13">
        <f>(((L96/60)/60)/24)+DATE(1970,1,1)</f>
        <v>43562.208333333328</v>
      </c>
      <c r="N96" s="14">
        <v>1555563600</v>
      </c>
      <c r="O96" s="13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LEFT(R96,SEARCH("/",R96)-1)</f>
        <v>technology</v>
      </c>
      <c r="T96" t="str">
        <f>RIGHT(R96,(LEN(R96)-(SEARCH("/",R96))))</f>
        <v>web</v>
      </c>
      <c r="U96">
        <f t="shared" si="1"/>
        <v>11</v>
      </c>
    </row>
    <row r="97" spans="1:21" ht="31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IF(E97=0,0,E97/D97)</f>
        <v>1.1299999999999999</v>
      </c>
      <c r="G97" t="s">
        <v>20</v>
      </c>
      <c r="H97">
        <v>27</v>
      </c>
      <c r="I97" s="9">
        <f>IF(H97=0,0,E97/H97)</f>
        <v>37.666666666666664</v>
      </c>
      <c r="J97" t="s">
        <v>21</v>
      </c>
      <c r="K97" t="s">
        <v>22</v>
      </c>
      <c r="L97">
        <v>1571029200</v>
      </c>
      <c r="M97" s="13">
        <f>(((L97/60)/60)/24)+DATE(1970,1,1)</f>
        <v>43752.208333333328</v>
      </c>
      <c r="N97" s="14">
        <v>1571634000</v>
      </c>
      <c r="O97" s="13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LEFT(R97,SEARCH("/",R97)-1)</f>
        <v>film &amp; video</v>
      </c>
      <c r="T97" t="str">
        <f>RIGHT(R97,(LEN(R97)-(SEARCH("/",R97))))</f>
        <v>documentary</v>
      </c>
      <c r="U97">
        <f t="shared" si="1"/>
        <v>7</v>
      </c>
    </row>
    <row r="98" spans="1:21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IF(E98=0,0,E98/D98)</f>
        <v>2.1737876614060259</v>
      </c>
      <c r="G98" t="s">
        <v>20</v>
      </c>
      <c r="H98">
        <v>2331</v>
      </c>
      <c r="I98" s="9">
        <f>IF(H98=0,0,E98/H98)</f>
        <v>64.999141999141997</v>
      </c>
      <c r="J98" t="s">
        <v>21</v>
      </c>
      <c r="K98" t="s">
        <v>22</v>
      </c>
      <c r="L98">
        <v>1299736800</v>
      </c>
      <c r="M98" s="13">
        <f>(((L98/60)/60)/24)+DATE(1970,1,1)</f>
        <v>40612.25</v>
      </c>
      <c r="N98" s="14">
        <v>1300856400</v>
      </c>
      <c r="O98" s="13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LEFT(R98,SEARCH("/",R98)-1)</f>
        <v>theater</v>
      </c>
      <c r="T98" t="str">
        <f>RIGHT(R98,(LEN(R98)-(SEARCH("/",R98))))</f>
        <v>plays</v>
      </c>
      <c r="U98">
        <f t="shared" si="1"/>
        <v>12.958333333335759</v>
      </c>
    </row>
    <row r="99" spans="1:21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IF(E99=0,0,E99/D99)</f>
        <v>9.2669230769230762</v>
      </c>
      <c r="G99" t="s">
        <v>20</v>
      </c>
      <c r="H99">
        <v>113</v>
      </c>
      <c r="I99" s="9">
        <f>IF(H99=0,0,E99/H99)</f>
        <v>106.61061946902655</v>
      </c>
      <c r="J99" t="s">
        <v>21</v>
      </c>
      <c r="K99" t="s">
        <v>22</v>
      </c>
      <c r="L99">
        <v>1435208400</v>
      </c>
      <c r="M99" s="13">
        <f>(((L99/60)/60)/24)+DATE(1970,1,1)</f>
        <v>42180.208333333328</v>
      </c>
      <c r="N99" s="14">
        <v>1439874000</v>
      </c>
      <c r="O99" s="13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LEFT(R99,SEARCH("/",R99)-1)</f>
        <v>food</v>
      </c>
      <c r="T99" t="str">
        <f>RIGHT(R99,(LEN(R99)-(SEARCH("/",R99))))</f>
        <v>food trucks</v>
      </c>
      <c r="U99">
        <f t="shared" si="1"/>
        <v>54</v>
      </c>
    </row>
    <row r="100" spans="1:21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IF(E100=0,0,E100/D100)</f>
        <v>0.33692229038854804</v>
      </c>
      <c r="G100" t="s">
        <v>14</v>
      </c>
      <c r="H100">
        <v>1220</v>
      </c>
      <c r="I100" s="9">
        <f>IF(H100=0,0,E100/H100)</f>
        <v>27.009016393442622</v>
      </c>
      <c r="J100" t="s">
        <v>26</v>
      </c>
      <c r="K100" t="s">
        <v>27</v>
      </c>
      <c r="L100">
        <v>1437973200</v>
      </c>
      <c r="M100" s="13">
        <f>(((L100/60)/60)/24)+DATE(1970,1,1)</f>
        <v>42212.208333333328</v>
      </c>
      <c r="N100" s="14">
        <v>1438318800</v>
      </c>
      <c r="O100" s="13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LEFT(R100,SEARCH("/",R100)-1)</f>
        <v>games</v>
      </c>
      <c r="T100" t="str">
        <f>RIGHT(R100,(LEN(R100)-(SEARCH("/",R100))))</f>
        <v>video games</v>
      </c>
      <c r="U100">
        <f t="shared" si="1"/>
        <v>4</v>
      </c>
    </row>
    <row r="101" spans="1:21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IF(E101=0,0,E101/D101)</f>
        <v>1.9672368421052631</v>
      </c>
      <c r="G101" t="s">
        <v>20</v>
      </c>
      <c r="H101">
        <v>164</v>
      </c>
      <c r="I101" s="9">
        <f>IF(H101=0,0,E101/H101)</f>
        <v>91.16463414634147</v>
      </c>
      <c r="J101" t="s">
        <v>21</v>
      </c>
      <c r="K101" t="s">
        <v>22</v>
      </c>
      <c r="L101">
        <v>1416895200</v>
      </c>
      <c r="M101" s="13">
        <f>(((L101/60)/60)/24)+DATE(1970,1,1)</f>
        <v>41968.25</v>
      </c>
      <c r="N101" s="14">
        <v>1419400800</v>
      </c>
      <c r="O101" s="13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>LEFT(R101,SEARCH("/",R101)-1)</f>
        <v>theater</v>
      </c>
      <c r="T101" t="str">
        <f>RIGHT(R101,(LEN(R101)-(SEARCH("/",R101))))</f>
        <v>plays</v>
      </c>
      <c r="U101">
        <f t="shared" si="1"/>
        <v>29</v>
      </c>
    </row>
    <row r="102" spans="1:21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IF(E102=0,0,E102/D102)</f>
        <v>0.01</v>
      </c>
      <c r="G102" t="s">
        <v>14</v>
      </c>
      <c r="H102">
        <v>1</v>
      </c>
      <c r="I102" s="9">
        <f>IF(H102=0,0,E102/H102)</f>
        <v>1</v>
      </c>
      <c r="J102" t="s">
        <v>21</v>
      </c>
      <c r="K102" t="s">
        <v>22</v>
      </c>
      <c r="L102">
        <v>1319000400</v>
      </c>
      <c r="M102" s="13">
        <f>(((L102/60)/60)/24)+DATE(1970,1,1)</f>
        <v>40835.208333333336</v>
      </c>
      <c r="N102" s="14">
        <v>1320555600</v>
      </c>
      <c r="O102" s="13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LEFT(R102,SEARCH("/",R102)-1)</f>
        <v>theater</v>
      </c>
      <c r="T102" t="str">
        <f>RIGHT(R102,(LEN(R102)-(SEARCH("/",R102))))</f>
        <v>plays</v>
      </c>
      <c r="U102">
        <f t="shared" si="1"/>
        <v>18</v>
      </c>
    </row>
    <row r="103" spans="1:21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IF(E103=0,0,E103/D103)</f>
        <v>10.214444444444444</v>
      </c>
      <c r="G103" t="s">
        <v>20</v>
      </c>
      <c r="H103">
        <v>164</v>
      </c>
      <c r="I103" s="9">
        <f>IF(H103=0,0,E103/H103)</f>
        <v>56.054878048780488</v>
      </c>
      <c r="J103" t="s">
        <v>21</v>
      </c>
      <c r="K103" t="s">
        <v>22</v>
      </c>
      <c r="L103">
        <v>1424498400</v>
      </c>
      <c r="M103" s="13">
        <f>(((L103/60)/60)/24)+DATE(1970,1,1)</f>
        <v>42056.25</v>
      </c>
      <c r="N103" s="14">
        <v>1425103200</v>
      </c>
      <c r="O103" s="13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>LEFT(R103,SEARCH("/",R103)-1)</f>
        <v>music</v>
      </c>
      <c r="T103" t="str">
        <f>RIGHT(R103,(LEN(R103)-(SEARCH("/",R103))))</f>
        <v>electric music</v>
      </c>
      <c r="U103">
        <f t="shared" si="1"/>
        <v>7</v>
      </c>
    </row>
    <row r="104" spans="1:21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IF(E104=0,0,E104/D104)</f>
        <v>2.8167567567567566</v>
      </c>
      <c r="G104" t="s">
        <v>20</v>
      </c>
      <c r="H104">
        <v>336</v>
      </c>
      <c r="I104" s="9">
        <f>IF(H104=0,0,E104/H104)</f>
        <v>31.017857142857142</v>
      </c>
      <c r="J104" t="s">
        <v>21</v>
      </c>
      <c r="K104" t="s">
        <v>22</v>
      </c>
      <c r="L104">
        <v>1526274000</v>
      </c>
      <c r="M104" s="13">
        <f>(((L104/60)/60)/24)+DATE(1970,1,1)</f>
        <v>43234.208333333328</v>
      </c>
      <c r="N104" s="14">
        <v>1526878800</v>
      </c>
      <c r="O104" s="13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LEFT(R104,SEARCH("/",R104)-1)</f>
        <v>technology</v>
      </c>
      <c r="T104" t="str">
        <f>RIGHT(R104,(LEN(R104)-(SEARCH("/",R104))))</f>
        <v>wearables</v>
      </c>
      <c r="U104">
        <f t="shared" si="1"/>
        <v>7</v>
      </c>
    </row>
    <row r="105" spans="1:21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IF(E105=0,0,E105/D105)</f>
        <v>0.24610000000000001</v>
      </c>
      <c r="G105" t="s">
        <v>14</v>
      </c>
      <c r="H105">
        <v>37</v>
      </c>
      <c r="I105" s="9">
        <f>IF(H105=0,0,E105/H105)</f>
        <v>66.513513513513516</v>
      </c>
      <c r="J105" t="s">
        <v>107</v>
      </c>
      <c r="K105" t="s">
        <v>108</v>
      </c>
      <c r="L105">
        <v>1287896400</v>
      </c>
      <c r="M105" s="13">
        <f>(((L105/60)/60)/24)+DATE(1970,1,1)</f>
        <v>40475.208333333336</v>
      </c>
      <c r="N105" s="14">
        <v>1288674000</v>
      </c>
      <c r="O105" s="13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LEFT(R105,SEARCH("/",R105)-1)</f>
        <v>music</v>
      </c>
      <c r="T105" t="str">
        <f>RIGHT(R105,(LEN(R105)-(SEARCH("/",R105))))</f>
        <v>electric music</v>
      </c>
      <c r="U105">
        <f t="shared" si="1"/>
        <v>9</v>
      </c>
    </row>
    <row r="106" spans="1:21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IF(E106=0,0,E106/D106)</f>
        <v>1.4314010067114094</v>
      </c>
      <c r="G106" t="s">
        <v>20</v>
      </c>
      <c r="H106">
        <v>1917</v>
      </c>
      <c r="I106" s="9">
        <f>IF(H106=0,0,E106/H106)</f>
        <v>89.005216484089729</v>
      </c>
      <c r="J106" t="s">
        <v>21</v>
      </c>
      <c r="K106" t="s">
        <v>22</v>
      </c>
      <c r="L106">
        <v>1495515600</v>
      </c>
      <c r="M106" s="13">
        <f>(((L106/60)/60)/24)+DATE(1970,1,1)</f>
        <v>42878.208333333328</v>
      </c>
      <c r="N106" s="14">
        <v>1495602000</v>
      </c>
      <c r="O106" s="13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LEFT(R106,SEARCH("/",R106)-1)</f>
        <v>music</v>
      </c>
      <c r="T106" t="str">
        <f>RIGHT(R106,(LEN(R106)-(SEARCH("/",R106))))</f>
        <v>indie rock</v>
      </c>
      <c r="U106">
        <f t="shared" si="1"/>
        <v>1</v>
      </c>
    </row>
    <row r="107" spans="1:21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IF(E107=0,0,E107/D107)</f>
        <v>1.4454411764705883</v>
      </c>
      <c r="G107" t="s">
        <v>20</v>
      </c>
      <c r="H107">
        <v>95</v>
      </c>
      <c r="I107" s="9">
        <f>IF(H107=0,0,E107/H107)</f>
        <v>103.46315789473684</v>
      </c>
      <c r="J107" t="s">
        <v>21</v>
      </c>
      <c r="K107" t="s">
        <v>22</v>
      </c>
      <c r="L107">
        <v>1364878800</v>
      </c>
      <c r="M107" s="13">
        <f>(((L107/60)/60)/24)+DATE(1970,1,1)</f>
        <v>41366.208333333336</v>
      </c>
      <c r="N107" s="14">
        <v>1366434000</v>
      </c>
      <c r="O107" s="13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LEFT(R107,SEARCH("/",R107)-1)</f>
        <v>technology</v>
      </c>
      <c r="T107" t="str">
        <f>RIGHT(R107,(LEN(R107)-(SEARCH("/",R107))))</f>
        <v>web</v>
      </c>
      <c r="U107">
        <f t="shared" si="1"/>
        <v>18</v>
      </c>
    </row>
    <row r="108" spans="1:21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IF(E108=0,0,E108/D108)</f>
        <v>3.5912820512820511</v>
      </c>
      <c r="G108" t="s">
        <v>20</v>
      </c>
      <c r="H108">
        <v>147</v>
      </c>
      <c r="I108" s="9">
        <f>IF(H108=0,0,E108/H108)</f>
        <v>95.278911564625844</v>
      </c>
      <c r="J108" t="s">
        <v>21</v>
      </c>
      <c r="K108" t="s">
        <v>22</v>
      </c>
      <c r="L108">
        <v>1567918800</v>
      </c>
      <c r="M108" s="13">
        <f>(((L108/60)/60)/24)+DATE(1970,1,1)</f>
        <v>43716.208333333328</v>
      </c>
      <c r="N108" s="14">
        <v>1568350800</v>
      </c>
      <c r="O108" s="13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LEFT(R108,SEARCH("/",R108)-1)</f>
        <v>theater</v>
      </c>
      <c r="T108" t="str">
        <f>RIGHT(R108,(LEN(R108)-(SEARCH("/",R108))))</f>
        <v>plays</v>
      </c>
      <c r="U108">
        <f t="shared" si="1"/>
        <v>5</v>
      </c>
    </row>
    <row r="109" spans="1:21" ht="31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IF(E109=0,0,E109/D109)</f>
        <v>1.8648571428571428</v>
      </c>
      <c r="G109" t="s">
        <v>20</v>
      </c>
      <c r="H109">
        <v>86</v>
      </c>
      <c r="I109" s="9">
        <f>IF(H109=0,0,E109/H109)</f>
        <v>75.895348837209298</v>
      </c>
      <c r="J109" t="s">
        <v>21</v>
      </c>
      <c r="K109" t="s">
        <v>22</v>
      </c>
      <c r="L109">
        <v>1524459600</v>
      </c>
      <c r="M109" s="13">
        <f>(((L109/60)/60)/24)+DATE(1970,1,1)</f>
        <v>43213.208333333328</v>
      </c>
      <c r="N109" s="14">
        <v>1525928400</v>
      </c>
      <c r="O109" s="13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LEFT(R109,SEARCH("/",R109)-1)</f>
        <v>theater</v>
      </c>
      <c r="T109" t="str">
        <f>RIGHT(R109,(LEN(R109)-(SEARCH("/",R109))))</f>
        <v>plays</v>
      </c>
      <c r="U109">
        <f t="shared" si="1"/>
        <v>17</v>
      </c>
    </row>
    <row r="110" spans="1:21" ht="31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IF(E110=0,0,E110/D110)</f>
        <v>5.9526666666666666</v>
      </c>
      <c r="G110" t="s">
        <v>20</v>
      </c>
      <c r="H110">
        <v>83</v>
      </c>
      <c r="I110" s="9">
        <f>IF(H110=0,0,E110/H110)</f>
        <v>107.57831325301204</v>
      </c>
      <c r="J110" t="s">
        <v>21</v>
      </c>
      <c r="K110" t="s">
        <v>22</v>
      </c>
      <c r="L110">
        <v>1333688400</v>
      </c>
      <c r="M110" s="13">
        <f>(((L110/60)/60)/24)+DATE(1970,1,1)</f>
        <v>41005.208333333336</v>
      </c>
      <c r="N110" s="14">
        <v>1336885200</v>
      </c>
      <c r="O110" s="13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LEFT(R110,SEARCH("/",R110)-1)</f>
        <v>film &amp; video</v>
      </c>
      <c r="T110" t="str">
        <f>RIGHT(R110,(LEN(R110)-(SEARCH("/",R110))))</f>
        <v>documentary</v>
      </c>
      <c r="U110">
        <f t="shared" si="1"/>
        <v>37</v>
      </c>
    </row>
    <row r="111" spans="1:21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IF(E111=0,0,E111/D111)</f>
        <v>0.5921153846153846</v>
      </c>
      <c r="G111" t="s">
        <v>14</v>
      </c>
      <c r="H111">
        <v>60</v>
      </c>
      <c r="I111" s="9">
        <f>IF(H111=0,0,E111/H111)</f>
        <v>51.31666666666667</v>
      </c>
      <c r="J111" t="s">
        <v>21</v>
      </c>
      <c r="K111" t="s">
        <v>22</v>
      </c>
      <c r="L111">
        <v>1389506400</v>
      </c>
      <c r="M111" s="13">
        <f>(((L111/60)/60)/24)+DATE(1970,1,1)</f>
        <v>41651.25</v>
      </c>
      <c r="N111" s="14">
        <v>1389679200</v>
      </c>
      <c r="O111" s="13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>LEFT(R111,SEARCH("/",R111)-1)</f>
        <v>film &amp; video</v>
      </c>
      <c r="T111" t="str">
        <f>RIGHT(R111,(LEN(R111)-(SEARCH("/",R111))))</f>
        <v>television</v>
      </c>
      <c r="U111">
        <f t="shared" si="1"/>
        <v>2</v>
      </c>
    </row>
    <row r="112" spans="1:21" ht="31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IF(E112=0,0,E112/D112)</f>
        <v>0.14962780898876404</v>
      </c>
      <c r="G112" t="s">
        <v>14</v>
      </c>
      <c r="H112">
        <v>296</v>
      </c>
      <c r="I112" s="9">
        <f>IF(H112=0,0,E112/H112)</f>
        <v>71.983108108108112</v>
      </c>
      <c r="J112" t="s">
        <v>21</v>
      </c>
      <c r="K112" t="s">
        <v>22</v>
      </c>
      <c r="L112">
        <v>1536642000</v>
      </c>
      <c r="M112" s="13">
        <f>(((L112/60)/60)/24)+DATE(1970,1,1)</f>
        <v>43354.208333333328</v>
      </c>
      <c r="N112" s="14">
        <v>1538283600</v>
      </c>
      <c r="O112" s="13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LEFT(R112,SEARCH("/",R112)-1)</f>
        <v>food</v>
      </c>
      <c r="T112" t="str">
        <f>RIGHT(R112,(LEN(R112)-(SEARCH("/",R112))))</f>
        <v>food trucks</v>
      </c>
      <c r="U112">
        <f t="shared" si="1"/>
        <v>19</v>
      </c>
    </row>
    <row r="113" spans="1:21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IF(E113=0,0,E113/D113)</f>
        <v>1.1995602605863191</v>
      </c>
      <c r="G113" t="s">
        <v>20</v>
      </c>
      <c r="H113">
        <v>676</v>
      </c>
      <c r="I113" s="9">
        <f>IF(H113=0,0,E113/H113)</f>
        <v>108.95414201183432</v>
      </c>
      <c r="J113" t="s">
        <v>21</v>
      </c>
      <c r="K113" t="s">
        <v>22</v>
      </c>
      <c r="L113">
        <v>1348290000</v>
      </c>
      <c r="M113" s="13">
        <f>(((L113/60)/60)/24)+DATE(1970,1,1)</f>
        <v>41174.208333333336</v>
      </c>
      <c r="N113" s="14">
        <v>1348808400</v>
      </c>
      <c r="O113" s="13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LEFT(R113,SEARCH("/",R113)-1)</f>
        <v>publishing</v>
      </c>
      <c r="T113" t="str">
        <f>RIGHT(R113,(LEN(R113)-(SEARCH("/",R113))))</f>
        <v>radio &amp; podcasts</v>
      </c>
      <c r="U113">
        <f t="shared" si="1"/>
        <v>6</v>
      </c>
    </row>
    <row r="114" spans="1:21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IF(E114=0,0,E114/D114)</f>
        <v>2.6882978723404256</v>
      </c>
      <c r="G114" t="s">
        <v>20</v>
      </c>
      <c r="H114">
        <v>361</v>
      </c>
      <c r="I114" s="9">
        <f>IF(H114=0,0,E114/H114)</f>
        <v>35</v>
      </c>
      <c r="J114" t="s">
        <v>26</v>
      </c>
      <c r="K114" t="s">
        <v>27</v>
      </c>
      <c r="L114">
        <v>1408856400</v>
      </c>
      <c r="M114" s="13">
        <f>(((L114/60)/60)/24)+DATE(1970,1,1)</f>
        <v>41875.208333333336</v>
      </c>
      <c r="N114" s="14">
        <v>1410152400</v>
      </c>
      <c r="O114" s="13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LEFT(R114,SEARCH("/",R114)-1)</f>
        <v>technology</v>
      </c>
      <c r="T114" t="str">
        <f>RIGHT(R114,(LEN(R114)-(SEARCH("/",R114))))</f>
        <v>web</v>
      </c>
      <c r="U114">
        <f t="shared" si="1"/>
        <v>15</v>
      </c>
    </row>
    <row r="115" spans="1:21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IF(E115=0,0,E115/D115)</f>
        <v>3.7687878787878786</v>
      </c>
      <c r="G115" t="s">
        <v>20</v>
      </c>
      <c r="H115">
        <v>131</v>
      </c>
      <c r="I115" s="9">
        <f>IF(H115=0,0,E115/H115)</f>
        <v>94.938931297709928</v>
      </c>
      <c r="J115" t="s">
        <v>21</v>
      </c>
      <c r="K115" t="s">
        <v>22</v>
      </c>
      <c r="L115">
        <v>1505192400</v>
      </c>
      <c r="M115" s="13">
        <f>(((L115/60)/60)/24)+DATE(1970,1,1)</f>
        <v>42990.208333333328</v>
      </c>
      <c r="N115" s="14">
        <v>1505797200</v>
      </c>
      <c r="O115" s="13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LEFT(R115,SEARCH("/",R115)-1)</f>
        <v>food</v>
      </c>
      <c r="T115" t="str">
        <f>RIGHT(R115,(LEN(R115)-(SEARCH("/",R115))))</f>
        <v>food trucks</v>
      </c>
      <c r="U115">
        <f t="shared" si="1"/>
        <v>7</v>
      </c>
    </row>
    <row r="116" spans="1:21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IF(E116=0,0,E116/D116)</f>
        <v>7.2715789473684209</v>
      </c>
      <c r="G116" t="s">
        <v>20</v>
      </c>
      <c r="H116">
        <v>126</v>
      </c>
      <c r="I116" s="9">
        <f>IF(H116=0,0,E116/H116)</f>
        <v>109.65079365079364</v>
      </c>
      <c r="J116" t="s">
        <v>21</v>
      </c>
      <c r="K116" t="s">
        <v>22</v>
      </c>
      <c r="L116">
        <v>1554786000</v>
      </c>
      <c r="M116" s="13">
        <f>(((L116/60)/60)/24)+DATE(1970,1,1)</f>
        <v>43564.208333333328</v>
      </c>
      <c r="N116" s="14">
        <v>1554872400</v>
      </c>
      <c r="O116" s="13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LEFT(R116,SEARCH("/",R116)-1)</f>
        <v>technology</v>
      </c>
      <c r="T116" t="str">
        <f>RIGHT(R116,(LEN(R116)-(SEARCH("/",R116))))</f>
        <v>wearables</v>
      </c>
      <c r="U116">
        <f t="shared" si="1"/>
        <v>1</v>
      </c>
    </row>
    <row r="117" spans="1:21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IF(E117=0,0,E117/D117)</f>
        <v>0.87211757648470301</v>
      </c>
      <c r="G117" t="s">
        <v>14</v>
      </c>
      <c r="H117">
        <v>3304</v>
      </c>
      <c r="I117" s="9">
        <f>IF(H117=0,0,E117/H117)</f>
        <v>44.001815980629537</v>
      </c>
      <c r="J117" t="s">
        <v>107</v>
      </c>
      <c r="K117" t="s">
        <v>108</v>
      </c>
      <c r="L117">
        <v>1510898400</v>
      </c>
      <c r="M117" s="13">
        <f>(((L117/60)/60)/24)+DATE(1970,1,1)</f>
        <v>43056.25</v>
      </c>
      <c r="N117" s="14">
        <v>1513922400</v>
      </c>
      <c r="O117" s="13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>LEFT(R117,SEARCH("/",R117)-1)</f>
        <v>publishing</v>
      </c>
      <c r="T117" t="str">
        <f>RIGHT(R117,(LEN(R117)-(SEARCH("/",R117))))</f>
        <v>fiction</v>
      </c>
      <c r="U117">
        <f t="shared" si="1"/>
        <v>35</v>
      </c>
    </row>
    <row r="118" spans="1:21" ht="31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IF(E118=0,0,E118/D118)</f>
        <v>0.88</v>
      </c>
      <c r="G118" t="s">
        <v>14</v>
      </c>
      <c r="H118">
        <v>73</v>
      </c>
      <c r="I118" s="9">
        <f>IF(H118=0,0,E118/H118)</f>
        <v>86.794520547945211</v>
      </c>
      <c r="J118" t="s">
        <v>21</v>
      </c>
      <c r="K118" t="s">
        <v>22</v>
      </c>
      <c r="L118">
        <v>1442552400</v>
      </c>
      <c r="M118" s="13">
        <f>(((L118/60)/60)/24)+DATE(1970,1,1)</f>
        <v>42265.208333333328</v>
      </c>
      <c r="N118" s="14">
        <v>1442638800</v>
      </c>
      <c r="O118" s="13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LEFT(R118,SEARCH("/",R118)-1)</f>
        <v>theater</v>
      </c>
      <c r="T118" t="str">
        <f>RIGHT(R118,(LEN(R118)-(SEARCH("/",R118))))</f>
        <v>plays</v>
      </c>
      <c r="U118">
        <f t="shared" si="1"/>
        <v>1</v>
      </c>
    </row>
    <row r="119" spans="1:21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IF(E119=0,0,E119/D119)</f>
        <v>1.7393877551020409</v>
      </c>
      <c r="G119" t="s">
        <v>20</v>
      </c>
      <c r="H119">
        <v>275</v>
      </c>
      <c r="I119" s="9">
        <f>IF(H119=0,0,E119/H119)</f>
        <v>30.992727272727272</v>
      </c>
      <c r="J119" t="s">
        <v>21</v>
      </c>
      <c r="K119" t="s">
        <v>22</v>
      </c>
      <c r="L119">
        <v>1316667600</v>
      </c>
      <c r="M119" s="13">
        <f>(((L119/60)/60)/24)+DATE(1970,1,1)</f>
        <v>40808.208333333336</v>
      </c>
      <c r="N119" s="14">
        <v>1317186000</v>
      </c>
      <c r="O119" s="13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LEFT(R119,SEARCH("/",R119)-1)</f>
        <v>film &amp; video</v>
      </c>
      <c r="T119" t="str">
        <f>RIGHT(R119,(LEN(R119)-(SEARCH("/",R119))))</f>
        <v>television</v>
      </c>
      <c r="U119">
        <f t="shared" si="1"/>
        <v>6</v>
      </c>
    </row>
    <row r="120" spans="1:21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IF(E120=0,0,E120/D120)</f>
        <v>1.1761111111111111</v>
      </c>
      <c r="G120" t="s">
        <v>20</v>
      </c>
      <c r="H120">
        <v>67</v>
      </c>
      <c r="I120" s="9">
        <f>IF(H120=0,0,E120/H120)</f>
        <v>94.791044776119406</v>
      </c>
      <c r="J120" t="s">
        <v>21</v>
      </c>
      <c r="K120" t="s">
        <v>22</v>
      </c>
      <c r="L120">
        <v>1390716000</v>
      </c>
      <c r="M120" s="13">
        <f>(((L120/60)/60)/24)+DATE(1970,1,1)</f>
        <v>41665.25</v>
      </c>
      <c r="N120" s="14">
        <v>1391234400</v>
      </c>
      <c r="O120" s="13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>LEFT(R120,SEARCH("/",R120)-1)</f>
        <v>photography</v>
      </c>
      <c r="T120" t="str">
        <f>RIGHT(R120,(LEN(R120)-(SEARCH("/",R120))))</f>
        <v>photography books</v>
      </c>
      <c r="U120">
        <f t="shared" si="1"/>
        <v>6</v>
      </c>
    </row>
    <row r="121" spans="1:21" ht="31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IF(E121=0,0,E121/D121)</f>
        <v>2.1496</v>
      </c>
      <c r="G121" t="s">
        <v>20</v>
      </c>
      <c r="H121">
        <v>154</v>
      </c>
      <c r="I121" s="9">
        <f>IF(H121=0,0,E121/H121)</f>
        <v>69.79220779220779</v>
      </c>
      <c r="J121" t="s">
        <v>21</v>
      </c>
      <c r="K121" t="s">
        <v>22</v>
      </c>
      <c r="L121">
        <v>1402894800</v>
      </c>
      <c r="M121" s="13">
        <f>(((L121/60)/60)/24)+DATE(1970,1,1)</f>
        <v>41806.208333333336</v>
      </c>
      <c r="N121" s="14">
        <v>1404363600</v>
      </c>
      <c r="O121" s="13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LEFT(R121,SEARCH("/",R121)-1)</f>
        <v>film &amp; video</v>
      </c>
      <c r="T121" t="str">
        <f>RIGHT(R121,(LEN(R121)-(SEARCH("/",R121))))</f>
        <v>documentary</v>
      </c>
      <c r="U121">
        <f t="shared" si="1"/>
        <v>17</v>
      </c>
    </row>
    <row r="122" spans="1:21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IF(E122=0,0,E122/D122)</f>
        <v>1.4949667110519307</v>
      </c>
      <c r="G122" t="s">
        <v>20</v>
      </c>
      <c r="H122">
        <v>1782</v>
      </c>
      <c r="I122" s="9">
        <f>IF(H122=0,0,E122/H122)</f>
        <v>63.003367003367003</v>
      </c>
      <c r="J122" t="s">
        <v>21</v>
      </c>
      <c r="K122" t="s">
        <v>22</v>
      </c>
      <c r="L122">
        <v>1429246800</v>
      </c>
      <c r="M122" s="13">
        <f>(((L122/60)/60)/24)+DATE(1970,1,1)</f>
        <v>42111.208333333328</v>
      </c>
      <c r="N122" s="14">
        <v>1429592400</v>
      </c>
      <c r="O122" s="13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LEFT(R122,SEARCH("/",R122)-1)</f>
        <v>games</v>
      </c>
      <c r="T122" t="str">
        <f>RIGHT(R122,(LEN(R122)-(SEARCH("/",R122))))</f>
        <v>mobile games</v>
      </c>
      <c r="U122">
        <f t="shared" si="1"/>
        <v>4</v>
      </c>
    </row>
    <row r="123" spans="1:21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IF(E123=0,0,E123/D123)</f>
        <v>2.1933995584988963</v>
      </c>
      <c r="G123" t="s">
        <v>20</v>
      </c>
      <c r="H123">
        <v>903</v>
      </c>
      <c r="I123" s="9">
        <f>IF(H123=0,0,E123/H123)</f>
        <v>110.0343300110742</v>
      </c>
      <c r="J123" t="s">
        <v>21</v>
      </c>
      <c r="K123" t="s">
        <v>22</v>
      </c>
      <c r="L123">
        <v>1412485200</v>
      </c>
      <c r="M123" s="13">
        <f>(((L123/60)/60)/24)+DATE(1970,1,1)</f>
        <v>41917.208333333336</v>
      </c>
      <c r="N123" s="14">
        <v>1413608400</v>
      </c>
      <c r="O123" s="13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LEFT(R123,SEARCH("/",R123)-1)</f>
        <v>games</v>
      </c>
      <c r="T123" t="str">
        <f>RIGHT(R123,(LEN(R123)-(SEARCH("/",R123))))</f>
        <v>video games</v>
      </c>
      <c r="U123">
        <f t="shared" si="1"/>
        <v>13</v>
      </c>
    </row>
    <row r="124" spans="1:21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IF(E124=0,0,E124/D124)</f>
        <v>0.64367690058479532</v>
      </c>
      <c r="G124" t="s">
        <v>14</v>
      </c>
      <c r="H124">
        <v>3387</v>
      </c>
      <c r="I124" s="9">
        <f>IF(H124=0,0,E124/H124)</f>
        <v>25.997933274284026</v>
      </c>
      <c r="J124" t="s">
        <v>21</v>
      </c>
      <c r="K124" t="s">
        <v>22</v>
      </c>
      <c r="L124">
        <v>1417068000</v>
      </c>
      <c r="M124" s="13">
        <f>(((L124/60)/60)/24)+DATE(1970,1,1)</f>
        <v>41970.25</v>
      </c>
      <c r="N124" s="14">
        <v>1419400800</v>
      </c>
      <c r="O124" s="13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>LEFT(R124,SEARCH("/",R124)-1)</f>
        <v>publishing</v>
      </c>
      <c r="T124" t="str">
        <f>RIGHT(R124,(LEN(R124)-(SEARCH("/",R124))))</f>
        <v>fiction</v>
      </c>
      <c r="U124">
        <f t="shared" si="1"/>
        <v>27</v>
      </c>
    </row>
    <row r="125" spans="1:21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IF(E125=0,0,E125/D125)</f>
        <v>0.18622397298818233</v>
      </c>
      <c r="G125" t="s">
        <v>14</v>
      </c>
      <c r="H125">
        <v>662</v>
      </c>
      <c r="I125" s="9">
        <f>IF(H125=0,0,E125/H125)</f>
        <v>49.987915407854985</v>
      </c>
      <c r="J125" t="s">
        <v>15</v>
      </c>
      <c r="K125" t="s">
        <v>16</v>
      </c>
      <c r="L125">
        <v>1448344800</v>
      </c>
      <c r="M125" s="13">
        <f>(((L125/60)/60)/24)+DATE(1970,1,1)</f>
        <v>42332.25</v>
      </c>
      <c r="N125" s="14">
        <v>1448604000</v>
      </c>
      <c r="O125" s="13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>LEFT(R125,SEARCH("/",R125)-1)</f>
        <v>theater</v>
      </c>
      <c r="T125" t="str">
        <f>RIGHT(R125,(LEN(R125)-(SEARCH("/",R125))))</f>
        <v>plays</v>
      </c>
      <c r="U125">
        <f t="shared" si="1"/>
        <v>3</v>
      </c>
    </row>
    <row r="126" spans="1:21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IF(E126=0,0,E126/D126)</f>
        <v>3.6776923076923076</v>
      </c>
      <c r="G126" t="s">
        <v>20</v>
      </c>
      <c r="H126">
        <v>94</v>
      </c>
      <c r="I126" s="9">
        <f>IF(H126=0,0,E126/H126)</f>
        <v>101.72340425531915</v>
      </c>
      <c r="J126" t="s">
        <v>107</v>
      </c>
      <c r="K126" t="s">
        <v>108</v>
      </c>
      <c r="L126">
        <v>1557723600</v>
      </c>
      <c r="M126" s="13">
        <f>(((L126/60)/60)/24)+DATE(1970,1,1)</f>
        <v>43598.208333333328</v>
      </c>
      <c r="N126" s="14">
        <v>1562302800</v>
      </c>
      <c r="O126" s="13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LEFT(R126,SEARCH("/",R126)-1)</f>
        <v>photography</v>
      </c>
      <c r="T126" t="str">
        <f>RIGHT(R126,(LEN(R126)-(SEARCH("/",R126))))</f>
        <v>photography books</v>
      </c>
      <c r="U126">
        <f t="shared" si="1"/>
        <v>53</v>
      </c>
    </row>
    <row r="127" spans="1:21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IF(E127=0,0,E127/D127)</f>
        <v>1.5990566037735849</v>
      </c>
      <c r="G127" t="s">
        <v>20</v>
      </c>
      <c r="H127">
        <v>180</v>
      </c>
      <c r="I127" s="9">
        <f>IF(H127=0,0,E127/H127)</f>
        <v>47.083333333333336</v>
      </c>
      <c r="J127" t="s">
        <v>21</v>
      </c>
      <c r="K127" t="s">
        <v>22</v>
      </c>
      <c r="L127">
        <v>1537333200</v>
      </c>
      <c r="M127" s="13">
        <f>(((L127/60)/60)/24)+DATE(1970,1,1)</f>
        <v>43362.208333333328</v>
      </c>
      <c r="N127" s="14">
        <v>1537678800</v>
      </c>
      <c r="O127" s="13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LEFT(R127,SEARCH("/",R127)-1)</f>
        <v>theater</v>
      </c>
      <c r="T127" t="str">
        <f>RIGHT(R127,(LEN(R127)-(SEARCH("/",R127))))</f>
        <v>plays</v>
      </c>
      <c r="U127">
        <f t="shared" si="1"/>
        <v>4</v>
      </c>
    </row>
    <row r="128" spans="1:21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IF(E128=0,0,E128/D128)</f>
        <v>0.38633185349611543</v>
      </c>
      <c r="G128" t="s">
        <v>14</v>
      </c>
      <c r="H128">
        <v>774</v>
      </c>
      <c r="I128" s="9">
        <f>IF(H128=0,0,E128/H128)</f>
        <v>89.944444444444443</v>
      </c>
      <c r="J128" t="s">
        <v>21</v>
      </c>
      <c r="K128" t="s">
        <v>22</v>
      </c>
      <c r="L128">
        <v>1471150800</v>
      </c>
      <c r="M128" s="13">
        <f>(((L128/60)/60)/24)+DATE(1970,1,1)</f>
        <v>42596.208333333328</v>
      </c>
      <c r="N128" s="14">
        <v>1473570000</v>
      </c>
      <c r="O128" s="13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LEFT(R128,SEARCH("/",R128)-1)</f>
        <v>theater</v>
      </c>
      <c r="T128" t="str">
        <f>RIGHT(R128,(LEN(R128)-(SEARCH("/",R128))))</f>
        <v>plays</v>
      </c>
      <c r="U128">
        <f t="shared" si="1"/>
        <v>28</v>
      </c>
    </row>
    <row r="129" spans="1:21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IF(E129=0,0,E129/D129)</f>
        <v>0.51421511627906979</v>
      </c>
      <c r="G129" t="s">
        <v>14</v>
      </c>
      <c r="H129">
        <v>672</v>
      </c>
      <c r="I129" s="9">
        <f>IF(H129=0,0,E129/H129)</f>
        <v>78.96875</v>
      </c>
      <c r="J129" t="s">
        <v>15</v>
      </c>
      <c r="K129" t="s">
        <v>16</v>
      </c>
      <c r="L129">
        <v>1273640400</v>
      </c>
      <c r="M129" s="13">
        <f>(((L129/60)/60)/24)+DATE(1970,1,1)</f>
        <v>40310.208333333336</v>
      </c>
      <c r="N129" s="14">
        <v>1273899600</v>
      </c>
      <c r="O129" s="13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LEFT(R129,SEARCH("/",R129)-1)</f>
        <v>theater</v>
      </c>
      <c r="T129" t="str">
        <f>RIGHT(R129,(LEN(R129)-(SEARCH("/",R129))))</f>
        <v>plays</v>
      </c>
      <c r="U129">
        <f t="shared" si="1"/>
        <v>3</v>
      </c>
    </row>
    <row r="130" spans="1:21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IF(E130=0,0,E130/D130)</f>
        <v>0.60334277620396604</v>
      </c>
      <c r="G130" t="s">
        <v>74</v>
      </c>
      <c r="H130">
        <v>532</v>
      </c>
      <c r="I130" s="9">
        <f>IF(H130=0,0,E130/H130)</f>
        <v>80.067669172932327</v>
      </c>
      <c r="J130" t="s">
        <v>21</v>
      </c>
      <c r="K130" t="s">
        <v>22</v>
      </c>
      <c r="L130">
        <v>1282885200</v>
      </c>
      <c r="M130" s="13">
        <f>(((L130/60)/60)/24)+DATE(1970,1,1)</f>
        <v>40417.208333333336</v>
      </c>
      <c r="N130" s="14">
        <v>1284008400</v>
      </c>
      <c r="O130" s="13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LEFT(R130,SEARCH("/",R130)-1)</f>
        <v>music</v>
      </c>
      <c r="T130" t="str">
        <f>RIGHT(R130,(LEN(R130)-(SEARCH("/",R130))))</f>
        <v>rock</v>
      </c>
      <c r="U130">
        <f t="shared" si="1"/>
        <v>13</v>
      </c>
    </row>
    <row r="131" spans="1:21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IF(E131=0,0,E131/D131)</f>
        <v>3.2026936026936029E-2</v>
      </c>
      <c r="G131" t="s">
        <v>74</v>
      </c>
      <c r="H131">
        <v>55</v>
      </c>
      <c r="I131" s="9">
        <f>IF(H131=0,0,E131/H131)</f>
        <v>86.472727272727269</v>
      </c>
      <c r="J131" t="s">
        <v>26</v>
      </c>
      <c r="K131" t="s">
        <v>27</v>
      </c>
      <c r="L131">
        <v>1422943200</v>
      </c>
      <c r="M131" s="13">
        <f>(((L131/60)/60)/24)+DATE(1970,1,1)</f>
        <v>42038.25</v>
      </c>
      <c r="N131" s="14">
        <v>1425103200</v>
      </c>
      <c r="O131" s="13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>LEFT(R131,SEARCH("/",R131)-1)</f>
        <v>food</v>
      </c>
      <c r="T131" t="str">
        <f>RIGHT(R131,(LEN(R131)-(SEARCH("/",R131))))</f>
        <v>food trucks</v>
      </c>
      <c r="U131">
        <f t="shared" ref="U131:U194" si="2">O131-M131</f>
        <v>25</v>
      </c>
    </row>
    <row r="132" spans="1:21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IF(E132=0,0,E132/D132)</f>
        <v>1.5546875</v>
      </c>
      <c r="G132" t="s">
        <v>20</v>
      </c>
      <c r="H132">
        <v>533</v>
      </c>
      <c r="I132" s="9">
        <f>IF(H132=0,0,E132/H132)</f>
        <v>28.001876172607879</v>
      </c>
      <c r="J132" t="s">
        <v>36</v>
      </c>
      <c r="K132" t="s">
        <v>37</v>
      </c>
      <c r="L132">
        <v>1319605200</v>
      </c>
      <c r="M132" s="13">
        <f>(((L132/60)/60)/24)+DATE(1970,1,1)</f>
        <v>40842.208333333336</v>
      </c>
      <c r="N132" s="14">
        <v>1320991200</v>
      </c>
      <c r="O132" s="13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>LEFT(R132,SEARCH("/",R132)-1)</f>
        <v>film &amp; video</v>
      </c>
      <c r="T132" t="str">
        <f>RIGHT(R132,(LEN(R132)-(SEARCH("/",R132))))</f>
        <v>drama</v>
      </c>
      <c r="U132">
        <f t="shared" si="2"/>
        <v>16.041666666664241</v>
      </c>
    </row>
    <row r="133" spans="1:21" ht="31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IF(E133=0,0,E133/D133)</f>
        <v>1.0085974499089254</v>
      </c>
      <c r="G133" t="s">
        <v>20</v>
      </c>
      <c r="H133">
        <v>2443</v>
      </c>
      <c r="I133" s="9">
        <f>IF(H133=0,0,E133/H133)</f>
        <v>67.996725337699544</v>
      </c>
      <c r="J133" t="s">
        <v>40</v>
      </c>
      <c r="K133" t="s">
        <v>41</v>
      </c>
      <c r="L133">
        <v>1385704800</v>
      </c>
      <c r="M133" s="13">
        <f>(((L133/60)/60)/24)+DATE(1970,1,1)</f>
        <v>41607.25</v>
      </c>
      <c r="N133" s="14">
        <v>1386828000</v>
      </c>
      <c r="O133" s="13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>LEFT(R133,SEARCH("/",R133)-1)</f>
        <v>technology</v>
      </c>
      <c r="T133" t="str">
        <f>RIGHT(R133,(LEN(R133)-(SEARCH("/",R133))))</f>
        <v>web</v>
      </c>
      <c r="U133">
        <f t="shared" si="2"/>
        <v>13</v>
      </c>
    </row>
    <row r="134" spans="1:21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IF(E134=0,0,E134/D134)</f>
        <v>1.1618181818181819</v>
      </c>
      <c r="G134" t="s">
        <v>20</v>
      </c>
      <c r="H134">
        <v>89</v>
      </c>
      <c r="I134" s="9">
        <f>IF(H134=0,0,E134/H134)</f>
        <v>43.078651685393261</v>
      </c>
      <c r="J134" t="s">
        <v>21</v>
      </c>
      <c r="K134" t="s">
        <v>22</v>
      </c>
      <c r="L134">
        <v>1515736800</v>
      </c>
      <c r="M134" s="13">
        <f>(((L134/60)/60)/24)+DATE(1970,1,1)</f>
        <v>43112.25</v>
      </c>
      <c r="N134" s="14">
        <v>1517119200</v>
      </c>
      <c r="O134" s="13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>LEFT(R134,SEARCH("/",R134)-1)</f>
        <v>theater</v>
      </c>
      <c r="T134" t="str">
        <f>RIGHT(R134,(LEN(R134)-(SEARCH("/",R134))))</f>
        <v>plays</v>
      </c>
      <c r="U134">
        <f t="shared" si="2"/>
        <v>16</v>
      </c>
    </row>
    <row r="135" spans="1:21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IF(E135=0,0,E135/D135)</f>
        <v>3.1077777777777778</v>
      </c>
      <c r="G135" t="s">
        <v>20</v>
      </c>
      <c r="H135">
        <v>159</v>
      </c>
      <c r="I135" s="9">
        <f>IF(H135=0,0,E135/H135)</f>
        <v>87.95597484276729</v>
      </c>
      <c r="J135" t="s">
        <v>21</v>
      </c>
      <c r="K135" t="s">
        <v>22</v>
      </c>
      <c r="L135">
        <v>1313125200</v>
      </c>
      <c r="M135" s="13">
        <f>(((L135/60)/60)/24)+DATE(1970,1,1)</f>
        <v>40767.208333333336</v>
      </c>
      <c r="N135" s="14">
        <v>1315026000</v>
      </c>
      <c r="O135" s="13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LEFT(R135,SEARCH("/",R135)-1)</f>
        <v>music</v>
      </c>
      <c r="T135" t="str">
        <f>RIGHT(R135,(LEN(R135)-(SEARCH("/",R135))))</f>
        <v>world music</v>
      </c>
      <c r="U135">
        <f t="shared" si="2"/>
        <v>22</v>
      </c>
    </row>
    <row r="136" spans="1:21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IF(E136=0,0,E136/D136)</f>
        <v>0.89736683417085428</v>
      </c>
      <c r="G136" t="s">
        <v>14</v>
      </c>
      <c r="H136">
        <v>940</v>
      </c>
      <c r="I136" s="9">
        <f>IF(H136=0,0,E136/H136)</f>
        <v>94.987234042553197</v>
      </c>
      <c r="J136" t="s">
        <v>98</v>
      </c>
      <c r="K136" t="s">
        <v>99</v>
      </c>
      <c r="L136">
        <v>1308459600</v>
      </c>
      <c r="M136" s="13">
        <f>(((L136/60)/60)/24)+DATE(1970,1,1)</f>
        <v>40713.208333333336</v>
      </c>
      <c r="N136" s="14">
        <v>1312693200</v>
      </c>
      <c r="O136" s="13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LEFT(R136,SEARCH("/",R136)-1)</f>
        <v>film &amp; video</v>
      </c>
      <c r="T136" t="str">
        <f>RIGHT(R136,(LEN(R136)-(SEARCH("/",R136))))</f>
        <v>documentary</v>
      </c>
      <c r="U136">
        <f t="shared" si="2"/>
        <v>49</v>
      </c>
    </row>
    <row r="137" spans="1:21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IF(E137=0,0,E137/D137)</f>
        <v>0.71272727272727276</v>
      </c>
      <c r="G137" t="s">
        <v>14</v>
      </c>
      <c r="H137">
        <v>117</v>
      </c>
      <c r="I137" s="9">
        <f>IF(H137=0,0,E137/H137)</f>
        <v>46.905982905982903</v>
      </c>
      <c r="J137" t="s">
        <v>21</v>
      </c>
      <c r="K137" t="s">
        <v>22</v>
      </c>
      <c r="L137">
        <v>1362636000</v>
      </c>
      <c r="M137" s="13">
        <f>(((L137/60)/60)/24)+DATE(1970,1,1)</f>
        <v>41340.25</v>
      </c>
      <c r="N137" s="14">
        <v>1363064400</v>
      </c>
      <c r="O137" s="13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LEFT(R137,SEARCH("/",R137)-1)</f>
        <v>theater</v>
      </c>
      <c r="T137" t="str">
        <f>RIGHT(R137,(LEN(R137)-(SEARCH("/",R137))))</f>
        <v>plays</v>
      </c>
      <c r="U137">
        <f t="shared" si="2"/>
        <v>4.9583333333357587</v>
      </c>
    </row>
    <row r="138" spans="1:21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IF(E138=0,0,E138/D138)</f>
        <v>3.2862318840579711E-2</v>
      </c>
      <c r="G138" t="s">
        <v>74</v>
      </c>
      <c r="H138">
        <v>58</v>
      </c>
      <c r="I138" s="9">
        <f>IF(H138=0,0,E138/H138)</f>
        <v>46.913793103448278</v>
      </c>
      <c r="J138" t="s">
        <v>21</v>
      </c>
      <c r="K138" t="s">
        <v>22</v>
      </c>
      <c r="L138">
        <v>1402117200</v>
      </c>
      <c r="M138" s="13">
        <f>(((L138/60)/60)/24)+DATE(1970,1,1)</f>
        <v>41797.208333333336</v>
      </c>
      <c r="N138" s="14">
        <v>1403154000</v>
      </c>
      <c r="O138" s="13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LEFT(R138,SEARCH("/",R138)-1)</f>
        <v>film &amp; video</v>
      </c>
      <c r="T138" t="str">
        <f>RIGHT(R138,(LEN(R138)-(SEARCH("/",R138))))</f>
        <v>drama</v>
      </c>
      <c r="U138">
        <f t="shared" si="2"/>
        <v>12</v>
      </c>
    </row>
    <row r="139" spans="1:21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IF(E139=0,0,E139/D139)</f>
        <v>2.617777777777778</v>
      </c>
      <c r="G139" t="s">
        <v>20</v>
      </c>
      <c r="H139">
        <v>50</v>
      </c>
      <c r="I139" s="9">
        <f>IF(H139=0,0,E139/H139)</f>
        <v>94.24</v>
      </c>
      <c r="J139" t="s">
        <v>21</v>
      </c>
      <c r="K139" t="s">
        <v>22</v>
      </c>
      <c r="L139">
        <v>1286341200</v>
      </c>
      <c r="M139" s="13">
        <f>(((L139/60)/60)/24)+DATE(1970,1,1)</f>
        <v>40457.208333333336</v>
      </c>
      <c r="N139" s="14">
        <v>1286859600</v>
      </c>
      <c r="O139" s="13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LEFT(R139,SEARCH("/",R139)-1)</f>
        <v>publishing</v>
      </c>
      <c r="T139" t="str">
        <f>RIGHT(R139,(LEN(R139)-(SEARCH("/",R139))))</f>
        <v>nonfiction</v>
      </c>
      <c r="U139">
        <f t="shared" si="2"/>
        <v>6</v>
      </c>
    </row>
    <row r="140" spans="1:21" ht="31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IF(E140=0,0,E140/D140)</f>
        <v>0.96</v>
      </c>
      <c r="G140" t="s">
        <v>14</v>
      </c>
      <c r="H140">
        <v>115</v>
      </c>
      <c r="I140" s="9">
        <f>IF(H140=0,0,E140/H140)</f>
        <v>80.139130434782615</v>
      </c>
      <c r="J140" t="s">
        <v>21</v>
      </c>
      <c r="K140" t="s">
        <v>22</v>
      </c>
      <c r="L140">
        <v>1348808400</v>
      </c>
      <c r="M140" s="13">
        <f>(((L140/60)/60)/24)+DATE(1970,1,1)</f>
        <v>41180.208333333336</v>
      </c>
      <c r="N140" s="14">
        <v>1349326800</v>
      </c>
      <c r="O140" s="13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LEFT(R140,SEARCH("/",R140)-1)</f>
        <v>games</v>
      </c>
      <c r="T140" t="str">
        <f>RIGHT(R140,(LEN(R140)-(SEARCH("/",R140))))</f>
        <v>mobile games</v>
      </c>
      <c r="U140">
        <f t="shared" si="2"/>
        <v>6</v>
      </c>
    </row>
    <row r="141" spans="1:21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IF(E141=0,0,E141/D141)</f>
        <v>0.20896851248642778</v>
      </c>
      <c r="G141" t="s">
        <v>14</v>
      </c>
      <c r="H141">
        <v>326</v>
      </c>
      <c r="I141" s="9">
        <f>IF(H141=0,0,E141/H141)</f>
        <v>59.036809815950917</v>
      </c>
      <c r="J141" t="s">
        <v>21</v>
      </c>
      <c r="K141" t="s">
        <v>22</v>
      </c>
      <c r="L141">
        <v>1429592400</v>
      </c>
      <c r="M141" s="13">
        <f>(((L141/60)/60)/24)+DATE(1970,1,1)</f>
        <v>42115.208333333328</v>
      </c>
      <c r="N141" s="14">
        <v>1430974800</v>
      </c>
      <c r="O141" s="13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LEFT(R141,SEARCH("/",R141)-1)</f>
        <v>technology</v>
      </c>
      <c r="T141" t="str">
        <f>RIGHT(R141,(LEN(R141)-(SEARCH("/",R141))))</f>
        <v>wearables</v>
      </c>
      <c r="U141">
        <f t="shared" si="2"/>
        <v>16</v>
      </c>
    </row>
    <row r="142" spans="1:21" ht="31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IF(E142=0,0,E142/D142)</f>
        <v>2.2316363636363636</v>
      </c>
      <c r="G142" t="s">
        <v>20</v>
      </c>
      <c r="H142">
        <v>186</v>
      </c>
      <c r="I142" s="9">
        <f>IF(H142=0,0,E142/H142)</f>
        <v>65.989247311827953</v>
      </c>
      <c r="J142" t="s">
        <v>21</v>
      </c>
      <c r="K142" t="s">
        <v>22</v>
      </c>
      <c r="L142">
        <v>1519538400</v>
      </c>
      <c r="M142" s="13">
        <f>(((L142/60)/60)/24)+DATE(1970,1,1)</f>
        <v>43156.25</v>
      </c>
      <c r="N142" s="14">
        <v>1519970400</v>
      </c>
      <c r="O142" s="13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>LEFT(R142,SEARCH("/",R142)-1)</f>
        <v>film &amp; video</v>
      </c>
      <c r="T142" t="str">
        <f>RIGHT(R142,(LEN(R142)-(SEARCH("/",R142))))</f>
        <v>documentary</v>
      </c>
      <c r="U142">
        <f t="shared" si="2"/>
        <v>5</v>
      </c>
    </row>
    <row r="143" spans="1:21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IF(E143=0,0,E143/D143)</f>
        <v>1.0159097978227061</v>
      </c>
      <c r="G143" t="s">
        <v>20</v>
      </c>
      <c r="H143">
        <v>1071</v>
      </c>
      <c r="I143" s="9">
        <f>IF(H143=0,0,E143/H143)</f>
        <v>60.992530345471522</v>
      </c>
      <c r="J143" t="s">
        <v>21</v>
      </c>
      <c r="K143" t="s">
        <v>22</v>
      </c>
      <c r="L143">
        <v>1434085200</v>
      </c>
      <c r="M143" s="13">
        <f>(((L143/60)/60)/24)+DATE(1970,1,1)</f>
        <v>42167.208333333328</v>
      </c>
      <c r="N143" s="14">
        <v>1434603600</v>
      </c>
      <c r="O143" s="13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LEFT(R143,SEARCH("/",R143)-1)</f>
        <v>technology</v>
      </c>
      <c r="T143" t="str">
        <f>RIGHT(R143,(LEN(R143)-(SEARCH("/",R143))))</f>
        <v>web</v>
      </c>
      <c r="U143">
        <f t="shared" si="2"/>
        <v>6</v>
      </c>
    </row>
    <row r="144" spans="1:21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IF(E144=0,0,E144/D144)</f>
        <v>2.3003999999999998</v>
      </c>
      <c r="G144" t="s">
        <v>20</v>
      </c>
      <c r="H144">
        <v>117</v>
      </c>
      <c r="I144" s="9">
        <f>IF(H144=0,0,E144/H144)</f>
        <v>98.307692307692307</v>
      </c>
      <c r="J144" t="s">
        <v>21</v>
      </c>
      <c r="K144" t="s">
        <v>22</v>
      </c>
      <c r="L144">
        <v>1333688400</v>
      </c>
      <c r="M144" s="13">
        <f>(((L144/60)/60)/24)+DATE(1970,1,1)</f>
        <v>41005.208333333336</v>
      </c>
      <c r="N144" s="14">
        <v>1337230800</v>
      </c>
      <c r="O144" s="13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LEFT(R144,SEARCH("/",R144)-1)</f>
        <v>technology</v>
      </c>
      <c r="T144" t="str">
        <f>RIGHT(R144,(LEN(R144)-(SEARCH("/",R144))))</f>
        <v>web</v>
      </c>
      <c r="U144">
        <f t="shared" si="2"/>
        <v>41</v>
      </c>
    </row>
    <row r="145" spans="1:21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IF(E145=0,0,E145/D145)</f>
        <v>1.355925925925926</v>
      </c>
      <c r="G145" t="s">
        <v>20</v>
      </c>
      <c r="H145">
        <v>70</v>
      </c>
      <c r="I145" s="9">
        <f>IF(H145=0,0,E145/H145)</f>
        <v>104.6</v>
      </c>
      <c r="J145" t="s">
        <v>21</v>
      </c>
      <c r="K145" t="s">
        <v>22</v>
      </c>
      <c r="L145">
        <v>1277701200</v>
      </c>
      <c r="M145" s="13">
        <f>(((L145/60)/60)/24)+DATE(1970,1,1)</f>
        <v>40357.208333333336</v>
      </c>
      <c r="N145" s="14">
        <v>1279429200</v>
      </c>
      <c r="O145" s="13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LEFT(R145,SEARCH("/",R145)-1)</f>
        <v>music</v>
      </c>
      <c r="T145" t="str">
        <f>RIGHT(R145,(LEN(R145)-(SEARCH("/",R145))))</f>
        <v>indie rock</v>
      </c>
      <c r="U145">
        <f t="shared" si="2"/>
        <v>20</v>
      </c>
    </row>
    <row r="146" spans="1:21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IF(E146=0,0,E146/D146)</f>
        <v>1.2909999999999999</v>
      </c>
      <c r="G146" t="s">
        <v>20</v>
      </c>
      <c r="H146">
        <v>135</v>
      </c>
      <c r="I146" s="9">
        <f>IF(H146=0,0,E146/H146)</f>
        <v>86.066666666666663</v>
      </c>
      <c r="J146" t="s">
        <v>21</v>
      </c>
      <c r="K146" t="s">
        <v>22</v>
      </c>
      <c r="L146">
        <v>1560747600</v>
      </c>
      <c r="M146" s="13">
        <f>(((L146/60)/60)/24)+DATE(1970,1,1)</f>
        <v>43633.208333333328</v>
      </c>
      <c r="N146" s="14">
        <v>1561438800</v>
      </c>
      <c r="O146" s="13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LEFT(R146,SEARCH("/",R146)-1)</f>
        <v>theater</v>
      </c>
      <c r="T146" t="str">
        <f>RIGHT(R146,(LEN(R146)-(SEARCH("/",R146))))</f>
        <v>plays</v>
      </c>
      <c r="U146">
        <f t="shared" si="2"/>
        <v>8</v>
      </c>
    </row>
    <row r="147" spans="1:21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IF(E147=0,0,E147/D147)</f>
        <v>2.3651200000000001</v>
      </c>
      <c r="G147" t="s">
        <v>20</v>
      </c>
      <c r="H147">
        <v>768</v>
      </c>
      <c r="I147" s="9">
        <f>IF(H147=0,0,E147/H147)</f>
        <v>76.989583333333329</v>
      </c>
      <c r="J147" t="s">
        <v>98</v>
      </c>
      <c r="K147" t="s">
        <v>99</v>
      </c>
      <c r="L147">
        <v>1410066000</v>
      </c>
      <c r="M147" s="13">
        <f>(((L147/60)/60)/24)+DATE(1970,1,1)</f>
        <v>41889.208333333336</v>
      </c>
      <c r="N147" s="14">
        <v>1410498000</v>
      </c>
      <c r="O147" s="13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LEFT(R147,SEARCH("/",R147)-1)</f>
        <v>technology</v>
      </c>
      <c r="T147" t="str">
        <f>RIGHT(R147,(LEN(R147)-(SEARCH("/",R147))))</f>
        <v>wearables</v>
      </c>
      <c r="U147">
        <f t="shared" si="2"/>
        <v>5</v>
      </c>
    </row>
    <row r="148" spans="1:21" ht="31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IF(E148=0,0,E148/D148)</f>
        <v>0.17249999999999999</v>
      </c>
      <c r="G148" t="s">
        <v>74</v>
      </c>
      <c r="H148">
        <v>51</v>
      </c>
      <c r="I148" s="9">
        <f>IF(H148=0,0,E148/H148)</f>
        <v>29.764705882352942</v>
      </c>
      <c r="J148" t="s">
        <v>21</v>
      </c>
      <c r="K148" t="s">
        <v>22</v>
      </c>
      <c r="L148">
        <v>1320732000</v>
      </c>
      <c r="M148" s="13">
        <f>(((L148/60)/60)/24)+DATE(1970,1,1)</f>
        <v>40855.25</v>
      </c>
      <c r="N148" s="14">
        <v>1322460000</v>
      </c>
      <c r="O148" s="13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RIGHT(R148,(LEN(R148)-(SEARCH("/",R148))))</f>
        <v>plays</v>
      </c>
      <c r="U148">
        <f t="shared" si="2"/>
        <v>20</v>
      </c>
    </row>
    <row r="149" spans="1:21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IF(E149=0,0,E149/D149)</f>
        <v>1.1249397590361445</v>
      </c>
      <c r="G149" t="s">
        <v>20</v>
      </c>
      <c r="H149">
        <v>199</v>
      </c>
      <c r="I149" s="9">
        <f>IF(H149=0,0,E149/H149)</f>
        <v>46.91959798994975</v>
      </c>
      <c r="J149" t="s">
        <v>21</v>
      </c>
      <c r="K149" t="s">
        <v>22</v>
      </c>
      <c r="L149">
        <v>1465794000</v>
      </c>
      <c r="M149" s="13">
        <f>(((L149/60)/60)/24)+DATE(1970,1,1)</f>
        <v>42534.208333333328</v>
      </c>
      <c r="N149" s="14">
        <v>1466312400</v>
      </c>
      <c r="O149" s="13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LEFT(R149,SEARCH("/",R149)-1)</f>
        <v>theater</v>
      </c>
      <c r="T149" t="str">
        <f>RIGHT(R149,(LEN(R149)-(SEARCH("/",R149))))</f>
        <v>plays</v>
      </c>
      <c r="U149">
        <f t="shared" si="2"/>
        <v>6</v>
      </c>
    </row>
    <row r="150" spans="1:21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IF(E150=0,0,E150/D150)</f>
        <v>1.2102150537634409</v>
      </c>
      <c r="G150" t="s">
        <v>20</v>
      </c>
      <c r="H150">
        <v>107</v>
      </c>
      <c r="I150" s="9">
        <f>IF(H150=0,0,E150/H150)</f>
        <v>105.18691588785046</v>
      </c>
      <c r="J150" t="s">
        <v>21</v>
      </c>
      <c r="K150" t="s">
        <v>22</v>
      </c>
      <c r="L150">
        <v>1500958800</v>
      </c>
      <c r="M150" s="13">
        <f>(((L150/60)/60)/24)+DATE(1970,1,1)</f>
        <v>42941.208333333328</v>
      </c>
      <c r="N150" s="14">
        <v>1501736400</v>
      </c>
      <c r="O150" s="13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LEFT(R150,SEARCH("/",R150)-1)</f>
        <v>technology</v>
      </c>
      <c r="T150" t="str">
        <f>RIGHT(R150,(LEN(R150)-(SEARCH("/",R150))))</f>
        <v>wearables</v>
      </c>
      <c r="U150">
        <f t="shared" si="2"/>
        <v>9</v>
      </c>
    </row>
    <row r="151" spans="1:21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IF(E151=0,0,E151/D151)</f>
        <v>2.1987096774193549</v>
      </c>
      <c r="G151" t="s">
        <v>20</v>
      </c>
      <c r="H151">
        <v>195</v>
      </c>
      <c r="I151" s="9">
        <f>IF(H151=0,0,E151/H151)</f>
        <v>69.907692307692301</v>
      </c>
      <c r="J151" t="s">
        <v>21</v>
      </c>
      <c r="K151" t="s">
        <v>22</v>
      </c>
      <c r="L151">
        <v>1357020000</v>
      </c>
      <c r="M151" s="13">
        <f>(((L151/60)/60)/24)+DATE(1970,1,1)</f>
        <v>41275.25</v>
      </c>
      <c r="N151" s="14">
        <v>1361512800</v>
      </c>
      <c r="O151" s="13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>LEFT(R151,SEARCH("/",R151)-1)</f>
        <v>music</v>
      </c>
      <c r="T151" t="str">
        <f>RIGHT(R151,(LEN(R151)-(SEARCH("/",R151))))</f>
        <v>indie rock</v>
      </c>
      <c r="U151">
        <f t="shared" si="2"/>
        <v>52</v>
      </c>
    </row>
    <row r="152" spans="1:21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IF(E152=0,0,E152/D152)</f>
        <v>0.01</v>
      </c>
      <c r="G152" t="s">
        <v>14</v>
      </c>
      <c r="H152">
        <v>1</v>
      </c>
      <c r="I152" s="9">
        <f>IF(H152=0,0,E152/H152)</f>
        <v>1</v>
      </c>
      <c r="J152" t="s">
        <v>21</v>
      </c>
      <c r="K152" t="s">
        <v>22</v>
      </c>
      <c r="L152">
        <v>1544940000</v>
      </c>
      <c r="M152" s="13">
        <f>(((L152/60)/60)/24)+DATE(1970,1,1)</f>
        <v>43450.25</v>
      </c>
      <c r="N152" s="14">
        <v>1545026400</v>
      </c>
      <c r="O152" s="13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>LEFT(R152,SEARCH("/",R152)-1)</f>
        <v>music</v>
      </c>
      <c r="T152" t="str">
        <f>RIGHT(R152,(LEN(R152)-(SEARCH("/",R152))))</f>
        <v>rock</v>
      </c>
      <c r="U152">
        <f t="shared" si="2"/>
        <v>1</v>
      </c>
    </row>
    <row r="153" spans="1:21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IF(E153=0,0,E153/D153)</f>
        <v>0.64166909620991253</v>
      </c>
      <c r="G153" t="s">
        <v>14</v>
      </c>
      <c r="H153">
        <v>1467</v>
      </c>
      <c r="I153" s="9">
        <f>IF(H153=0,0,E153/H153)</f>
        <v>60.011588275391958</v>
      </c>
      <c r="J153" t="s">
        <v>21</v>
      </c>
      <c r="K153" t="s">
        <v>22</v>
      </c>
      <c r="L153">
        <v>1402290000</v>
      </c>
      <c r="M153" s="13">
        <f>(((L153/60)/60)/24)+DATE(1970,1,1)</f>
        <v>41799.208333333336</v>
      </c>
      <c r="N153" s="14">
        <v>1406696400</v>
      </c>
      <c r="O153" s="13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LEFT(R153,SEARCH("/",R153)-1)</f>
        <v>music</v>
      </c>
      <c r="T153" t="str">
        <f>RIGHT(R153,(LEN(R153)-(SEARCH("/",R153))))</f>
        <v>electric music</v>
      </c>
      <c r="U153">
        <f t="shared" si="2"/>
        <v>51</v>
      </c>
    </row>
    <row r="154" spans="1:21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IF(E154=0,0,E154/D154)</f>
        <v>4.2306746987951804</v>
      </c>
      <c r="G154" t="s">
        <v>20</v>
      </c>
      <c r="H154">
        <v>3376</v>
      </c>
      <c r="I154" s="9">
        <f>IF(H154=0,0,E154/H154)</f>
        <v>52.006220379146917</v>
      </c>
      <c r="J154" t="s">
        <v>21</v>
      </c>
      <c r="K154" t="s">
        <v>22</v>
      </c>
      <c r="L154">
        <v>1487311200</v>
      </c>
      <c r="M154" s="13">
        <f>(((L154/60)/60)/24)+DATE(1970,1,1)</f>
        <v>42783.25</v>
      </c>
      <c r="N154" s="14">
        <v>1487916000</v>
      </c>
      <c r="O154" s="13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>LEFT(R154,SEARCH("/",R154)-1)</f>
        <v>music</v>
      </c>
      <c r="T154" t="str">
        <f>RIGHT(R154,(LEN(R154)-(SEARCH("/",R154))))</f>
        <v>indie rock</v>
      </c>
      <c r="U154">
        <f t="shared" si="2"/>
        <v>7</v>
      </c>
    </row>
    <row r="155" spans="1:21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IF(E155=0,0,E155/D155)</f>
        <v>0.92984160506863778</v>
      </c>
      <c r="G155" t="s">
        <v>14</v>
      </c>
      <c r="H155">
        <v>5681</v>
      </c>
      <c r="I155" s="9">
        <f>IF(H155=0,0,E155/H155)</f>
        <v>31.000176025347649</v>
      </c>
      <c r="J155" t="s">
        <v>21</v>
      </c>
      <c r="K155" t="s">
        <v>22</v>
      </c>
      <c r="L155">
        <v>1350622800</v>
      </c>
      <c r="M155" s="13">
        <f>(((L155/60)/60)/24)+DATE(1970,1,1)</f>
        <v>41201.208333333336</v>
      </c>
      <c r="N155" s="14">
        <v>1351141200</v>
      </c>
      <c r="O155" s="13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LEFT(R155,SEARCH("/",R155)-1)</f>
        <v>theater</v>
      </c>
      <c r="T155" t="str">
        <f>RIGHT(R155,(LEN(R155)-(SEARCH("/",R155))))</f>
        <v>plays</v>
      </c>
      <c r="U155">
        <f t="shared" si="2"/>
        <v>6</v>
      </c>
    </row>
    <row r="156" spans="1:21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IF(E156=0,0,E156/D156)</f>
        <v>0.58756567425569173</v>
      </c>
      <c r="G156" t="s">
        <v>14</v>
      </c>
      <c r="H156">
        <v>1059</v>
      </c>
      <c r="I156" s="9">
        <f>IF(H156=0,0,E156/H156)</f>
        <v>95.042492917847028</v>
      </c>
      <c r="J156" t="s">
        <v>21</v>
      </c>
      <c r="K156" t="s">
        <v>22</v>
      </c>
      <c r="L156">
        <v>1463029200</v>
      </c>
      <c r="M156" s="13">
        <f>(((L156/60)/60)/24)+DATE(1970,1,1)</f>
        <v>42502.208333333328</v>
      </c>
      <c r="N156" s="14">
        <v>1465016400</v>
      </c>
      <c r="O156" s="13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LEFT(R156,SEARCH("/",R156)-1)</f>
        <v>music</v>
      </c>
      <c r="T156" t="str">
        <f>RIGHT(R156,(LEN(R156)-(SEARCH("/",R156))))</f>
        <v>indie rock</v>
      </c>
      <c r="U156">
        <f t="shared" si="2"/>
        <v>23</v>
      </c>
    </row>
    <row r="157" spans="1:21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IF(E157=0,0,E157/D157)</f>
        <v>0.65022222222222226</v>
      </c>
      <c r="G157" t="s">
        <v>14</v>
      </c>
      <c r="H157">
        <v>1194</v>
      </c>
      <c r="I157" s="9">
        <f>IF(H157=0,0,E157/H157)</f>
        <v>75.968174204355108</v>
      </c>
      <c r="J157" t="s">
        <v>21</v>
      </c>
      <c r="K157" t="s">
        <v>22</v>
      </c>
      <c r="L157">
        <v>1269493200</v>
      </c>
      <c r="M157" s="13">
        <f>(((L157/60)/60)/24)+DATE(1970,1,1)</f>
        <v>40262.208333333336</v>
      </c>
      <c r="N157" s="14">
        <v>1270789200</v>
      </c>
      <c r="O157" s="13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LEFT(R157,SEARCH("/",R157)-1)</f>
        <v>theater</v>
      </c>
      <c r="T157" t="str">
        <f>RIGHT(R157,(LEN(R157)-(SEARCH("/",R157))))</f>
        <v>plays</v>
      </c>
      <c r="U157">
        <f t="shared" si="2"/>
        <v>15</v>
      </c>
    </row>
    <row r="158" spans="1:21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IF(E158=0,0,E158/D158)</f>
        <v>0.73939560439560437</v>
      </c>
      <c r="G158" t="s">
        <v>74</v>
      </c>
      <c r="H158">
        <v>379</v>
      </c>
      <c r="I158" s="9">
        <f>IF(H158=0,0,E158/H158)</f>
        <v>71.013192612137203</v>
      </c>
      <c r="J158" t="s">
        <v>26</v>
      </c>
      <c r="K158" t="s">
        <v>27</v>
      </c>
      <c r="L158">
        <v>1570251600</v>
      </c>
      <c r="M158" s="13">
        <f>(((L158/60)/60)/24)+DATE(1970,1,1)</f>
        <v>43743.208333333328</v>
      </c>
      <c r="N158" s="14">
        <v>1572325200</v>
      </c>
      <c r="O158" s="13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LEFT(R158,SEARCH("/",R158)-1)</f>
        <v>music</v>
      </c>
      <c r="T158" t="str">
        <f>RIGHT(R158,(LEN(R158)-(SEARCH("/",R158))))</f>
        <v>rock</v>
      </c>
      <c r="U158">
        <f t="shared" si="2"/>
        <v>24</v>
      </c>
    </row>
    <row r="159" spans="1:21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IF(E159=0,0,E159/D159)</f>
        <v>0.52666666666666662</v>
      </c>
      <c r="G159" t="s">
        <v>14</v>
      </c>
      <c r="H159">
        <v>30</v>
      </c>
      <c r="I159" s="9">
        <f>IF(H159=0,0,E159/H159)</f>
        <v>73.733333333333334</v>
      </c>
      <c r="J159" t="s">
        <v>26</v>
      </c>
      <c r="K159" t="s">
        <v>27</v>
      </c>
      <c r="L159">
        <v>1388383200</v>
      </c>
      <c r="M159" s="13">
        <f>(((L159/60)/60)/24)+DATE(1970,1,1)</f>
        <v>41638.25</v>
      </c>
      <c r="N159" s="14">
        <v>1389420000</v>
      </c>
      <c r="O159" s="13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>LEFT(R159,SEARCH("/",R159)-1)</f>
        <v>photography</v>
      </c>
      <c r="T159" t="str">
        <f>RIGHT(R159,(LEN(R159)-(SEARCH("/",R159))))</f>
        <v>photography books</v>
      </c>
      <c r="U159">
        <f t="shared" si="2"/>
        <v>12</v>
      </c>
    </row>
    <row r="160" spans="1:21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IF(E160=0,0,E160/D160)</f>
        <v>2.2095238095238097</v>
      </c>
      <c r="G160" t="s">
        <v>20</v>
      </c>
      <c r="H160">
        <v>41</v>
      </c>
      <c r="I160" s="9">
        <f>IF(H160=0,0,E160/H160)</f>
        <v>113.17073170731707</v>
      </c>
      <c r="J160" t="s">
        <v>21</v>
      </c>
      <c r="K160" t="s">
        <v>22</v>
      </c>
      <c r="L160">
        <v>1449554400</v>
      </c>
      <c r="M160" s="13">
        <f>(((L160/60)/60)/24)+DATE(1970,1,1)</f>
        <v>42346.25</v>
      </c>
      <c r="N160" s="14">
        <v>1449640800</v>
      </c>
      <c r="O160" s="13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>LEFT(R160,SEARCH("/",R160)-1)</f>
        <v>music</v>
      </c>
      <c r="T160" t="str">
        <f>RIGHT(R160,(LEN(R160)-(SEARCH("/",R160))))</f>
        <v>rock</v>
      </c>
      <c r="U160">
        <f t="shared" si="2"/>
        <v>1</v>
      </c>
    </row>
    <row r="161" spans="1:21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IF(E161=0,0,E161/D161)</f>
        <v>1.0001150627615063</v>
      </c>
      <c r="G161" t="s">
        <v>20</v>
      </c>
      <c r="H161">
        <v>1821</v>
      </c>
      <c r="I161" s="9">
        <f>IF(H161=0,0,E161/H161)</f>
        <v>105.00933552992861</v>
      </c>
      <c r="J161" t="s">
        <v>21</v>
      </c>
      <c r="K161" t="s">
        <v>22</v>
      </c>
      <c r="L161">
        <v>1553662800</v>
      </c>
      <c r="M161" s="13">
        <f>(((L161/60)/60)/24)+DATE(1970,1,1)</f>
        <v>43551.208333333328</v>
      </c>
      <c r="N161" s="14">
        <v>1555218000</v>
      </c>
      <c r="O161" s="13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LEFT(R161,SEARCH("/",R161)-1)</f>
        <v>theater</v>
      </c>
      <c r="T161" t="str">
        <f>RIGHT(R161,(LEN(R161)-(SEARCH("/",R161))))</f>
        <v>plays</v>
      </c>
      <c r="U161">
        <f t="shared" si="2"/>
        <v>18</v>
      </c>
    </row>
    <row r="162" spans="1:21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IF(E162=0,0,E162/D162)</f>
        <v>1.6231249999999999</v>
      </c>
      <c r="G162" t="s">
        <v>20</v>
      </c>
      <c r="H162">
        <v>164</v>
      </c>
      <c r="I162" s="9">
        <f>IF(H162=0,0,E162/H162)</f>
        <v>79.176829268292678</v>
      </c>
      <c r="J162" t="s">
        <v>21</v>
      </c>
      <c r="K162" t="s">
        <v>22</v>
      </c>
      <c r="L162">
        <v>1556341200</v>
      </c>
      <c r="M162" s="13">
        <f>(((L162/60)/60)/24)+DATE(1970,1,1)</f>
        <v>43582.208333333328</v>
      </c>
      <c r="N162" s="14">
        <v>1557723600</v>
      </c>
      <c r="O162" s="13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LEFT(R162,SEARCH("/",R162)-1)</f>
        <v>technology</v>
      </c>
      <c r="T162" t="str">
        <f>RIGHT(R162,(LEN(R162)-(SEARCH("/",R162))))</f>
        <v>wearables</v>
      </c>
      <c r="U162">
        <f t="shared" si="2"/>
        <v>16</v>
      </c>
    </row>
    <row r="163" spans="1:21" ht="31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IF(E163=0,0,E163/D163)</f>
        <v>0.78181818181818186</v>
      </c>
      <c r="G163" t="s">
        <v>14</v>
      </c>
      <c r="H163">
        <v>75</v>
      </c>
      <c r="I163" s="9">
        <f>IF(H163=0,0,E163/H163)</f>
        <v>57.333333333333336</v>
      </c>
      <c r="J163" t="s">
        <v>21</v>
      </c>
      <c r="K163" t="s">
        <v>22</v>
      </c>
      <c r="L163">
        <v>1442984400</v>
      </c>
      <c r="M163" s="13">
        <f>(((L163/60)/60)/24)+DATE(1970,1,1)</f>
        <v>42270.208333333328</v>
      </c>
      <c r="N163" s="14">
        <v>1443502800</v>
      </c>
      <c r="O163" s="13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LEFT(R163,SEARCH("/",R163)-1)</f>
        <v>technology</v>
      </c>
      <c r="T163" t="str">
        <f>RIGHT(R163,(LEN(R163)-(SEARCH("/",R163))))</f>
        <v>web</v>
      </c>
      <c r="U163">
        <f t="shared" si="2"/>
        <v>6</v>
      </c>
    </row>
    <row r="164" spans="1:21" ht="31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IF(E164=0,0,E164/D164)</f>
        <v>1.4973770491803278</v>
      </c>
      <c r="G164" t="s">
        <v>20</v>
      </c>
      <c r="H164">
        <v>157</v>
      </c>
      <c r="I164" s="9">
        <f>IF(H164=0,0,E164/H164)</f>
        <v>58.178343949044589</v>
      </c>
      <c r="J164" t="s">
        <v>98</v>
      </c>
      <c r="K164" t="s">
        <v>99</v>
      </c>
      <c r="L164">
        <v>1544248800</v>
      </c>
      <c r="M164" s="13">
        <f>(((L164/60)/60)/24)+DATE(1970,1,1)</f>
        <v>43442.25</v>
      </c>
      <c r="N164" s="14">
        <v>1546840800</v>
      </c>
      <c r="O164" s="13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>LEFT(R164,SEARCH("/",R164)-1)</f>
        <v>music</v>
      </c>
      <c r="T164" t="str">
        <f>RIGHT(R164,(LEN(R164)-(SEARCH("/",R164))))</f>
        <v>rock</v>
      </c>
      <c r="U164">
        <f t="shared" si="2"/>
        <v>30</v>
      </c>
    </row>
    <row r="165" spans="1:21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IF(E165=0,0,E165/D165)</f>
        <v>2.5325714285714285</v>
      </c>
      <c r="G165" t="s">
        <v>20</v>
      </c>
      <c r="H165">
        <v>246</v>
      </c>
      <c r="I165" s="9">
        <f>IF(H165=0,0,E165/H165)</f>
        <v>36.032520325203251</v>
      </c>
      <c r="J165" t="s">
        <v>21</v>
      </c>
      <c r="K165" t="s">
        <v>22</v>
      </c>
      <c r="L165">
        <v>1508475600</v>
      </c>
      <c r="M165" s="13">
        <f>(((L165/60)/60)/24)+DATE(1970,1,1)</f>
        <v>43028.208333333328</v>
      </c>
      <c r="N165" s="14">
        <v>1512712800</v>
      </c>
      <c r="O165" s="13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>LEFT(R165,SEARCH("/",R165)-1)</f>
        <v>photography</v>
      </c>
      <c r="T165" t="str">
        <f>RIGHT(R165,(LEN(R165)-(SEARCH("/",R165))))</f>
        <v>photography books</v>
      </c>
      <c r="U165">
        <f t="shared" si="2"/>
        <v>49.041666666671517</v>
      </c>
    </row>
    <row r="166" spans="1:21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IF(E166=0,0,E166/D166)</f>
        <v>1.0016943521594683</v>
      </c>
      <c r="G166" t="s">
        <v>20</v>
      </c>
      <c r="H166">
        <v>1396</v>
      </c>
      <c r="I166" s="9">
        <f>IF(H166=0,0,E166/H166)</f>
        <v>107.99068767908309</v>
      </c>
      <c r="J166" t="s">
        <v>21</v>
      </c>
      <c r="K166" t="s">
        <v>22</v>
      </c>
      <c r="L166">
        <v>1507438800</v>
      </c>
      <c r="M166" s="13">
        <f>(((L166/60)/60)/24)+DATE(1970,1,1)</f>
        <v>43016.208333333328</v>
      </c>
      <c r="N166" s="14">
        <v>1507525200</v>
      </c>
      <c r="O166" s="13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LEFT(R166,SEARCH("/",R166)-1)</f>
        <v>theater</v>
      </c>
      <c r="T166" t="str">
        <f>RIGHT(R166,(LEN(R166)-(SEARCH("/",R166))))</f>
        <v>plays</v>
      </c>
      <c r="U166">
        <f t="shared" si="2"/>
        <v>1</v>
      </c>
    </row>
    <row r="167" spans="1:21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IF(E167=0,0,E167/D167)</f>
        <v>1.2199004424778761</v>
      </c>
      <c r="G167" t="s">
        <v>20</v>
      </c>
      <c r="H167">
        <v>2506</v>
      </c>
      <c r="I167" s="9">
        <f>IF(H167=0,0,E167/H167)</f>
        <v>44.005985634477256</v>
      </c>
      <c r="J167" t="s">
        <v>21</v>
      </c>
      <c r="K167" t="s">
        <v>22</v>
      </c>
      <c r="L167">
        <v>1501563600</v>
      </c>
      <c r="M167" s="13">
        <f>(((L167/60)/60)/24)+DATE(1970,1,1)</f>
        <v>42948.208333333328</v>
      </c>
      <c r="N167" s="14">
        <v>1504328400</v>
      </c>
      <c r="O167" s="13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LEFT(R167,SEARCH("/",R167)-1)</f>
        <v>technology</v>
      </c>
      <c r="T167" t="str">
        <f>RIGHT(R167,(LEN(R167)-(SEARCH("/",R167))))</f>
        <v>web</v>
      </c>
      <c r="U167">
        <f t="shared" si="2"/>
        <v>32</v>
      </c>
    </row>
    <row r="168" spans="1:21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IF(E168=0,0,E168/D168)</f>
        <v>1.3713265306122449</v>
      </c>
      <c r="G168" t="s">
        <v>20</v>
      </c>
      <c r="H168">
        <v>244</v>
      </c>
      <c r="I168" s="9">
        <f>IF(H168=0,0,E168/H168)</f>
        <v>55.077868852459019</v>
      </c>
      <c r="J168" t="s">
        <v>21</v>
      </c>
      <c r="K168" t="s">
        <v>22</v>
      </c>
      <c r="L168">
        <v>1292997600</v>
      </c>
      <c r="M168" s="13">
        <f>(((L168/60)/60)/24)+DATE(1970,1,1)</f>
        <v>40534.25</v>
      </c>
      <c r="N168" s="14">
        <v>1293343200</v>
      </c>
      <c r="O168" s="13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>LEFT(R168,SEARCH("/",R168)-1)</f>
        <v>photography</v>
      </c>
      <c r="T168" t="str">
        <f>RIGHT(R168,(LEN(R168)-(SEARCH("/",R168))))</f>
        <v>photography books</v>
      </c>
      <c r="U168">
        <f t="shared" si="2"/>
        <v>4</v>
      </c>
    </row>
    <row r="169" spans="1:21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IF(E169=0,0,E169/D169)</f>
        <v>4.155384615384615</v>
      </c>
      <c r="G169" t="s">
        <v>20</v>
      </c>
      <c r="H169">
        <v>146</v>
      </c>
      <c r="I169" s="9">
        <f>IF(H169=0,0,E169/H169)</f>
        <v>74</v>
      </c>
      <c r="J169" t="s">
        <v>26</v>
      </c>
      <c r="K169" t="s">
        <v>27</v>
      </c>
      <c r="L169">
        <v>1370840400</v>
      </c>
      <c r="M169" s="13">
        <f>(((L169/60)/60)/24)+DATE(1970,1,1)</f>
        <v>41435.208333333336</v>
      </c>
      <c r="N169" s="14">
        <v>1371704400</v>
      </c>
      <c r="O169" s="13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LEFT(R169,SEARCH("/",R169)-1)</f>
        <v>theater</v>
      </c>
      <c r="T169" t="str">
        <f>RIGHT(R169,(LEN(R169)-(SEARCH("/",R169))))</f>
        <v>plays</v>
      </c>
      <c r="U169">
        <f t="shared" si="2"/>
        <v>10</v>
      </c>
    </row>
    <row r="170" spans="1:21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IF(E170=0,0,E170/D170)</f>
        <v>0.3130913348946136</v>
      </c>
      <c r="G170" t="s">
        <v>14</v>
      </c>
      <c r="H170">
        <v>955</v>
      </c>
      <c r="I170" s="9">
        <f>IF(H170=0,0,E170/H170)</f>
        <v>41.996858638743454</v>
      </c>
      <c r="J170" t="s">
        <v>36</v>
      </c>
      <c r="K170" t="s">
        <v>37</v>
      </c>
      <c r="L170">
        <v>1550815200</v>
      </c>
      <c r="M170" s="13">
        <f>(((L170/60)/60)/24)+DATE(1970,1,1)</f>
        <v>43518.25</v>
      </c>
      <c r="N170" s="14">
        <v>1552798800</v>
      </c>
      <c r="O170" s="13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LEFT(R170,SEARCH("/",R170)-1)</f>
        <v>music</v>
      </c>
      <c r="T170" t="str">
        <f>RIGHT(R170,(LEN(R170)-(SEARCH("/",R170))))</f>
        <v>indie rock</v>
      </c>
      <c r="U170">
        <f t="shared" si="2"/>
        <v>22.958333333328483</v>
      </c>
    </row>
    <row r="171" spans="1:21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IF(E171=0,0,E171/D171)</f>
        <v>4.240815450643777</v>
      </c>
      <c r="G171" t="s">
        <v>20</v>
      </c>
      <c r="H171">
        <v>1267</v>
      </c>
      <c r="I171" s="9">
        <f>IF(H171=0,0,E171/H171)</f>
        <v>77.988161010260455</v>
      </c>
      <c r="J171" t="s">
        <v>21</v>
      </c>
      <c r="K171" t="s">
        <v>22</v>
      </c>
      <c r="L171">
        <v>1339909200</v>
      </c>
      <c r="M171" s="13">
        <f>(((L171/60)/60)/24)+DATE(1970,1,1)</f>
        <v>41077.208333333336</v>
      </c>
      <c r="N171" s="14">
        <v>1342328400</v>
      </c>
      <c r="O171" s="13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LEFT(R171,SEARCH("/",R171)-1)</f>
        <v>film &amp; video</v>
      </c>
      <c r="T171" t="str">
        <f>RIGHT(R171,(LEN(R171)-(SEARCH("/",R171))))</f>
        <v>shorts</v>
      </c>
      <c r="U171">
        <f t="shared" si="2"/>
        <v>28</v>
      </c>
    </row>
    <row r="172" spans="1:21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IF(E172=0,0,E172/D172)</f>
        <v>2.9388623072833599E-2</v>
      </c>
      <c r="G172" t="s">
        <v>14</v>
      </c>
      <c r="H172">
        <v>67</v>
      </c>
      <c r="I172" s="9">
        <f>IF(H172=0,0,E172/H172)</f>
        <v>82.507462686567166</v>
      </c>
      <c r="J172" t="s">
        <v>21</v>
      </c>
      <c r="K172" t="s">
        <v>22</v>
      </c>
      <c r="L172">
        <v>1501736400</v>
      </c>
      <c r="M172" s="13">
        <f>(((L172/60)/60)/24)+DATE(1970,1,1)</f>
        <v>42950.208333333328</v>
      </c>
      <c r="N172" s="14">
        <v>1502341200</v>
      </c>
      <c r="O172" s="13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LEFT(R172,SEARCH("/",R172)-1)</f>
        <v>music</v>
      </c>
      <c r="T172" t="str">
        <f>RIGHT(R172,(LEN(R172)-(SEARCH("/",R172))))</f>
        <v>indie rock</v>
      </c>
      <c r="U172">
        <f t="shared" si="2"/>
        <v>7</v>
      </c>
    </row>
    <row r="173" spans="1:21" ht="31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IF(E173=0,0,E173/D173)</f>
        <v>0.1063265306122449</v>
      </c>
      <c r="G173" t="s">
        <v>14</v>
      </c>
      <c r="H173">
        <v>5</v>
      </c>
      <c r="I173" s="9">
        <f>IF(H173=0,0,E173/H173)</f>
        <v>104.2</v>
      </c>
      <c r="J173" t="s">
        <v>21</v>
      </c>
      <c r="K173" t="s">
        <v>22</v>
      </c>
      <c r="L173">
        <v>1395291600</v>
      </c>
      <c r="M173" s="13">
        <f>(((L173/60)/60)/24)+DATE(1970,1,1)</f>
        <v>41718.208333333336</v>
      </c>
      <c r="N173" s="14">
        <v>1397192400</v>
      </c>
      <c r="O173" s="13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LEFT(R173,SEARCH("/",R173)-1)</f>
        <v>publishing</v>
      </c>
      <c r="T173" t="str">
        <f>RIGHT(R173,(LEN(R173)-(SEARCH("/",R173))))</f>
        <v>translations</v>
      </c>
      <c r="U173">
        <f t="shared" si="2"/>
        <v>22</v>
      </c>
    </row>
    <row r="174" spans="1:21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IF(E174=0,0,E174/D174)</f>
        <v>0.82874999999999999</v>
      </c>
      <c r="G174" t="s">
        <v>14</v>
      </c>
      <c r="H174">
        <v>26</v>
      </c>
      <c r="I174" s="9">
        <f>IF(H174=0,0,E174/H174)</f>
        <v>25.5</v>
      </c>
      <c r="J174" t="s">
        <v>21</v>
      </c>
      <c r="K174" t="s">
        <v>22</v>
      </c>
      <c r="L174">
        <v>1405746000</v>
      </c>
      <c r="M174" s="13">
        <f>(((L174/60)/60)/24)+DATE(1970,1,1)</f>
        <v>41839.208333333336</v>
      </c>
      <c r="N174" s="14">
        <v>1407042000</v>
      </c>
      <c r="O174" s="13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LEFT(R174,SEARCH("/",R174)-1)</f>
        <v>film &amp; video</v>
      </c>
      <c r="T174" t="str">
        <f>RIGHT(R174,(LEN(R174)-(SEARCH("/",R174))))</f>
        <v>documentary</v>
      </c>
      <c r="U174">
        <f t="shared" si="2"/>
        <v>15</v>
      </c>
    </row>
    <row r="175" spans="1:21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IF(E175=0,0,E175/D175)</f>
        <v>1.6301447776628748</v>
      </c>
      <c r="G175" t="s">
        <v>20</v>
      </c>
      <c r="H175">
        <v>1561</v>
      </c>
      <c r="I175" s="9">
        <f>IF(H175=0,0,E175/H175)</f>
        <v>100.98334401024984</v>
      </c>
      <c r="J175" t="s">
        <v>21</v>
      </c>
      <c r="K175" t="s">
        <v>22</v>
      </c>
      <c r="L175">
        <v>1368853200</v>
      </c>
      <c r="M175" s="13">
        <f>(((L175/60)/60)/24)+DATE(1970,1,1)</f>
        <v>41412.208333333336</v>
      </c>
      <c r="N175" s="14">
        <v>1369371600</v>
      </c>
      <c r="O175" s="13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LEFT(R175,SEARCH("/",R175)-1)</f>
        <v>theater</v>
      </c>
      <c r="T175" t="str">
        <f>RIGHT(R175,(LEN(R175)-(SEARCH("/",R175))))</f>
        <v>plays</v>
      </c>
      <c r="U175">
        <f t="shared" si="2"/>
        <v>6</v>
      </c>
    </row>
    <row r="176" spans="1:21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IF(E176=0,0,E176/D176)</f>
        <v>8.9466666666666672</v>
      </c>
      <c r="G176" t="s">
        <v>20</v>
      </c>
      <c r="H176">
        <v>48</v>
      </c>
      <c r="I176" s="9">
        <f>IF(H176=0,0,E176/H176)</f>
        <v>111.83333333333333</v>
      </c>
      <c r="J176" t="s">
        <v>21</v>
      </c>
      <c r="K176" t="s">
        <v>22</v>
      </c>
      <c r="L176">
        <v>1444021200</v>
      </c>
      <c r="M176" s="13">
        <f>(((L176/60)/60)/24)+DATE(1970,1,1)</f>
        <v>42282.208333333328</v>
      </c>
      <c r="N176" s="14">
        <v>1444107600</v>
      </c>
      <c r="O176" s="13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LEFT(R176,SEARCH("/",R176)-1)</f>
        <v>technology</v>
      </c>
      <c r="T176" t="str">
        <f>RIGHT(R176,(LEN(R176)-(SEARCH("/",R176))))</f>
        <v>wearables</v>
      </c>
      <c r="U176">
        <f t="shared" si="2"/>
        <v>1</v>
      </c>
    </row>
    <row r="177" spans="1:21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IF(E177=0,0,E177/D177)</f>
        <v>0.26191501103752757</v>
      </c>
      <c r="G177" t="s">
        <v>14</v>
      </c>
      <c r="H177">
        <v>1130</v>
      </c>
      <c r="I177" s="9">
        <f>IF(H177=0,0,E177/H177)</f>
        <v>41.999115044247787</v>
      </c>
      <c r="J177" t="s">
        <v>21</v>
      </c>
      <c r="K177" t="s">
        <v>22</v>
      </c>
      <c r="L177">
        <v>1472619600</v>
      </c>
      <c r="M177" s="13">
        <f>(((L177/60)/60)/24)+DATE(1970,1,1)</f>
        <v>42613.208333333328</v>
      </c>
      <c r="N177" s="14">
        <v>1474261200</v>
      </c>
      <c r="O177" s="13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LEFT(R177,SEARCH("/",R177)-1)</f>
        <v>theater</v>
      </c>
      <c r="T177" t="str">
        <f>RIGHT(R177,(LEN(R177)-(SEARCH("/",R177))))</f>
        <v>plays</v>
      </c>
      <c r="U177">
        <f t="shared" si="2"/>
        <v>19</v>
      </c>
    </row>
    <row r="178" spans="1:21" ht="31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IF(E178=0,0,E178/D178)</f>
        <v>0.74834782608695649</v>
      </c>
      <c r="G178" t="s">
        <v>14</v>
      </c>
      <c r="H178">
        <v>782</v>
      </c>
      <c r="I178" s="9">
        <f>IF(H178=0,0,E178/H178)</f>
        <v>110.05115089514067</v>
      </c>
      <c r="J178" t="s">
        <v>21</v>
      </c>
      <c r="K178" t="s">
        <v>22</v>
      </c>
      <c r="L178">
        <v>1472878800</v>
      </c>
      <c r="M178" s="13">
        <f>(((L178/60)/60)/24)+DATE(1970,1,1)</f>
        <v>42616.208333333328</v>
      </c>
      <c r="N178" s="14">
        <v>1473656400</v>
      </c>
      <c r="O178" s="13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LEFT(R178,SEARCH("/",R178)-1)</f>
        <v>theater</v>
      </c>
      <c r="T178" t="str">
        <f>RIGHT(R178,(LEN(R178)-(SEARCH("/",R178))))</f>
        <v>plays</v>
      </c>
      <c r="U178">
        <f t="shared" si="2"/>
        <v>9</v>
      </c>
    </row>
    <row r="179" spans="1:21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IF(E179=0,0,E179/D179)</f>
        <v>4.1647680412371137</v>
      </c>
      <c r="G179" t="s">
        <v>20</v>
      </c>
      <c r="H179">
        <v>2739</v>
      </c>
      <c r="I179" s="9">
        <f>IF(H179=0,0,E179/H179)</f>
        <v>58.997079225994888</v>
      </c>
      <c r="J179" t="s">
        <v>21</v>
      </c>
      <c r="K179" t="s">
        <v>22</v>
      </c>
      <c r="L179">
        <v>1289800800</v>
      </c>
      <c r="M179" s="13">
        <f>(((L179/60)/60)/24)+DATE(1970,1,1)</f>
        <v>40497.25</v>
      </c>
      <c r="N179" s="14">
        <v>1291960800</v>
      </c>
      <c r="O179" s="13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>LEFT(R179,SEARCH("/",R179)-1)</f>
        <v>theater</v>
      </c>
      <c r="T179" t="str">
        <f>RIGHT(R179,(LEN(R179)-(SEARCH("/",R179))))</f>
        <v>plays</v>
      </c>
      <c r="U179">
        <f t="shared" si="2"/>
        <v>25</v>
      </c>
    </row>
    <row r="180" spans="1:21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IF(E180=0,0,E180/D180)</f>
        <v>0.96208333333333329</v>
      </c>
      <c r="G180" t="s">
        <v>14</v>
      </c>
      <c r="H180">
        <v>210</v>
      </c>
      <c r="I180" s="9">
        <f>IF(H180=0,0,E180/H180)</f>
        <v>32.985714285714288</v>
      </c>
      <c r="J180" t="s">
        <v>21</v>
      </c>
      <c r="K180" t="s">
        <v>22</v>
      </c>
      <c r="L180">
        <v>1505970000</v>
      </c>
      <c r="M180" s="13">
        <f>(((L180/60)/60)/24)+DATE(1970,1,1)</f>
        <v>42999.208333333328</v>
      </c>
      <c r="N180" s="14">
        <v>1506747600</v>
      </c>
      <c r="O180" s="13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LEFT(R180,SEARCH("/",R180)-1)</f>
        <v>food</v>
      </c>
      <c r="T180" t="str">
        <f>RIGHT(R180,(LEN(R180)-(SEARCH("/",R180))))</f>
        <v>food trucks</v>
      </c>
      <c r="U180">
        <f t="shared" si="2"/>
        <v>9</v>
      </c>
    </row>
    <row r="181" spans="1:21" ht="31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IF(E181=0,0,E181/D181)</f>
        <v>3.5771910112359548</v>
      </c>
      <c r="G181" t="s">
        <v>20</v>
      </c>
      <c r="H181">
        <v>3537</v>
      </c>
      <c r="I181" s="9">
        <f>IF(H181=0,0,E181/H181)</f>
        <v>45.005654509471306</v>
      </c>
      <c r="J181" t="s">
        <v>15</v>
      </c>
      <c r="K181" t="s">
        <v>16</v>
      </c>
      <c r="L181">
        <v>1363496400</v>
      </c>
      <c r="M181" s="13">
        <f>(((L181/60)/60)/24)+DATE(1970,1,1)</f>
        <v>41350.208333333336</v>
      </c>
      <c r="N181" s="14">
        <v>1363582800</v>
      </c>
      <c r="O181" s="13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LEFT(R181,SEARCH("/",R181)-1)</f>
        <v>theater</v>
      </c>
      <c r="T181" t="str">
        <f>RIGHT(R181,(LEN(R181)-(SEARCH("/",R181))))</f>
        <v>plays</v>
      </c>
      <c r="U181">
        <f t="shared" si="2"/>
        <v>1</v>
      </c>
    </row>
    <row r="182" spans="1:21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IF(E182=0,0,E182/D182)</f>
        <v>3.0845714285714285</v>
      </c>
      <c r="G182" t="s">
        <v>20</v>
      </c>
      <c r="H182">
        <v>2107</v>
      </c>
      <c r="I182" s="9">
        <f>IF(H182=0,0,E182/H182)</f>
        <v>81.98196487897485</v>
      </c>
      <c r="J182" t="s">
        <v>26</v>
      </c>
      <c r="K182" t="s">
        <v>27</v>
      </c>
      <c r="L182">
        <v>1269234000</v>
      </c>
      <c r="M182" s="13">
        <f>(((L182/60)/60)/24)+DATE(1970,1,1)</f>
        <v>40259.208333333336</v>
      </c>
      <c r="N182" s="14">
        <v>1269666000</v>
      </c>
      <c r="O182" s="13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LEFT(R182,SEARCH("/",R182)-1)</f>
        <v>technology</v>
      </c>
      <c r="T182" t="str">
        <f>RIGHT(R182,(LEN(R182)-(SEARCH("/",R182))))</f>
        <v>wearables</v>
      </c>
      <c r="U182">
        <f t="shared" si="2"/>
        <v>5</v>
      </c>
    </row>
    <row r="183" spans="1:21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IF(E183=0,0,E183/D183)</f>
        <v>0.61802325581395345</v>
      </c>
      <c r="G183" t="s">
        <v>14</v>
      </c>
      <c r="H183">
        <v>136</v>
      </c>
      <c r="I183" s="9">
        <f>IF(H183=0,0,E183/H183)</f>
        <v>39.080882352941174</v>
      </c>
      <c r="J183" t="s">
        <v>21</v>
      </c>
      <c r="K183" t="s">
        <v>22</v>
      </c>
      <c r="L183">
        <v>1507093200</v>
      </c>
      <c r="M183" s="13">
        <f>(((L183/60)/60)/24)+DATE(1970,1,1)</f>
        <v>43012.208333333328</v>
      </c>
      <c r="N183" s="14">
        <v>1508648400</v>
      </c>
      <c r="O183" s="13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LEFT(R183,SEARCH("/",R183)-1)</f>
        <v>technology</v>
      </c>
      <c r="T183" t="str">
        <f>RIGHT(R183,(LEN(R183)-(SEARCH("/",R183))))</f>
        <v>web</v>
      </c>
      <c r="U183">
        <f t="shared" si="2"/>
        <v>18</v>
      </c>
    </row>
    <row r="184" spans="1:21" ht="31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IF(E184=0,0,E184/D184)</f>
        <v>7.2232472324723247</v>
      </c>
      <c r="G184" t="s">
        <v>20</v>
      </c>
      <c r="H184">
        <v>3318</v>
      </c>
      <c r="I184" s="9">
        <f>IF(H184=0,0,E184/H184)</f>
        <v>58.996383363471971</v>
      </c>
      <c r="J184" t="s">
        <v>36</v>
      </c>
      <c r="K184" t="s">
        <v>37</v>
      </c>
      <c r="L184">
        <v>1560574800</v>
      </c>
      <c r="M184" s="13">
        <f>(((L184/60)/60)/24)+DATE(1970,1,1)</f>
        <v>43631.208333333328</v>
      </c>
      <c r="N184" s="14">
        <v>1561957200</v>
      </c>
      <c r="O184" s="13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LEFT(R184,SEARCH("/",R184)-1)</f>
        <v>theater</v>
      </c>
      <c r="T184" t="str">
        <f>RIGHT(R184,(LEN(R184)-(SEARCH("/",R184))))</f>
        <v>plays</v>
      </c>
      <c r="U184">
        <f t="shared" si="2"/>
        <v>16</v>
      </c>
    </row>
    <row r="185" spans="1:21" ht="31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IF(E185=0,0,E185/D185)</f>
        <v>0.69117647058823528</v>
      </c>
      <c r="G185" t="s">
        <v>14</v>
      </c>
      <c r="H185">
        <v>86</v>
      </c>
      <c r="I185" s="9">
        <f>IF(H185=0,0,E185/H185)</f>
        <v>40.988372093023258</v>
      </c>
      <c r="J185" t="s">
        <v>15</v>
      </c>
      <c r="K185" t="s">
        <v>16</v>
      </c>
      <c r="L185">
        <v>1284008400</v>
      </c>
      <c r="M185" s="13">
        <f>(((L185/60)/60)/24)+DATE(1970,1,1)</f>
        <v>40430.208333333336</v>
      </c>
      <c r="N185" s="14">
        <v>1285131600</v>
      </c>
      <c r="O185" s="13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LEFT(R185,SEARCH("/",R185)-1)</f>
        <v>music</v>
      </c>
      <c r="T185" t="str">
        <f>RIGHT(R185,(LEN(R185)-(SEARCH("/",R185))))</f>
        <v>rock</v>
      </c>
      <c r="U185">
        <f t="shared" si="2"/>
        <v>13</v>
      </c>
    </row>
    <row r="186" spans="1:21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IF(E186=0,0,E186/D186)</f>
        <v>2.9305555555555554</v>
      </c>
      <c r="G186" t="s">
        <v>20</v>
      </c>
      <c r="H186">
        <v>340</v>
      </c>
      <c r="I186" s="9">
        <f>IF(H186=0,0,E186/H186)</f>
        <v>31.029411764705884</v>
      </c>
      <c r="J186" t="s">
        <v>21</v>
      </c>
      <c r="K186" t="s">
        <v>22</v>
      </c>
      <c r="L186">
        <v>1556859600</v>
      </c>
      <c r="M186" s="13">
        <f>(((L186/60)/60)/24)+DATE(1970,1,1)</f>
        <v>43588.208333333328</v>
      </c>
      <c r="N186" s="14">
        <v>1556946000</v>
      </c>
      <c r="O186" s="13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LEFT(R186,SEARCH("/",R186)-1)</f>
        <v>theater</v>
      </c>
      <c r="T186" t="str">
        <f>RIGHT(R186,(LEN(R186)-(SEARCH("/",R186))))</f>
        <v>plays</v>
      </c>
      <c r="U186">
        <f t="shared" si="2"/>
        <v>1</v>
      </c>
    </row>
    <row r="187" spans="1:21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IF(E187=0,0,E187/D187)</f>
        <v>0.71799999999999997</v>
      </c>
      <c r="G187" t="s">
        <v>14</v>
      </c>
      <c r="H187">
        <v>19</v>
      </c>
      <c r="I187" s="9">
        <f>IF(H187=0,0,E187/H187)</f>
        <v>37.789473684210527</v>
      </c>
      <c r="J187" t="s">
        <v>21</v>
      </c>
      <c r="K187" t="s">
        <v>22</v>
      </c>
      <c r="L187">
        <v>1526187600</v>
      </c>
      <c r="M187" s="13">
        <f>(((L187/60)/60)/24)+DATE(1970,1,1)</f>
        <v>43233.208333333328</v>
      </c>
      <c r="N187" s="14">
        <v>1527138000</v>
      </c>
      <c r="O187" s="13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LEFT(R187,SEARCH("/",R187)-1)</f>
        <v>film &amp; video</v>
      </c>
      <c r="T187" t="str">
        <f>RIGHT(R187,(LEN(R187)-(SEARCH("/",R187))))</f>
        <v>television</v>
      </c>
      <c r="U187">
        <f t="shared" si="2"/>
        <v>11</v>
      </c>
    </row>
    <row r="188" spans="1:21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IF(E188=0,0,E188/D188)</f>
        <v>0.31934684684684683</v>
      </c>
      <c r="G188" t="s">
        <v>14</v>
      </c>
      <c r="H188">
        <v>886</v>
      </c>
      <c r="I188" s="9">
        <f>IF(H188=0,0,E188/H188)</f>
        <v>32.006772009029348</v>
      </c>
      <c r="J188" t="s">
        <v>21</v>
      </c>
      <c r="K188" t="s">
        <v>22</v>
      </c>
      <c r="L188">
        <v>1400821200</v>
      </c>
      <c r="M188" s="13">
        <f>(((L188/60)/60)/24)+DATE(1970,1,1)</f>
        <v>41782.208333333336</v>
      </c>
      <c r="N188" s="14">
        <v>1402117200</v>
      </c>
      <c r="O188" s="13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LEFT(R188,SEARCH("/",R188)-1)</f>
        <v>theater</v>
      </c>
      <c r="T188" t="str">
        <f>RIGHT(R188,(LEN(R188)-(SEARCH("/",R188))))</f>
        <v>plays</v>
      </c>
      <c r="U188">
        <f t="shared" si="2"/>
        <v>15</v>
      </c>
    </row>
    <row r="189" spans="1:21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IF(E189=0,0,E189/D189)</f>
        <v>2.2987375415282392</v>
      </c>
      <c r="G189" t="s">
        <v>20</v>
      </c>
      <c r="H189">
        <v>1442</v>
      </c>
      <c r="I189" s="9">
        <f>IF(H189=0,0,E189/H189)</f>
        <v>95.966712898751737</v>
      </c>
      <c r="J189" t="s">
        <v>15</v>
      </c>
      <c r="K189" t="s">
        <v>16</v>
      </c>
      <c r="L189">
        <v>1361599200</v>
      </c>
      <c r="M189" s="13">
        <f>(((L189/60)/60)/24)+DATE(1970,1,1)</f>
        <v>41328.25</v>
      </c>
      <c r="N189" s="14">
        <v>1364014800</v>
      </c>
      <c r="O189" s="13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LEFT(R189,SEARCH("/",R189)-1)</f>
        <v>film &amp; video</v>
      </c>
      <c r="T189" t="str">
        <f>RIGHT(R189,(LEN(R189)-(SEARCH("/",R189))))</f>
        <v>shorts</v>
      </c>
      <c r="U189">
        <f t="shared" si="2"/>
        <v>27.958333333335759</v>
      </c>
    </row>
    <row r="190" spans="1:21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IF(E190=0,0,E190/D190)</f>
        <v>0.3201219512195122</v>
      </c>
      <c r="G190" t="s">
        <v>14</v>
      </c>
      <c r="H190">
        <v>35</v>
      </c>
      <c r="I190" s="9">
        <f>IF(H190=0,0,E190/H190)</f>
        <v>75</v>
      </c>
      <c r="J190" t="s">
        <v>107</v>
      </c>
      <c r="K190" t="s">
        <v>108</v>
      </c>
      <c r="L190">
        <v>1417500000</v>
      </c>
      <c r="M190" s="13">
        <f>(((L190/60)/60)/24)+DATE(1970,1,1)</f>
        <v>41975.25</v>
      </c>
      <c r="N190" s="14">
        <v>1417586400</v>
      </c>
      <c r="O190" s="13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>LEFT(R190,SEARCH("/",R190)-1)</f>
        <v>theater</v>
      </c>
      <c r="T190" t="str">
        <f>RIGHT(R190,(LEN(R190)-(SEARCH("/",R190))))</f>
        <v>plays</v>
      </c>
      <c r="U190">
        <f t="shared" si="2"/>
        <v>1</v>
      </c>
    </row>
    <row r="191" spans="1:21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IF(E191=0,0,E191/D191)</f>
        <v>0.23525352848928385</v>
      </c>
      <c r="G191" t="s">
        <v>74</v>
      </c>
      <c r="H191">
        <v>441</v>
      </c>
      <c r="I191" s="9">
        <f>IF(H191=0,0,E191/H191)</f>
        <v>102.0498866213152</v>
      </c>
      <c r="J191" t="s">
        <v>21</v>
      </c>
      <c r="K191" t="s">
        <v>22</v>
      </c>
      <c r="L191">
        <v>1457071200</v>
      </c>
      <c r="M191" s="13">
        <f>(((L191/60)/60)/24)+DATE(1970,1,1)</f>
        <v>42433.25</v>
      </c>
      <c r="N191" s="14">
        <v>1457071200</v>
      </c>
      <c r="O191" s="13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>LEFT(R191,SEARCH("/",R191)-1)</f>
        <v>theater</v>
      </c>
      <c r="T191" t="str">
        <f>RIGHT(R191,(LEN(R191)-(SEARCH("/",R191))))</f>
        <v>plays</v>
      </c>
      <c r="U191">
        <f t="shared" si="2"/>
        <v>0</v>
      </c>
    </row>
    <row r="192" spans="1:21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IF(E192=0,0,E192/D192)</f>
        <v>0.68594594594594593</v>
      </c>
      <c r="G192" t="s">
        <v>14</v>
      </c>
      <c r="H192">
        <v>24</v>
      </c>
      <c r="I192" s="9">
        <f>IF(H192=0,0,E192/H192)</f>
        <v>105.75</v>
      </c>
      <c r="J192" t="s">
        <v>21</v>
      </c>
      <c r="K192" t="s">
        <v>22</v>
      </c>
      <c r="L192">
        <v>1370322000</v>
      </c>
      <c r="M192" s="13">
        <f>(((L192/60)/60)/24)+DATE(1970,1,1)</f>
        <v>41429.208333333336</v>
      </c>
      <c r="N192" s="14">
        <v>1370408400</v>
      </c>
      <c r="O192" s="13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LEFT(R192,SEARCH("/",R192)-1)</f>
        <v>theater</v>
      </c>
      <c r="T192" t="str">
        <f>RIGHT(R192,(LEN(R192)-(SEARCH("/",R192))))</f>
        <v>plays</v>
      </c>
      <c r="U192">
        <f t="shared" si="2"/>
        <v>1</v>
      </c>
    </row>
    <row r="193" spans="1:21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IF(E193=0,0,E193/D193)</f>
        <v>0.37952380952380954</v>
      </c>
      <c r="G193" t="s">
        <v>14</v>
      </c>
      <c r="H193">
        <v>86</v>
      </c>
      <c r="I193" s="9">
        <f>IF(H193=0,0,E193/H193)</f>
        <v>37.069767441860463</v>
      </c>
      <c r="J193" t="s">
        <v>107</v>
      </c>
      <c r="K193" t="s">
        <v>108</v>
      </c>
      <c r="L193">
        <v>1552366800</v>
      </c>
      <c r="M193" s="13">
        <f>(((L193/60)/60)/24)+DATE(1970,1,1)</f>
        <v>43536.208333333328</v>
      </c>
      <c r="N193" s="14">
        <v>1552626000</v>
      </c>
      <c r="O193" s="13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LEFT(R193,SEARCH("/",R193)-1)</f>
        <v>theater</v>
      </c>
      <c r="T193" t="str">
        <f>RIGHT(R193,(LEN(R193)-(SEARCH("/",R193))))</f>
        <v>plays</v>
      </c>
      <c r="U193">
        <f t="shared" si="2"/>
        <v>3</v>
      </c>
    </row>
    <row r="194" spans="1:21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IF(E194=0,0,E194/D194)</f>
        <v>0.19992957746478873</v>
      </c>
      <c r="G194" t="s">
        <v>14</v>
      </c>
      <c r="H194">
        <v>243</v>
      </c>
      <c r="I194" s="9">
        <f>IF(H194=0,0,E194/H194)</f>
        <v>35.049382716049379</v>
      </c>
      <c r="J194" t="s">
        <v>21</v>
      </c>
      <c r="K194" t="s">
        <v>22</v>
      </c>
      <c r="L194">
        <v>1403845200</v>
      </c>
      <c r="M194" s="13">
        <f>(((L194/60)/60)/24)+DATE(1970,1,1)</f>
        <v>41817.208333333336</v>
      </c>
      <c r="N194" s="14">
        <v>1404190800</v>
      </c>
      <c r="O194" s="13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LEFT(R194,SEARCH("/",R194)-1)</f>
        <v>music</v>
      </c>
      <c r="T194" t="str">
        <f>RIGHT(R194,(LEN(R194)-(SEARCH("/",R194))))</f>
        <v>rock</v>
      </c>
      <c r="U194">
        <f t="shared" si="2"/>
        <v>4</v>
      </c>
    </row>
    <row r="195" spans="1:21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IF(E195=0,0,E195/D195)</f>
        <v>0.45636363636363636</v>
      </c>
      <c r="G195" t="s">
        <v>14</v>
      </c>
      <c r="H195">
        <v>65</v>
      </c>
      <c r="I195" s="9">
        <f>IF(H195=0,0,E195/H195)</f>
        <v>46.338461538461537</v>
      </c>
      <c r="J195" t="s">
        <v>21</v>
      </c>
      <c r="K195" t="s">
        <v>22</v>
      </c>
      <c r="L195">
        <v>1523163600</v>
      </c>
      <c r="M195" s="13">
        <f>(((L195/60)/60)/24)+DATE(1970,1,1)</f>
        <v>43198.208333333328</v>
      </c>
      <c r="N195" s="14">
        <v>1523509200</v>
      </c>
      <c r="O195" s="13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LEFT(R195,SEARCH("/",R195)-1)</f>
        <v>music</v>
      </c>
      <c r="T195" t="str">
        <f>RIGHT(R195,(LEN(R195)-(SEARCH("/",R195))))</f>
        <v>indie rock</v>
      </c>
      <c r="U195">
        <f t="shared" ref="U195:U258" si="3">O195-M195</f>
        <v>4</v>
      </c>
    </row>
    <row r="196" spans="1:21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IF(E196=0,0,E196/D196)</f>
        <v>1.227605633802817</v>
      </c>
      <c r="G196" t="s">
        <v>20</v>
      </c>
      <c r="H196">
        <v>126</v>
      </c>
      <c r="I196" s="9">
        <f>IF(H196=0,0,E196/H196)</f>
        <v>69.174603174603178</v>
      </c>
      <c r="J196" t="s">
        <v>21</v>
      </c>
      <c r="K196" t="s">
        <v>22</v>
      </c>
      <c r="L196">
        <v>1442206800</v>
      </c>
      <c r="M196" s="13">
        <f>(((L196/60)/60)/24)+DATE(1970,1,1)</f>
        <v>42261.208333333328</v>
      </c>
      <c r="N196" s="14">
        <v>1443589200</v>
      </c>
      <c r="O196" s="13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LEFT(R196,SEARCH("/",R196)-1)</f>
        <v>music</v>
      </c>
      <c r="T196" t="str">
        <f>RIGHT(R196,(LEN(R196)-(SEARCH("/",R196))))</f>
        <v>metal</v>
      </c>
      <c r="U196">
        <f t="shared" si="3"/>
        <v>16</v>
      </c>
    </row>
    <row r="197" spans="1:21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IF(E197=0,0,E197/D197)</f>
        <v>3.61753164556962</v>
      </c>
      <c r="G197" t="s">
        <v>20</v>
      </c>
      <c r="H197">
        <v>524</v>
      </c>
      <c r="I197" s="9">
        <f>IF(H197=0,0,E197/H197)</f>
        <v>109.07824427480917</v>
      </c>
      <c r="J197" t="s">
        <v>21</v>
      </c>
      <c r="K197" t="s">
        <v>22</v>
      </c>
      <c r="L197">
        <v>1532840400</v>
      </c>
      <c r="M197" s="13">
        <f>(((L197/60)/60)/24)+DATE(1970,1,1)</f>
        <v>43310.208333333328</v>
      </c>
      <c r="N197" s="14">
        <v>1533445200</v>
      </c>
      <c r="O197" s="13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LEFT(R197,SEARCH("/",R197)-1)</f>
        <v>music</v>
      </c>
      <c r="T197" t="str">
        <f>RIGHT(R197,(LEN(R197)-(SEARCH("/",R197))))</f>
        <v>electric music</v>
      </c>
      <c r="U197">
        <f t="shared" si="3"/>
        <v>7</v>
      </c>
    </row>
    <row r="198" spans="1:21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IF(E198=0,0,E198/D198)</f>
        <v>0.63146341463414635</v>
      </c>
      <c r="G198" t="s">
        <v>14</v>
      </c>
      <c r="H198">
        <v>100</v>
      </c>
      <c r="I198" s="9">
        <f>IF(H198=0,0,E198/H198)</f>
        <v>51.78</v>
      </c>
      <c r="J198" t="s">
        <v>36</v>
      </c>
      <c r="K198" t="s">
        <v>37</v>
      </c>
      <c r="L198">
        <v>1472878800</v>
      </c>
      <c r="M198" s="13">
        <f>(((L198/60)/60)/24)+DATE(1970,1,1)</f>
        <v>42616.208333333328</v>
      </c>
      <c r="N198" s="14">
        <v>1474520400</v>
      </c>
      <c r="O198" s="13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LEFT(R198,SEARCH("/",R198)-1)</f>
        <v>technology</v>
      </c>
      <c r="T198" t="str">
        <f>RIGHT(R198,(LEN(R198)-(SEARCH("/",R198))))</f>
        <v>wearables</v>
      </c>
      <c r="U198">
        <f t="shared" si="3"/>
        <v>19</v>
      </c>
    </row>
    <row r="199" spans="1:21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IF(E199=0,0,E199/D199)</f>
        <v>2.9820475319926874</v>
      </c>
      <c r="G199" t="s">
        <v>20</v>
      </c>
      <c r="H199">
        <v>1989</v>
      </c>
      <c r="I199" s="9">
        <f>IF(H199=0,0,E199/H199)</f>
        <v>82.010055304172951</v>
      </c>
      <c r="J199" t="s">
        <v>21</v>
      </c>
      <c r="K199" t="s">
        <v>22</v>
      </c>
      <c r="L199">
        <v>1498194000</v>
      </c>
      <c r="M199" s="13">
        <f>(((L199/60)/60)/24)+DATE(1970,1,1)</f>
        <v>42909.208333333328</v>
      </c>
      <c r="N199" s="14">
        <v>1499403600</v>
      </c>
      <c r="O199" s="13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LEFT(R199,SEARCH("/",R199)-1)</f>
        <v>film &amp; video</v>
      </c>
      <c r="T199" t="str">
        <f>RIGHT(R199,(LEN(R199)-(SEARCH("/",R199))))</f>
        <v>drama</v>
      </c>
      <c r="U199">
        <f t="shared" si="3"/>
        <v>14</v>
      </c>
    </row>
    <row r="200" spans="1:21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IF(E200=0,0,E200/D200)</f>
        <v>9.5585443037974685E-2</v>
      </c>
      <c r="G200" t="s">
        <v>14</v>
      </c>
      <c r="H200">
        <v>168</v>
      </c>
      <c r="I200" s="9">
        <f>IF(H200=0,0,E200/H200)</f>
        <v>35.958333333333336</v>
      </c>
      <c r="J200" t="s">
        <v>21</v>
      </c>
      <c r="K200" t="s">
        <v>22</v>
      </c>
      <c r="L200">
        <v>1281070800</v>
      </c>
      <c r="M200" s="13">
        <f>(((L200/60)/60)/24)+DATE(1970,1,1)</f>
        <v>40396.208333333336</v>
      </c>
      <c r="N200" s="14">
        <v>1283576400</v>
      </c>
      <c r="O200" s="13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LEFT(R200,SEARCH("/",R200)-1)</f>
        <v>music</v>
      </c>
      <c r="T200" t="str">
        <f>RIGHT(R200,(LEN(R200)-(SEARCH("/",R200))))</f>
        <v>electric music</v>
      </c>
      <c r="U200">
        <f t="shared" si="3"/>
        <v>29</v>
      </c>
    </row>
    <row r="201" spans="1:21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IF(E201=0,0,E201/D201)</f>
        <v>0.5377777777777778</v>
      </c>
      <c r="G201" t="s">
        <v>14</v>
      </c>
      <c r="H201">
        <v>13</v>
      </c>
      <c r="I201" s="9">
        <f>IF(H201=0,0,E201/H201)</f>
        <v>74.461538461538467</v>
      </c>
      <c r="J201" t="s">
        <v>21</v>
      </c>
      <c r="K201" t="s">
        <v>22</v>
      </c>
      <c r="L201">
        <v>1436245200</v>
      </c>
      <c r="M201" s="13">
        <f>(((L201/60)/60)/24)+DATE(1970,1,1)</f>
        <v>42192.208333333328</v>
      </c>
      <c r="N201" s="14">
        <v>1436590800</v>
      </c>
      <c r="O201" s="13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LEFT(R201,SEARCH("/",R201)-1)</f>
        <v>music</v>
      </c>
      <c r="T201" t="str">
        <f>RIGHT(R201,(LEN(R201)-(SEARCH("/",R201))))</f>
        <v>rock</v>
      </c>
      <c r="U201">
        <f t="shared" si="3"/>
        <v>4</v>
      </c>
    </row>
    <row r="202" spans="1:21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IF(E202=0,0,E202/D202)</f>
        <v>0.02</v>
      </c>
      <c r="G202" t="s">
        <v>14</v>
      </c>
      <c r="H202">
        <v>1</v>
      </c>
      <c r="I202" s="9">
        <f>IF(H202=0,0,E202/H202)</f>
        <v>2</v>
      </c>
      <c r="J202" t="s">
        <v>15</v>
      </c>
      <c r="K202" t="s">
        <v>16</v>
      </c>
      <c r="L202">
        <v>1269493200</v>
      </c>
      <c r="M202" s="13">
        <f>(((L202/60)/60)/24)+DATE(1970,1,1)</f>
        <v>40262.208333333336</v>
      </c>
      <c r="N202" s="14">
        <v>1270443600</v>
      </c>
      <c r="O202" s="13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LEFT(R202,SEARCH("/",R202)-1)</f>
        <v>theater</v>
      </c>
      <c r="T202" t="str">
        <f>RIGHT(R202,(LEN(R202)-(SEARCH("/",R202))))</f>
        <v>plays</v>
      </c>
      <c r="U202">
        <f t="shared" si="3"/>
        <v>11</v>
      </c>
    </row>
    <row r="203" spans="1:21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IF(E203=0,0,E203/D203)</f>
        <v>6.8119047619047617</v>
      </c>
      <c r="G203" t="s">
        <v>20</v>
      </c>
      <c r="H203">
        <v>157</v>
      </c>
      <c r="I203" s="9">
        <f>IF(H203=0,0,E203/H203)</f>
        <v>91.114649681528661</v>
      </c>
      <c r="J203" t="s">
        <v>21</v>
      </c>
      <c r="K203" t="s">
        <v>22</v>
      </c>
      <c r="L203">
        <v>1406264400</v>
      </c>
      <c r="M203" s="13">
        <f>(((L203/60)/60)/24)+DATE(1970,1,1)</f>
        <v>41845.208333333336</v>
      </c>
      <c r="N203" s="14">
        <v>1407819600</v>
      </c>
      <c r="O203" s="13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LEFT(R203,SEARCH("/",R203)-1)</f>
        <v>technology</v>
      </c>
      <c r="T203" t="str">
        <f>RIGHT(R203,(LEN(R203)-(SEARCH("/",R203))))</f>
        <v>web</v>
      </c>
      <c r="U203">
        <f t="shared" si="3"/>
        <v>18</v>
      </c>
    </row>
    <row r="204" spans="1:21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IF(E204=0,0,E204/D204)</f>
        <v>0.78831325301204824</v>
      </c>
      <c r="G204" t="s">
        <v>74</v>
      </c>
      <c r="H204">
        <v>82</v>
      </c>
      <c r="I204" s="9">
        <f>IF(H204=0,0,E204/H204)</f>
        <v>79.792682926829272</v>
      </c>
      <c r="J204" t="s">
        <v>21</v>
      </c>
      <c r="K204" t="s">
        <v>22</v>
      </c>
      <c r="L204">
        <v>1317531600</v>
      </c>
      <c r="M204" s="13">
        <f>(((L204/60)/60)/24)+DATE(1970,1,1)</f>
        <v>40818.208333333336</v>
      </c>
      <c r="N204" s="14">
        <v>1317877200</v>
      </c>
      <c r="O204" s="13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LEFT(R204,SEARCH("/",R204)-1)</f>
        <v>food</v>
      </c>
      <c r="T204" t="str">
        <f>RIGHT(R204,(LEN(R204)-(SEARCH("/",R204))))</f>
        <v>food trucks</v>
      </c>
      <c r="U204">
        <f t="shared" si="3"/>
        <v>4</v>
      </c>
    </row>
    <row r="205" spans="1:21" ht="31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IF(E205=0,0,E205/D205)</f>
        <v>1.3440792216817234</v>
      </c>
      <c r="G205" t="s">
        <v>20</v>
      </c>
      <c r="H205">
        <v>4498</v>
      </c>
      <c r="I205" s="9">
        <f>IF(H205=0,0,E205/H205)</f>
        <v>42.999777678968428</v>
      </c>
      <c r="J205" t="s">
        <v>26</v>
      </c>
      <c r="K205" t="s">
        <v>27</v>
      </c>
      <c r="L205">
        <v>1484632800</v>
      </c>
      <c r="M205" s="13">
        <f>(((L205/60)/60)/24)+DATE(1970,1,1)</f>
        <v>42752.25</v>
      </c>
      <c r="N205" s="14">
        <v>1484805600</v>
      </c>
      <c r="O205" s="13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>LEFT(R205,SEARCH("/",R205)-1)</f>
        <v>theater</v>
      </c>
      <c r="T205" t="str">
        <f>RIGHT(R205,(LEN(R205)-(SEARCH("/",R205))))</f>
        <v>plays</v>
      </c>
      <c r="U205">
        <f t="shared" si="3"/>
        <v>2</v>
      </c>
    </row>
    <row r="206" spans="1:21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IF(E206=0,0,E206/D206)</f>
        <v>3.372E-2</v>
      </c>
      <c r="G206" t="s">
        <v>14</v>
      </c>
      <c r="H206">
        <v>40</v>
      </c>
      <c r="I206" s="9">
        <f>IF(H206=0,0,E206/H206)</f>
        <v>63.225000000000001</v>
      </c>
      <c r="J206" t="s">
        <v>21</v>
      </c>
      <c r="K206" t="s">
        <v>22</v>
      </c>
      <c r="L206">
        <v>1301806800</v>
      </c>
      <c r="M206" s="13">
        <f>(((L206/60)/60)/24)+DATE(1970,1,1)</f>
        <v>40636.208333333336</v>
      </c>
      <c r="N206" s="14">
        <v>1302670800</v>
      </c>
      <c r="O206" s="13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LEFT(R206,SEARCH("/",R206)-1)</f>
        <v>music</v>
      </c>
      <c r="T206" t="str">
        <f>RIGHT(R206,(LEN(R206)-(SEARCH("/",R206))))</f>
        <v>jazz</v>
      </c>
      <c r="U206">
        <f t="shared" si="3"/>
        <v>10</v>
      </c>
    </row>
    <row r="207" spans="1:21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IF(E207=0,0,E207/D207)</f>
        <v>4.3184615384615386</v>
      </c>
      <c r="G207" t="s">
        <v>20</v>
      </c>
      <c r="H207">
        <v>80</v>
      </c>
      <c r="I207" s="9">
        <f>IF(H207=0,0,E207/H207)</f>
        <v>70.174999999999997</v>
      </c>
      <c r="J207" t="s">
        <v>21</v>
      </c>
      <c r="K207" t="s">
        <v>22</v>
      </c>
      <c r="L207">
        <v>1539752400</v>
      </c>
      <c r="M207" s="13">
        <f>(((L207/60)/60)/24)+DATE(1970,1,1)</f>
        <v>43390.208333333328</v>
      </c>
      <c r="N207" s="14">
        <v>1540789200</v>
      </c>
      <c r="O207" s="13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LEFT(R207,SEARCH("/",R207)-1)</f>
        <v>theater</v>
      </c>
      <c r="T207" t="str">
        <f>RIGHT(R207,(LEN(R207)-(SEARCH("/",R207))))</f>
        <v>plays</v>
      </c>
      <c r="U207">
        <f t="shared" si="3"/>
        <v>12</v>
      </c>
    </row>
    <row r="208" spans="1:21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IF(E208=0,0,E208/D208)</f>
        <v>0.38844444444444443</v>
      </c>
      <c r="G208" t="s">
        <v>74</v>
      </c>
      <c r="H208">
        <v>57</v>
      </c>
      <c r="I208" s="9">
        <f>IF(H208=0,0,E208/H208)</f>
        <v>61.333333333333336</v>
      </c>
      <c r="J208" t="s">
        <v>21</v>
      </c>
      <c r="K208" t="s">
        <v>22</v>
      </c>
      <c r="L208">
        <v>1267250400</v>
      </c>
      <c r="M208" s="13">
        <f>(((L208/60)/60)/24)+DATE(1970,1,1)</f>
        <v>40236.25</v>
      </c>
      <c r="N208" s="14">
        <v>1268028000</v>
      </c>
      <c r="O208" s="13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>LEFT(R208,SEARCH("/",R208)-1)</f>
        <v>publishing</v>
      </c>
      <c r="T208" t="str">
        <f>RIGHT(R208,(LEN(R208)-(SEARCH("/",R208))))</f>
        <v>fiction</v>
      </c>
      <c r="U208">
        <f t="shared" si="3"/>
        <v>9</v>
      </c>
    </row>
    <row r="209" spans="1:21" ht="31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IF(E209=0,0,E209/D209)</f>
        <v>4.2569999999999997</v>
      </c>
      <c r="G209" t="s">
        <v>20</v>
      </c>
      <c r="H209">
        <v>43</v>
      </c>
      <c r="I209" s="9">
        <f>IF(H209=0,0,E209/H209)</f>
        <v>99</v>
      </c>
      <c r="J209" t="s">
        <v>21</v>
      </c>
      <c r="K209" t="s">
        <v>22</v>
      </c>
      <c r="L209">
        <v>1535432400</v>
      </c>
      <c r="M209" s="13">
        <f>(((L209/60)/60)/24)+DATE(1970,1,1)</f>
        <v>43340.208333333328</v>
      </c>
      <c r="N209" s="14">
        <v>1537160400</v>
      </c>
      <c r="O209" s="13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LEFT(R209,SEARCH("/",R209)-1)</f>
        <v>music</v>
      </c>
      <c r="T209" t="str">
        <f>RIGHT(R209,(LEN(R209)-(SEARCH("/",R209))))</f>
        <v>rock</v>
      </c>
      <c r="U209">
        <f t="shared" si="3"/>
        <v>20</v>
      </c>
    </row>
    <row r="210" spans="1:21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IF(E210=0,0,E210/D210)</f>
        <v>1.0112239715591671</v>
      </c>
      <c r="G210" t="s">
        <v>20</v>
      </c>
      <c r="H210">
        <v>2053</v>
      </c>
      <c r="I210" s="9">
        <f>IF(H210=0,0,E210/H210)</f>
        <v>96.984900146127615</v>
      </c>
      <c r="J210" t="s">
        <v>21</v>
      </c>
      <c r="K210" t="s">
        <v>22</v>
      </c>
      <c r="L210">
        <v>1510207200</v>
      </c>
      <c r="M210" s="13">
        <f>(((L210/60)/60)/24)+DATE(1970,1,1)</f>
        <v>43048.25</v>
      </c>
      <c r="N210" s="14">
        <v>1512280800</v>
      </c>
      <c r="O210" s="13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>LEFT(R210,SEARCH("/",R210)-1)</f>
        <v>film &amp; video</v>
      </c>
      <c r="T210" t="str">
        <f>RIGHT(R210,(LEN(R210)-(SEARCH("/",R210))))</f>
        <v>documentary</v>
      </c>
      <c r="U210">
        <f t="shared" si="3"/>
        <v>24</v>
      </c>
    </row>
    <row r="211" spans="1:21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IF(E211=0,0,E211/D211)</f>
        <v>0.21188688946015424</v>
      </c>
      <c r="G211" t="s">
        <v>47</v>
      </c>
      <c r="H211">
        <v>808</v>
      </c>
      <c r="I211" s="9">
        <f>IF(H211=0,0,E211/H211)</f>
        <v>51.004950495049506</v>
      </c>
      <c r="J211" t="s">
        <v>26</v>
      </c>
      <c r="K211" t="s">
        <v>27</v>
      </c>
      <c r="L211">
        <v>1462510800</v>
      </c>
      <c r="M211" s="13">
        <f>(((L211/60)/60)/24)+DATE(1970,1,1)</f>
        <v>42496.208333333328</v>
      </c>
      <c r="N211" s="14">
        <v>1463115600</v>
      </c>
      <c r="O211" s="13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LEFT(R211,SEARCH("/",R211)-1)</f>
        <v>film &amp; video</v>
      </c>
      <c r="T211" t="str">
        <f>RIGHT(R211,(LEN(R211)-(SEARCH("/",R211))))</f>
        <v>documentary</v>
      </c>
      <c r="U211">
        <f t="shared" si="3"/>
        <v>7</v>
      </c>
    </row>
    <row r="212" spans="1:21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IF(E212=0,0,E212/D212)</f>
        <v>0.67425531914893622</v>
      </c>
      <c r="G212" t="s">
        <v>14</v>
      </c>
      <c r="H212">
        <v>226</v>
      </c>
      <c r="I212" s="9">
        <f>IF(H212=0,0,E212/H212)</f>
        <v>28.044247787610619</v>
      </c>
      <c r="J212" t="s">
        <v>36</v>
      </c>
      <c r="K212" t="s">
        <v>37</v>
      </c>
      <c r="L212">
        <v>1488520800</v>
      </c>
      <c r="M212" s="13">
        <f>(((L212/60)/60)/24)+DATE(1970,1,1)</f>
        <v>42797.25</v>
      </c>
      <c r="N212" s="14">
        <v>1490850000</v>
      </c>
      <c r="O212" s="13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LEFT(R212,SEARCH("/",R212)-1)</f>
        <v>film &amp; video</v>
      </c>
      <c r="T212" t="str">
        <f>RIGHT(R212,(LEN(R212)-(SEARCH("/",R212))))</f>
        <v>science fiction</v>
      </c>
      <c r="U212">
        <f t="shared" si="3"/>
        <v>26.958333333328483</v>
      </c>
    </row>
    <row r="213" spans="1:21" ht="31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IF(E213=0,0,E213/D213)</f>
        <v>0.9492337164750958</v>
      </c>
      <c r="G213" t="s">
        <v>14</v>
      </c>
      <c r="H213">
        <v>1625</v>
      </c>
      <c r="I213" s="9">
        <f>IF(H213=0,0,E213/H213)</f>
        <v>60.984615384615381</v>
      </c>
      <c r="J213" t="s">
        <v>21</v>
      </c>
      <c r="K213" t="s">
        <v>22</v>
      </c>
      <c r="L213">
        <v>1377579600</v>
      </c>
      <c r="M213" s="13">
        <f>(((L213/60)/60)/24)+DATE(1970,1,1)</f>
        <v>41513.208333333336</v>
      </c>
      <c r="N213" s="14">
        <v>1379653200</v>
      </c>
      <c r="O213" s="13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LEFT(R213,SEARCH("/",R213)-1)</f>
        <v>theater</v>
      </c>
      <c r="T213" t="str">
        <f>RIGHT(R213,(LEN(R213)-(SEARCH("/",R213))))</f>
        <v>plays</v>
      </c>
      <c r="U213">
        <f t="shared" si="3"/>
        <v>24</v>
      </c>
    </row>
    <row r="214" spans="1:21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IF(E214=0,0,E214/D214)</f>
        <v>1.5185185185185186</v>
      </c>
      <c r="G214" t="s">
        <v>20</v>
      </c>
      <c r="H214">
        <v>168</v>
      </c>
      <c r="I214" s="9">
        <f>IF(H214=0,0,E214/H214)</f>
        <v>73.214285714285708</v>
      </c>
      <c r="J214" t="s">
        <v>21</v>
      </c>
      <c r="K214" t="s">
        <v>22</v>
      </c>
      <c r="L214">
        <v>1576389600</v>
      </c>
      <c r="M214" s="13">
        <f>(((L214/60)/60)/24)+DATE(1970,1,1)</f>
        <v>43814.25</v>
      </c>
      <c r="N214" s="14">
        <v>1580364000</v>
      </c>
      <c r="O214" s="13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>LEFT(R214,SEARCH("/",R214)-1)</f>
        <v>theater</v>
      </c>
      <c r="T214" t="str">
        <f>RIGHT(R214,(LEN(R214)-(SEARCH("/",R214))))</f>
        <v>plays</v>
      </c>
      <c r="U214">
        <f t="shared" si="3"/>
        <v>46</v>
      </c>
    </row>
    <row r="215" spans="1:21" ht="31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IF(E215=0,0,E215/D215)</f>
        <v>1.9516382252559727</v>
      </c>
      <c r="G215" t="s">
        <v>20</v>
      </c>
      <c r="H215">
        <v>4289</v>
      </c>
      <c r="I215" s="9">
        <f>IF(H215=0,0,E215/H215)</f>
        <v>39.997435299603637</v>
      </c>
      <c r="J215" t="s">
        <v>21</v>
      </c>
      <c r="K215" t="s">
        <v>22</v>
      </c>
      <c r="L215">
        <v>1289019600</v>
      </c>
      <c r="M215" s="13">
        <f>(((L215/60)/60)/24)+DATE(1970,1,1)</f>
        <v>40488.208333333336</v>
      </c>
      <c r="N215" s="14">
        <v>1289714400</v>
      </c>
      <c r="O215" s="13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>LEFT(R215,SEARCH("/",R215)-1)</f>
        <v>music</v>
      </c>
      <c r="T215" t="str">
        <f>RIGHT(R215,(LEN(R215)-(SEARCH("/",R215))))</f>
        <v>indie rock</v>
      </c>
      <c r="U215">
        <f t="shared" si="3"/>
        <v>8.0416666666642413</v>
      </c>
    </row>
    <row r="216" spans="1:21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IF(E216=0,0,E216/D216)</f>
        <v>10.231428571428571</v>
      </c>
      <c r="G216" t="s">
        <v>20</v>
      </c>
      <c r="H216">
        <v>165</v>
      </c>
      <c r="I216" s="9">
        <f>IF(H216=0,0,E216/H216)</f>
        <v>86.812121212121212</v>
      </c>
      <c r="J216" t="s">
        <v>21</v>
      </c>
      <c r="K216" t="s">
        <v>22</v>
      </c>
      <c r="L216">
        <v>1282194000</v>
      </c>
      <c r="M216" s="13">
        <f>(((L216/60)/60)/24)+DATE(1970,1,1)</f>
        <v>40409.208333333336</v>
      </c>
      <c r="N216" s="14">
        <v>1282712400</v>
      </c>
      <c r="O216" s="13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LEFT(R216,SEARCH("/",R216)-1)</f>
        <v>music</v>
      </c>
      <c r="T216" t="str">
        <f>RIGHT(R216,(LEN(R216)-(SEARCH("/",R216))))</f>
        <v>rock</v>
      </c>
      <c r="U216">
        <f t="shared" si="3"/>
        <v>6</v>
      </c>
    </row>
    <row r="217" spans="1:21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IF(E217=0,0,E217/D217)</f>
        <v>3.8418367346938778E-2</v>
      </c>
      <c r="G217" t="s">
        <v>14</v>
      </c>
      <c r="H217">
        <v>143</v>
      </c>
      <c r="I217" s="9">
        <f>IF(H217=0,0,E217/H217)</f>
        <v>42.125874125874127</v>
      </c>
      <c r="J217" t="s">
        <v>21</v>
      </c>
      <c r="K217" t="s">
        <v>22</v>
      </c>
      <c r="L217">
        <v>1550037600</v>
      </c>
      <c r="M217" s="13">
        <f>(((L217/60)/60)/24)+DATE(1970,1,1)</f>
        <v>43509.25</v>
      </c>
      <c r="N217" s="14">
        <v>1550210400</v>
      </c>
      <c r="O217" s="13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>LEFT(R217,SEARCH("/",R217)-1)</f>
        <v>theater</v>
      </c>
      <c r="T217" t="str">
        <f>RIGHT(R217,(LEN(R217)-(SEARCH("/",R217))))</f>
        <v>plays</v>
      </c>
      <c r="U217">
        <f t="shared" si="3"/>
        <v>2</v>
      </c>
    </row>
    <row r="218" spans="1:21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IF(E218=0,0,E218/D218)</f>
        <v>1.5507066557107643</v>
      </c>
      <c r="G218" t="s">
        <v>20</v>
      </c>
      <c r="H218">
        <v>1815</v>
      </c>
      <c r="I218" s="9">
        <f>IF(H218=0,0,E218/H218)</f>
        <v>103.97851239669421</v>
      </c>
      <c r="J218" t="s">
        <v>21</v>
      </c>
      <c r="K218" t="s">
        <v>22</v>
      </c>
      <c r="L218">
        <v>1321941600</v>
      </c>
      <c r="M218" s="13">
        <f>(((L218/60)/60)/24)+DATE(1970,1,1)</f>
        <v>40869.25</v>
      </c>
      <c r="N218" s="14">
        <v>1322114400</v>
      </c>
      <c r="O218" s="13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>LEFT(R218,SEARCH("/",R218)-1)</f>
        <v>theater</v>
      </c>
      <c r="T218" t="str">
        <f>RIGHT(R218,(LEN(R218)-(SEARCH("/",R218))))</f>
        <v>plays</v>
      </c>
      <c r="U218">
        <f t="shared" si="3"/>
        <v>2</v>
      </c>
    </row>
    <row r="219" spans="1:21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IF(E219=0,0,E219/D219)</f>
        <v>0.44753477588871715</v>
      </c>
      <c r="G219" t="s">
        <v>14</v>
      </c>
      <c r="H219">
        <v>934</v>
      </c>
      <c r="I219" s="9">
        <f>IF(H219=0,0,E219/H219)</f>
        <v>62.003211991434689</v>
      </c>
      <c r="J219" t="s">
        <v>21</v>
      </c>
      <c r="K219" t="s">
        <v>22</v>
      </c>
      <c r="L219">
        <v>1556427600</v>
      </c>
      <c r="M219" s="13">
        <f>(((L219/60)/60)/24)+DATE(1970,1,1)</f>
        <v>43583.208333333328</v>
      </c>
      <c r="N219" s="14">
        <v>1557205200</v>
      </c>
      <c r="O219" s="13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LEFT(R219,SEARCH("/",R219)-1)</f>
        <v>film &amp; video</v>
      </c>
      <c r="T219" t="str">
        <f>RIGHT(R219,(LEN(R219)-(SEARCH("/",R219))))</f>
        <v>science fiction</v>
      </c>
      <c r="U219">
        <f t="shared" si="3"/>
        <v>9</v>
      </c>
    </row>
    <row r="220" spans="1:21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IF(E220=0,0,E220/D220)</f>
        <v>2.1594736842105262</v>
      </c>
      <c r="G220" t="s">
        <v>20</v>
      </c>
      <c r="H220">
        <v>397</v>
      </c>
      <c r="I220" s="9">
        <f>IF(H220=0,0,E220/H220)</f>
        <v>31.005037783375315</v>
      </c>
      <c r="J220" t="s">
        <v>40</v>
      </c>
      <c r="K220" t="s">
        <v>41</v>
      </c>
      <c r="L220">
        <v>1320991200</v>
      </c>
      <c r="M220" s="13">
        <f>(((L220/60)/60)/24)+DATE(1970,1,1)</f>
        <v>40858.25</v>
      </c>
      <c r="N220" s="14">
        <v>1323928800</v>
      </c>
      <c r="O220" s="13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>LEFT(R220,SEARCH("/",R220)-1)</f>
        <v>film &amp; video</v>
      </c>
      <c r="T220" t="str">
        <f>RIGHT(R220,(LEN(R220)-(SEARCH("/",R220))))</f>
        <v>shorts</v>
      </c>
      <c r="U220">
        <f t="shared" si="3"/>
        <v>34</v>
      </c>
    </row>
    <row r="221" spans="1:21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IF(E221=0,0,E221/D221)</f>
        <v>3.3212709832134291</v>
      </c>
      <c r="G221" t="s">
        <v>20</v>
      </c>
      <c r="H221">
        <v>1539</v>
      </c>
      <c r="I221" s="9">
        <f>IF(H221=0,0,E221/H221)</f>
        <v>89.991552956465242</v>
      </c>
      <c r="J221" t="s">
        <v>21</v>
      </c>
      <c r="K221" t="s">
        <v>22</v>
      </c>
      <c r="L221">
        <v>1345093200</v>
      </c>
      <c r="M221" s="13">
        <f>(((L221/60)/60)/24)+DATE(1970,1,1)</f>
        <v>41137.208333333336</v>
      </c>
      <c r="N221" s="14">
        <v>1346130000</v>
      </c>
      <c r="O221" s="13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LEFT(R221,SEARCH("/",R221)-1)</f>
        <v>film &amp; video</v>
      </c>
      <c r="T221" t="str">
        <f>RIGHT(R221,(LEN(R221)-(SEARCH("/",R221))))</f>
        <v>animation</v>
      </c>
      <c r="U221">
        <f t="shared" si="3"/>
        <v>12</v>
      </c>
    </row>
    <row r="222" spans="1:21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IF(E222=0,0,E222/D222)</f>
        <v>8.4430379746835441E-2</v>
      </c>
      <c r="G222" t="s">
        <v>14</v>
      </c>
      <c r="H222">
        <v>17</v>
      </c>
      <c r="I222" s="9">
        <f>IF(H222=0,0,E222/H222)</f>
        <v>39.235294117647058</v>
      </c>
      <c r="J222" t="s">
        <v>21</v>
      </c>
      <c r="K222" t="s">
        <v>22</v>
      </c>
      <c r="L222">
        <v>1309496400</v>
      </c>
      <c r="M222" s="13">
        <f>(((L222/60)/60)/24)+DATE(1970,1,1)</f>
        <v>40725.208333333336</v>
      </c>
      <c r="N222" s="14">
        <v>1311051600</v>
      </c>
      <c r="O222" s="13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LEFT(R222,SEARCH("/",R222)-1)</f>
        <v>theater</v>
      </c>
      <c r="T222" t="str">
        <f>RIGHT(R222,(LEN(R222)-(SEARCH("/",R222))))</f>
        <v>plays</v>
      </c>
      <c r="U222">
        <f t="shared" si="3"/>
        <v>18</v>
      </c>
    </row>
    <row r="223" spans="1:21" ht="31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IF(E223=0,0,E223/D223)</f>
        <v>0.9862551440329218</v>
      </c>
      <c r="G223" t="s">
        <v>14</v>
      </c>
      <c r="H223">
        <v>2179</v>
      </c>
      <c r="I223" s="9">
        <f>IF(H223=0,0,E223/H223)</f>
        <v>54.993116108306566</v>
      </c>
      <c r="J223" t="s">
        <v>21</v>
      </c>
      <c r="K223" t="s">
        <v>22</v>
      </c>
      <c r="L223">
        <v>1340254800</v>
      </c>
      <c r="M223" s="13">
        <f>(((L223/60)/60)/24)+DATE(1970,1,1)</f>
        <v>41081.208333333336</v>
      </c>
      <c r="N223" s="14">
        <v>1340427600</v>
      </c>
      <c r="O223" s="13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LEFT(R223,SEARCH("/",R223)-1)</f>
        <v>food</v>
      </c>
      <c r="T223" t="str">
        <f>RIGHT(R223,(LEN(R223)-(SEARCH("/",R223))))</f>
        <v>food trucks</v>
      </c>
      <c r="U223">
        <f t="shared" si="3"/>
        <v>2</v>
      </c>
    </row>
    <row r="224" spans="1:21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IF(E224=0,0,E224/D224)</f>
        <v>1.3797916666666667</v>
      </c>
      <c r="G224" t="s">
        <v>20</v>
      </c>
      <c r="H224">
        <v>138</v>
      </c>
      <c r="I224" s="9">
        <f>IF(H224=0,0,E224/H224)</f>
        <v>47.992753623188406</v>
      </c>
      <c r="J224" t="s">
        <v>21</v>
      </c>
      <c r="K224" t="s">
        <v>22</v>
      </c>
      <c r="L224">
        <v>1412226000</v>
      </c>
      <c r="M224" s="13">
        <f>(((L224/60)/60)/24)+DATE(1970,1,1)</f>
        <v>41914.208333333336</v>
      </c>
      <c r="N224" s="14">
        <v>1412312400</v>
      </c>
      <c r="O224" s="13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LEFT(R224,SEARCH("/",R224)-1)</f>
        <v>photography</v>
      </c>
      <c r="T224" t="str">
        <f>RIGHT(R224,(LEN(R224)-(SEARCH("/",R224))))</f>
        <v>photography books</v>
      </c>
      <c r="U224">
        <f t="shared" si="3"/>
        <v>1</v>
      </c>
    </row>
    <row r="225" spans="1:21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IF(E225=0,0,E225/D225)</f>
        <v>0.93810996563573879</v>
      </c>
      <c r="G225" t="s">
        <v>14</v>
      </c>
      <c r="H225">
        <v>931</v>
      </c>
      <c r="I225" s="9">
        <f>IF(H225=0,0,E225/H225)</f>
        <v>87.966702470461868</v>
      </c>
      <c r="J225" t="s">
        <v>21</v>
      </c>
      <c r="K225" t="s">
        <v>22</v>
      </c>
      <c r="L225">
        <v>1458104400</v>
      </c>
      <c r="M225" s="13">
        <f>(((L225/60)/60)/24)+DATE(1970,1,1)</f>
        <v>42445.208333333328</v>
      </c>
      <c r="N225" s="14">
        <v>1459314000</v>
      </c>
      <c r="O225" s="13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LEFT(R225,SEARCH("/",R225)-1)</f>
        <v>theater</v>
      </c>
      <c r="T225" t="str">
        <f>RIGHT(R225,(LEN(R225)-(SEARCH("/",R225))))</f>
        <v>plays</v>
      </c>
      <c r="U225">
        <f t="shared" si="3"/>
        <v>14</v>
      </c>
    </row>
    <row r="226" spans="1:21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IF(E226=0,0,E226/D226)</f>
        <v>4.0363930885529156</v>
      </c>
      <c r="G226" t="s">
        <v>20</v>
      </c>
      <c r="H226">
        <v>3594</v>
      </c>
      <c r="I226" s="9">
        <f>IF(H226=0,0,E226/H226)</f>
        <v>51.999165275459099</v>
      </c>
      <c r="J226" t="s">
        <v>21</v>
      </c>
      <c r="K226" t="s">
        <v>22</v>
      </c>
      <c r="L226">
        <v>1411534800</v>
      </c>
      <c r="M226" s="13">
        <f>(((L226/60)/60)/24)+DATE(1970,1,1)</f>
        <v>41906.208333333336</v>
      </c>
      <c r="N226" s="14">
        <v>1415426400</v>
      </c>
      <c r="O226" s="13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>LEFT(R226,SEARCH("/",R226)-1)</f>
        <v>film &amp; video</v>
      </c>
      <c r="T226" t="str">
        <f>RIGHT(R226,(LEN(R226)-(SEARCH("/",R226))))</f>
        <v>science fiction</v>
      </c>
      <c r="U226">
        <f t="shared" si="3"/>
        <v>45.041666666664241</v>
      </c>
    </row>
    <row r="227" spans="1:21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IF(E227=0,0,E227/D227)</f>
        <v>2.6017404129793511</v>
      </c>
      <c r="G227" t="s">
        <v>20</v>
      </c>
      <c r="H227">
        <v>5880</v>
      </c>
      <c r="I227" s="9">
        <f>IF(H227=0,0,E227/H227)</f>
        <v>29.999659863945578</v>
      </c>
      <c r="J227" t="s">
        <v>21</v>
      </c>
      <c r="K227" t="s">
        <v>22</v>
      </c>
      <c r="L227">
        <v>1399093200</v>
      </c>
      <c r="M227" s="13">
        <f>(((L227/60)/60)/24)+DATE(1970,1,1)</f>
        <v>41762.208333333336</v>
      </c>
      <c r="N227" s="14">
        <v>1399093200</v>
      </c>
      <c r="O227" s="13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LEFT(R227,SEARCH("/",R227)-1)</f>
        <v>music</v>
      </c>
      <c r="T227" t="str">
        <f>RIGHT(R227,(LEN(R227)-(SEARCH("/",R227))))</f>
        <v>rock</v>
      </c>
      <c r="U227">
        <f t="shared" si="3"/>
        <v>0</v>
      </c>
    </row>
    <row r="228" spans="1:21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IF(E228=0,0,E228/D228)</f>
        <v>3.6663333333333332</v>
      </c>
      <c r="G228" t="s">
        <v>20</v>
      </c>
      <c r="H228">
        <v>112</v>
      </c>
      <c r="I228" s="9">
        <f>IF(H228=0,0,E228/H228)</f>
        <v>98.205357142857139</v>
      </c>
      <c r="J228" t="s">
        <v>21</v>
      </c>
      <c r="K228" t="s">
        <v>22</v>
      </c>
      <c r="L228">
        <v>1270702800</v>
      </c>
      <c r="M228" s="13">
        <f>(((L228/60)/60)/24)+DATE(1970,1,1)</f>
        <v>40276.208333333336</v>
      </c>
      <c r="N228" s="14">
        <v>1273899600</v>
      </c>
      <c r="O228" s="13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LEFT(R228,SEARCH("/",R228)-1)</f>
        <v>photography</v>
      </c>
      <c r="T228" t="str">
        <f>RIGHT(R228,(LEN(R228)-(SEARCH("/",R228))))</f>
        <v>photography books</v>
      </c>
      <c r="U228">
        <f t="shared" si="3"/>
        <v>37</v>
      </c>
    </row>
    <row r="229" spans="1:21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IF(E229=0,0,E229/D229)</f>
        <v>1.687208538587849</v>
      </c>
      <c r="G229" t="s">
        <v>20</v>
      </c>
      <c r="H229">
        <v>943</v>
      </c>
      <c r="I229" s="9">
        <f>IF(H229=0,0,E229/H229)</f>
        <v>108.96182396606575</v>
      </c>
      <c r="J229" t="s">
        <v>21</v>
      </c>
      <c r="K229" t="s">
        <v>22</v>
      </c>
      <c r="L229">
        <v>1431666000</v>
      </c>
      <c r="M229" s="13">
        <f>(((L229/60)/60)/24)+DATE(1970,1,1)</f>
        <v>42139.208333333328</v>
      </c>
      <c r="N229" s="14">
        <v>1432184400</v>
      </c>
      <c r="O229" s="13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LEFT(R229,SEARCH("/",R229)-1)</f>
        <v>games</v>
      </c>
      <c r="T229" t="str">
        <f>RIGHT(R229,(LEN(R229)-(SEARCH("/",R229))))</f>
        <v>mobile games</v>
      </c>
      <c r="U229">
        <f t="shared" si="3"/>
        <v>6</v>
      </c>
    </row>
    <row r="230" spans="1:21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IF(E230=0,0,E230/D230)</f>
        <v>1.1990717911530093</v>
      </c>
      <c r="G230" t="s">
        <v>20</v>
      </c>
      <c r="H230">
        <v>2468</v>
      </c>
      <c r="I230" s="9">
        <f>IF(H230=0,0,E230/H230)</f>
        <v>66.998379254457049</v>
      </c>
      <c r="J230" t="s">
        <v>21</v>
      </c>
      <c r="K230" t="s">
        <v>22</v>
      </c>
      <c r="L230">
        <v>1472619600</v>
      </c>
      <c r="M230" s="13">
        <f>(((L230/60)/60)/24)+DATE(1970,1,1)</f>
        <v>42613.208333333328</v>
      </c>
      <c r="N230" s="14">
        <v>1474779600</v>
      </c>
      <c r="O230" s="13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LEFT(R230,SEARCH("/",R230)-1)</f>
        <v>film &amp; video</v>
      </c>
      <c r="T230" t="str">
        <f>RIGHT(R230,(LEN(R230)-(SEARCH("/",R230))))</f>
        <v>animation</v>
      </c>
      <c r="U230">
        <f t="shared" si="3"/>
        <v>25</v>
      </c>
    </row>
    <row r="231" spans="1:21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IF(E231=0,0,E231/D231)</f>
        <v>1.936892523364486</v>
      </c>
      <c r="G231" t="s">
        <v>20</v>
      </c>
      <c r="H231">
        <v>2551</v>
      </c>
      <c r="I231" s="9">
        <f>IF(H231=0,0,E231/H231)</f>
        <v>64.99333594668758</v>
      </c>
      <c r="J231" t="s">
        <v>21</v>
      </c>
      <c r="K231" t="s">
        <v>22</v>
      </c>
      <c r="L231">
        <v>1496293200</v>
      </c>
      <c r="M231" s="13">
        <f>(((L231/60)/60)/24)+DATE(1970,1,1)</f>
        <v>42887.208333333328</v>
      </c>
      <c r="N231" s="14">
        <v>1500440400</v>
      </c>
      <c r="O231" s="13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LEFT(R231,SEARCH("/",R231)-1)</f>
        <v>games</v>
      </c>
      <c r="T231" t="str">
        <f>RIGHT(R231,(LEN(R231)-(SEARCH("/",R231))))</f>
        <v>mobile games</v>
      </c>
      <c r="U231">
        <f t="shared" si="3"/>
        <v>48</v>
      </c>
    </row>
    <row r="232" spans="1:21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IF(E232=0,0,E232/D232)</f>
        <v>4.2016666666666671</v>
      </c>
      <c r="G232" t="s">
        <v>20</v>
      </c>
      <c r="H232">
        <v>101</v>
      </c>
      <c r="I232" s="9">
        <f>IF(H232=0,0,E232/H232)</f>
        <v>99.841584158415841</v>
      </c>
      <c r="J232" t="s">
        <v>21</v>
      </c>
      <c r="K232" t="s">
        <v>22</v>
      </c>
      <c r="L232">
        <v>1575612000</v>
      </c>
      <c r="M232" s="13">
        <f>(((L232/60)/60)/24)+DATE(1970,1,1)</f>
        <v>43805.25</v>
      </c>
      <c r="N232" s="14">
        <v>1575612000</v>
      </c>
      <c r="O232" s="13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>LEFT(R232,SEARCH("/",R232)-1)</f>
        <v>games</v>
      </c>
      <c r="T232" t="str">
        <f>RIGHT(R232,(LEN(R232)-(SEARCH("/",R232))))</f>
        <v>video games</v>
      </c>
      <c r="U232">
        <f t="shared" si="3"/>
        <v>0</v>
      </c>
    </row>
    <row r="233" spans="1:21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IF(E233=0,0,E233/D233)</f>
        <v>0.76708333333333334</v>
      </c>
      <c r="G233" t="s">
        <v>74</v>
      </c>
      <c r="H233">
        <v>67</v>
      </c>
      <c r="I233" s="9">
        <f>IF(H233=0,0,E233/H233)</f>
        <v>82.432835820895519</v>
      </c>
      <c r="J233" t="s">
        <v>21</v>
      </c>
      <c r="K233" t="s">
        <v>22</v>
      </c>
      <c r="L233">
        <v>1369112400</v>
      </c>
      <c r="M233" s="13">
        <f>(((L233/60)/60)/24)+DATE(1970,1,1)</f>
        <v>41415.208333333336</v>
      </c>
      <c r="N233" s="14">
        <v>1374123600</v>
      </c>
      <c r="O233" s="13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LEFT(R233,SEARCH("/",R233)-1)</f>
        <v>theater</v>
      </c>
      <c r="T233" t="str">
        <f>RIGHT(R233,(LEN(R233)-(SEARCH("/",R233))))</f>
        <v>plays</v>
      </c>
      <c r="U233">
        <f t="shared" si="3"/>
        <v>58</v>
      </c>
    </row>
    <row r="234" spans="1:21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IF(E234=0,0,E234/D234)</f>
        <v>1.7126470588235294</v>
      </c>
      <c r="G234" t="s">
        <v>20</v>
      </c>
      <c r="H234">
        <v>92</v>
      </c>
      <c r="I234" s="9">
        <f>IF(H234=0,0,E234/H234)</f>
        <v>63.293478260869563</v>
      </c>
      <c r="J234" t="s">
        <v>21</v>
      </c>
      <c r="K234" t="s">
        <v>22</v>
      </c>
      <c r="L234">
        <v>1469422800</v>
      </c>
      <c r="M234" s="13">
        <f>(((L234/60)/60)/24)+DATE(1970,1,1)</f>
        <v>42576.208333333328</v>
      </c>
      <c r="N234" s="14">
        <v>1469509200</v>
      </c>
      <c r="O234" s="13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LEFT(R234,SEARCH("/",R234)-1)</f>
        <v>theater</v>
      </c>
      <c r="T234" t="str">
        <f>RIGHT(R234,(LEN(R234)-(SEARCH("/",R234))))</f>
        <v>plays</v>
      </c>
      <c r="U234">
        <f t="shared" si="3"/>
        <v>1</v>
      </c>
    </row>
    <row r="235" spans="1:21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IF(E235=0,0,E235/D235)</f>
        <v>1.5789473684210527</v>
      </c>
      <c r="G235" t="s">
        <v>20</v>
      </c>
      <c r="H235">
        <v>62</v>
      </c>
      <c r="I235" s="9">
        <f>IF(H235=0,0,E235/H235)</f>
        <v>96.774193548387103</v>
      </c>
      <c r="J235" t="s">
        <v>21</v>
      </c>
      <c r="K235" t="s">
        <v>22</v>
      </c>
      <c r="L235">
        <v>1307854800</v>
      </c>
      <c r="M235" s="13">
        <f>(((L235/60)/60)/24)+DATE(1970,1,1)</f>
        <v>40706.208333333336</v>
      </c>
      <c r="N235" s="14">
        <v>1309237200</v>
      </c>
      <c r="O235" s="13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LEFT(R235,SEARCH("/",R235)-1)</f>
        <v>film &amp; video</v>
      </c>
      <c r="T235" t="str">
        <f>RIGHT(R235,(LEN(R235)-(SEARCH("/",R235))))</f>
        <v>animation</v>
      </c>
      <c r="U235">
        <f t="shared" si="3"/>
        <v>16</v>
      </c>
    </row>
    <row r="236" spans="1:21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IF(E236=0,0,E236/D236)</f>
        <v>1.0908</v>
      </c>
      <c r="G236" t="s">
        <v>20</v>
      </c>
      <c r="H236">
        <v>149</v>
      </c>
      <c r="I236" s="9">
        <f>IF(H236=0,0,E236/H236)</f>
        <v>54.906040268456373</v>
      </c>
      <c r="J236" t="s">
        <v>107</v>
      </c>
      <c r="K236" t="s">
        <v>108</v>
      </c>
      <c r="L236">
        <v>1503378000</v>
      </c>
      <c r="M236" s="13">
        <f>(((L236/60)/60)/24)+DATE(1970,1,1)</f>
        <v>42969.208333333328</v>
      </c>
      <c r="N236" s="14">
        <v>1503982800</v>
      </c>
      <c r="O236" s="13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LEFT(R236,SEARCH("/",R236)-1)</f>
        <v>games</v>
      </c>
      <c r="T236" t="str">
        <f>RIGHT(R236,(LEN(R236)-(SEARCH("/",R236))))</f>
        <v>video games</v>
      </c>
      <c r="U236">
        <f t="shared" si="3"/>
        <v>7</v>
      </c>
    </row>
    <row r="237" spans="1:21" ht="31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IF(E237=0,0,E237/D237)</f>
        <v>0.41732558139534881</v>
      </c>
      <c r="G237" t="s">
        <v>14</v>
      </c>
      <c r="H237">
        <v>92</v>
      </c>
      <c r="I237" s="9">
        <f>IF(H237=0,0,E237/H237)</f>
        <v>39.010869565217391</v>
      </c>
      <c r="J237" t="s">
        <v>21</v>
      </c>
      <c r="K237" t="s">
        <v>22</v>
      </c>
      <c r="L237">
        <v>1486965600</v>
      </c>
      <c r="M237" s="13">
        <f>(((L237/60)/60)/24)+DATE(1970,1,1)</f>
        <v>42779.25</v>
      </c>
      <c r="N237" s="14">
        <v>1487397600</v>
      </c>
      <c r="O237" s="13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>LEFT(R237,SEARCH("/",R237)-1)</f>
        <v>film &amp; video</v>
      </c>
      <c r="T237" t="str">
        <f>RIGHT(R237,(LEN(R237)-(SEARCH("/",R237))))</f>
        <v>animation</v>
      </c>
      <c r="U237">
        <f t="shared" si="3"/>
        <v>5</v>
      </c>
    </row>
    <row r="238" spans="1:21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IF(E238=0,0,E238/D238)</f>
        <v>0.10944303797468355</v>
      </c>
      <c r="G238" t="s">
        <v>14</v>
      </c>
      <c r="H238">
        <v>57</v>
      </c>
      <c r="I238" s="9">
        <f>IF(H238=0,0,E238/H238)</f>
        <v>75.84210526315789</v>
      </c>
      <c r="J238" t="s">
        <v>26</v>
      </c>
      <c r="K238" t="s">
        <v>27</v>
      </c>
      <c r="L238">
        <v>1561438800</v>
      </c>
      <c r="M238" s="13">
        <f>(((L238/60)/60)/24)+DATE(1970,1,1)</f>
        <v>43641.208333333328</v>
      </c>
      <c r="N238" s="14">
        <v>1562043600</v>
      </c>
      <c r="O238" s="13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LEFT(R238,SEARCH("/",R238)-1)</f>
        <v>music</v>
      </c>
      <c r="T238" t="str">
        <f>RIGHT(R238,(LEN(R238)-(SEARCH("/",R238))))</f>
        <v>rock</v>
      </c>
      <c r="U238">
        <f t="shared" si="3"/>
        <v>7</v>
      </c>
    </row>
    <row r="239" spans="1:21" ht="31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IF(E239=0,0,E239/D239)</f>
        <v>1.593763440860215</v>
      </c>
      <c r="G239" t="s">
        <v>20</v>
      </c>
      <c r="H239">
        <v>329</v>
      </c>
      <c r="I239" s="9">
        <f>IF(H239=0,0,E239/H239)</f>
        <v>45.051671732522799</v>
      </c>
      <c r="J239" t="s">
        <v>21</v>
      </c>
      <c r="K239" t="s">
        <v>22</v>
      </c>
      <c r="L239">
        <v>1398402000</v>
      </c>
      <c r="M239" s="13">
        <f>(((L239/60)/60)/24)+DATE(1970,1,1)</f>
        <v>41754.208333333336</v>
      </c>
      <c r="N239" s="14">
        <v>1398574800</v>
      </c>
      <c r="O239" s="13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LEFT(R239,SEARCH("/",R239)-1)</f>
        <v>film &amp; video</v>
      </c>
      <c r="T239" t="str">
        <f>RIGHT(R239,(LEN(R239)-(SEARCH("/",R239))))</f>
        <v>animation</v>
      </c>
      <c r="U239">
        <f t="shared" si="3"/>
        <v>2</v>
      </c>
    </row>
    <row r="240" spans="1:21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IF(E240=0,0,E240/D240)</f>
        <v>4.2241666666666671</v>
      </c>
      <c r="G240" t="s">
        <v>20</v>
      </c>
      <c r="H240">
        <v>97</v>
      </c>
      <c r="I240" s="9">
        <f>IF(H240=0,0,E240/H240)</f>
        <v>104.51546391752578</v>
      </c>
      <c r="J240" t="s">
        <v>36</v>
      </c>
      <c r="K240" t="s">
        <v>37</v>
      </c>
      <c r="L240">
        <v>1513231200</v>
      </c>
      <c r="M240" s="13">
        <f>(((L240/60)/60)/24)+DATE(1970,1,1)</f>
        <v>43083.25</v>
      </c>
      <c r="N240" s="14">
        <v>1515391200</v>
      </c>
      <c r="O240" s="13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>LEFT(R240,SEARCH("/",R240)-1)</f>
        <v>theater</v>
      </c>
      <c r="T240" t="str">
        <f>RIGHT(R240,(LEN(R240)-(SEARCH("/",R240))))</f>
        <v>plays</v>
      </c>
      <c r="U240">
        <f t="shared" si="3"/>
        <v>25</v>
      </c>
    </row>
    <row r="241" spans="1:21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IF(E241=0,0,E241/D241)</f>
        <v>0.97718749999999999</v>
      </c>
      <c r="G241" t="s">
        <v>14</v>
      </c>
      <c r="H241">
        <v>41</v>
      </c>
      <c r="I241" s="9">
        <f>IF(H241=0,0,E241/H241)</f>
        <v>76.268292682926827</v>
      </c>
      <c r="J241" t="s">
        <v>21</v>
      </c>
      <c r="K241" t="s">
        <v>22</v>
      </c>
      <c r="L241">
        <v>1440824400</v>
      </c>
      <c r="M241" s="13">
        <f>(((L241/60)/60)/24)+DATE(1970,1,1)</f>
        <v>42245.208333333328</v>
      </c>
      <c r="N241" s="14">
        <v>1441170000</v>
      </c>
      <c r="O241" s="13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LEFT(R241,SEARCH("/",R241)-1)</f>
        <v>technology</v>
      </c>
      <c r="T241" t="str">
        <f>RIGHT(R241,(LEN(R241)-(SEARCH("/",R241))))</f>
        <v>wearables</v>
      </c>
      <c r="U241">
        <f t="shared" si="3"/>
        <v>4</v>
      </c>
    </row>
    <row r="242" spans="1:21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IF(E242=0,0,E242/D242)</f>
        <v>4.1878911564625847</v>
      </c>
      <c r="G242" t="s">
        <v>20</v>
      </c>
      <c r="H242">
        <v>1784</v>
      </c>
      <c r="I242" s="9">
        <f>IF(H242=0,0,E242/H242)</f>
        <v>69.015695067264573</v>
      </c>
      <c r="J242" t="s">
        <v>21</v>
      </c>
      <c r="K242" t="s">
        <v>22</v>
      </c>
      <c r="L242">
        <v>1281070800</v>
      </c>
      <c r="M242" s="13">
        <f>(((L242/60)/60)/24)+DATE(1970,1,1)</f>
        <v>40396.208333333336</v>
      </c>
      <c r="N242" s="14">
        <v>1281157200</v>
      </c>
      <c r="O242" s="13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LEFT(R242,SEARCH("/",R242)-1)</f>
        <v>theater</v>
      </c>
      <c r="T242" t="str">
        <f>RIGHT(R242,(LEN(R242)-(SEARCH("/",R242))))</f>
        <v>plays</v>
      </c>
      <c r="U242">
        <f t="shared" si="3"/>
        <v>1</v>
      </c>
    </row>
    <row r="243" spans="1:21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IF(E243=0,0,E243/D243)</f>
        <v>1.0191632047477746</v>
      </c>
      <c r="G243" t="s">
        <v>20</v>
      </c>
      <c r="H243">
        <v>1684</v>
      </c>
      <c r="I243" s="9">
        <f>IF(H243=0,0,E243/H243)</f>
        <v>101.97684085510689</v>
      </c>
      <c r="J243" t="s">
        <v>26</v>
      </c>
      <c r="K243" t="s">
        <v>27</v>
      </c>
      <c r="L243">
        <v>1397365200</v>
      </c>
      <c r="M243" s="13">
        <f>(((L243/60)/60)/24)+DATE(1970,1,1)</f>
        <v>41742.208333333336</v>
      </c>
      <c r="N243" s="14">
        <v>1398229200</v>
      </c>
      <c r="O243" s="13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LEFT(R243,SEARCH("/",R243)-1)</f>
        <v>publishing</v>
      </c>
      <c r="T243" t="str">
        <f>RIGHT(R243,(LEN(R243)-(SEARCH("/",R243))))</f>
        <v>nonfiction</v>
      </c>
      <c r="U243">
        <f t="shared" si="3"/>
        <v>10</v>
      </c>
    </row>
    <row r="244" spans="1:21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IF(E244=0,0,E244/D244)</f>
        <v>1.2772619047619047</v>
      </c>
      <c r="G244" t="s">
        <v>20</v>
      </c>
      <c r="H244">
        <v>250</v>
      </c>
      <c r="I244" s="9">
        <f>IF(H244=0,0,E244/H244)</f>
        <v>42.915999999999997</v>
      </c>
      <c r="J244" t="s">
        <v>21</v>
      </c>
      <c r="K244" t="s">
        <v>22</v>
      </c>
      <c r="L244">
        <v>1494392400</v>
      </c>
      <c r="M244" s="13">
        <f>(((L244/60)/60)/24)+DATE(1970,1,1)</f>
        <v>42865.208333333328</v>
      </c>
      <c r="N244" s="14">
        <v>1495256400</v>
      </c>
      <c r="O244" s="13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LEFT(R244,SEARCH("/",R244)-1)</f>
        <v>music</v>
      </c>
      <c r="T244" t="str">
        <f>RIGHT(R244,(LEN(R244)-(SEARCH("/",R244))))</f>
        <v>rock</v>
      </c>
      <c r="U244">
        <f t="shared" si="3"/>
        <v>10</v>
      </c>
    </row>
    <row r="245" spans="1:21" ht="31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IF(E245=0,0,E245/D245)</f>
        <v>4.4521739130434783</v>
      </c>
      <c r="G245" t="s">
        <v>20</v>
      </c>
      <c r="H245">
        <v>238</v>
      </c>
      <c r="I245" s="9">
        <f>IF(H245=0,0,E245/H245)</f>
        <v>43.025210084033617</v>
      </c>
      <c r="J245" t="s">
        <v>21</v>
      </c>
      <c r="K245" t="s">
        <v>22</v>
      </c>
      <c r="L245">
        <v>1520143200</v>
      </c>
      <c r="M245" s="13">
        <f>(((L245/60)/60)/24)+DATE(1970,1,1)</f>
        <v>43163.25</v>
      </c>
      <c r="N245" s="14">
        <v>1520402400</v>
      </c>
      <c r="O245" s="13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>LEFT(R245,SEARCH("/",R245)-1)</f>
        <v>theater</v>
      </c>
      <c r="T245" t="str">
        <f>RIGHT(R245,(LEN(R245)-(SEARCH("/",R245))))</f>
        <v>plays</v>
      </c>
      <c r="U245">
        <f t="shared" si="3"/>
        <v>3</v>
      </c>
    </row>
    <row r="246" spans="1:21" ht="31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IF(E246=0,0,E246/D246)</f>
        <v>5.6971428571428575</v>
      </c>
      <c r="G246" t="s">
        <v>20</v>
      </c>
      <c r="H246">
        <v>53</v>
      </c>
      <c r="I246" s="9">
        <f>IF(H246=0,0,E246/H246)</f>
        <v>75.245283018867923</v>
      </c>
      <c r="J246" t="s">
        <v>21</v>
      </c>
      <c r="K246" t="s">
        <v>22</v>
      </c>
      <c r="L246">
        <v>1405314000</v>
      </c>
      <c r="M246" s="13">
        <f>(((L246/60)/60)/24)+DATE(1970,1,1)</f>
        <v>41834.208333333336</v>
      </c>
      <c r="N246" s="14">
        <v>1409806800</v>
      </c>
      <c r="O246" s="13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LEFT(R246,SEARCH("/",R246)-1)</f>
        <v>theater</v>
      </c>
      <c r="T246" t="str">
        <f>RIGHT(R246,(LEN(R246)-(SEARCH("/",R246))))</f>
        <v>plays</v>
      </c>
      <c r="U246">
        <f t="shared" si="3"/>
        <v>52</v>
      </c>
    </row>
    <row r="247" spans="1:21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IF(E247=0,0,E247/D247)</f>
        <v>5.0934482758620687</v>
      </c>
      <c r="G247" t="s">
        <v>20</v>
      </c>
      <c r="H247">
        <v>214</v>
      </c>
      <c r="I247" s="9">
        <f>IF(H247=0,0,E247/H247)</f>
        <v>69.023364485981304</v>
      </c>
      <c r="J247" t="s">
        <v>21</v>
      </c>
      <c r="K247" t="s">
        <v>22</v>
      </c>
      <c r="L247">
        <v>1396846800</v>
      </c>
      <c r="M247" s="13">
        <f>(((L247/60)/60)/24)+DATE(1970,1,1)</f>
        <v>41736.208333333336</v>
      </c>
      <c r="N247" s="14">
        <v>1396933200</v>
      </c>
      <c r="O247" s="13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LEFT(R247,SEARCH("/",R247)-1)</f>
        <v>theater</v>
      </c>
      <c r="T247" t="str">
        <f>RIGHT(R247,(LEN(R247)-(SEARCH("/",R247))))</f>
        <v>plays</v>
      </c>
      <c r="U247">
        <f t="shared" si="3"/>
        <v>1</v>
      </c>
    </row>
    <row r="248" spans="1:21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IF(E248=0,0,E248/D248)</f>
        <v>3.2553333333333332</v>
      </c>
      <c r="G248" t="s">
        <v>20</v>
      </c>
      <c r="H248">
        <v>222</v>
      </c>
      <c r="I248" s="9">
        <f>IF(H248=0,0,E248/H248)</f>
        <v>65.986486486486484</v>
      </c>
      <c r="J248" t="s">
        <v>21</v>
      </c>
      <c r="K248" t="s">
        <v>22</v>
      </c>
      <c r="L248">
        <v>1375678800</v>
      </c>
      <c r="M248" s="13">
        <f>(((L248/60)/60)/24)+DATE(1970,1,1)</f>
        <v>41491.208333333336</v>
      </c>
      <c r="N248" s="14">
        <v>1376024400</v>
      </c>
      <c r="O248" s="13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LEFT(R248,SEARCH("/",R248)-1)</f>
        <v>technology</v>
      </c>
      <c r="T248" t="str">
        <f>RIGHT(R248,(LEN(R248)-(SEARCH("/",R248))))</f>
        <v>web</v>
      </c>
      <c r="U248">
        <f t="shared" si="3"/>
        <v>4</v>
      </c>
    </row>
    <row r="249" spans="1:21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IF(E249=0,0,E249/D249)</f>
        <v>9.3261616161616168</v>
      </c>
      <c r="G249" t="s">
        <v>20</v>
      </c>
      <c r="H249">
        <v>1884</v>
      </c>
      <c r="I249" s="9">
        <f>IF(H249=0,0,E249/H249)</f>
        <v>98.013800424628457</v>
      </c>
      <c r="J249" t="s">
        <v>21</v>
      </c>
      <c r="K249" t="s">
        <v>22</v>
      </c>
      <c r="L249">
        <v>1482386400</v>
      </c>
      <c r="M249" s="13">
        <f>(((L249/60)/60)/24)+DATE(1970,1,1)</f>
        <v>42726.25</v>
      </c>
      <c r="N249" s="14">
        <v>1483682400</v>
      </c>
      <c r="O249" s="13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>LEFT(R249,SEARCH("/",R249)-1)</f>
        <v>publishing</v>
      </c>
      <c r="T249" t="str">
        <f>RIGHT(R249,(LEN(R249)-(SEARCH("/",R249))))</f>
        <v>fiction</v>
      </c>
      <c r="U249">
        <f t="shared" si="3"/>
        <v>15</v>
      </c>
    </row>
    <row r="250" spans="1:21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IF(E250=0,0,E250/D250)</f>
        <v>2.1133870967741935</v>
      </c>
      <c r="G250" t="s">
        <v>20</v>
      </c>
      <c r="H250">
        <v>218</v>
      </c>
      <c r="I250" s="9">
        <f>IF(H250=0,0,E250/H250)</f>
        <v>60.105504587155963</v>
      </c>
      <c r="J250" t="s">
        <v>26</v>
      </c>
      <c r="K250" t="s">
        <v>27</v>
      </c>
      <c r="L250">
        <v>1420005600</v>
      </c>
      <c r="M250" s="13">
        <f>(((L250/60)/60)/24)+DATE(1970,1,1)</f>
        <v>42004.25</v>
      </c>
      <c r="N250" s="14">
        <v>1420437600</v>
      </c>
      <c r="O250" s="13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>LEFT(R250,SEARCH("/",R250)-1)</f>
        <v>games</v>
      </c>
      <c r="T250" t="str">
        <f>RIGHT(R250,(LEN(R250)-(SEARCH("/",R250))))</f>
        <v>mobile games</v>
      </c>
      <c r="U250">
        <f t="shared" si="3"/>
        <v>5</v>
      </c>
    </row>
    <row r="251" spans="1:21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IF(E251=0,0,E251/D251)</f>
        <v>2.7332520325203253</v>
      </c>
      <c r="G251" t="s">
        <v>20</v>
      </c>
      <c r="H251">
        <v>6465</v>
      </c>
      <c r="I251" s="9">
        <f>IF(H251=0,0,E251/H251)</f>
        <v>26.000773395204948</v>
      </c>
      <c r="J251" t="s">
        <v>21</v>
      </c>
      <c r="K251" t="s">
        <v>22</v>
      </c>
      <c r="L251">
        <v>1420178400</v>
      </c>
      <c r="M251" s="13">
        <f>(((L251/60)/60)/24)+DATE(1970,1,1)</f>
        <v>42006.25</v>
      </c>
      <c r="N251" s="14">
        <v>1420783200</v>
      </c>
      <c r="O251" s="13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>LEFT(R251,SEARCH("/",R251)-1)</f>
        <v>publishing</v>
      </c>
      <c r="T251" t="str">
        <f>RIGHT(R251,(LEN(R251)-(SEARCH("/",R251))))</f>
        <v>translations</v>
      </c>
      <c r="U251">
        <f t="shared" si="3"/>
        <v>7</v>
      </c>
    </row>
    <row r="252" spans="1:21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IF(E252=0,0,E252/D252)</f>
        <v>0.03</v>
      </c>
      <c r="G252" t="s">
        <v>14</v>
      </c>
      <c r="H252">
        <v>1</v>
      </c>
      <c r="I252" s="9">
        <f>IF(H252=0,0,E252/H252)</f>
        <v>3</v>
      </c>
      <c r="J252" t="s">
        <v>21</v>
      </c>
      <c r="K252" t="s">
        <v>22</v>
      </c>
      <c r="L252">
        <v>1264399200</v>
      </c>
      <c r="M252" s="13">
        <f>(((L252/60)/60)/24)+DATE(1970,1,1)</f>
        <v>40203.25</v>
      </c>
      <c r="N252" s="14">
        <v>1267423200</v>
      </c>
      <c r="O252" s="13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>LEFT(R252,SEARCH("/",R252)-1)</f>
        <v>music</v>
      </c>
      <c r="T252" t="str">
        <f>RIGHT(R252,(LEN(R252)-(SEARCH("/",R252))))</f>
        <v>rock</v>
      </c>
      <c r="U252">
        <f t="shared" si="3"/>
        <v>35</v>
      </c>
    </row>
    <row r="253" spans="1:21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IF(E253=0,0,E253/D253)</f>
        <v>0.54084507042253516</v>
      </c>
      <c r="G253" t="s">
        <v>14</v>
      </c>
      <c r="H253">
        <v>101</v>
      </c>
      <c r="I253" s="9">
        <f>IF(H253=0,0,E253/H253)</f>
        <v>38.019801980198018</v>
      </c>
      <c r="J253" t="s">
        <v>21</v>
      </c>
      <c r="K253" t="s">
        <v>22</v>
      </c>
      <c r="L253">
        <v>1355032800</v>
      </c>
      <c r="M253" s="13">
        <f>(((L253/60)/60)/24)+DATE(1970,1,1)</f>
        <v>41252.25</v>
      </c>
      <c r="N253" s="14">
        <v>1355205600</v>
      </c>
      <c r="O253" s="13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>LEFT(R253,SEARCH("/",R253)-1)</f>
        <v>theater</v>
      </c>
      <c r="T253" t="str">
        <f>RIGHT(R253,(LEN(R253)-(SEARCH("/",R253))))</f>
        <v>plays</v>
      </c>
      <c r="U253">
        <f t="shared" si="3"/>
        <v>2</v>
      </c>
    </row>
    <row r="254" spans="1:21" ht="31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IF(E254=0,0,E254/D254)</f>
        <v>6.2629999999999999</v>
      </c>
      <c r="G254" t="s">
        <v>20</v>
      </c>
      <c r="H254">
        <v>59</v>
      </c>
      <c r="I254" s="9">
        <f>IF(H254=0,0,E254/H254)</f>
        <v>106.15254237288136</v>
      </c>
      <c r="J254" t="s">
        <v>21</v>
      </c>
      <c r="K254" t="s">
        <v>22</v>
      </c>
      <c r="L254">
        <v>1382677200</v>
      </c>
      <c r="M254" s="13">
        <f>(((L254/60)/60)/24)+DATE(1970,1,1)</f>
        <v>41572.208333333336</v>
      </c>
      <c r="N254" s="14">
        <v>1383109200</v>
      </c>
      <c r="O254" s="13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LEFT(R254,SEARCH("/",R254)-1)</f>
        <v>theater</v>
      </c>
      <c r="T254" t="str">
        <f>RIGHT(R254,(LEN(R254)-(SEARCH("/",R254))))</f>
        <v>plays</v>
      </c>
      <c r="U254">
        <f t="shared" si="3"/>
        <v>5</v>
      </c>
    </row>
    <row r="255" spans="1:21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IF(E255=0,0,E255/D255)</f>
        <v>0.8902139917695473</v>
      </c>
      <c r="G255" t="s">
        <v>14</v>
      </c>
      <c r="H255">
        <v>1335</v>
      </c>
      <c r="I255" s="9">
        <f>IF(H255=0,0,E255/H255)</f>
        <v>81.019475655430711</v>
      </c>
      <c r="J255" t="s">
        <v>15</v>
      </c>
      <c r="K255" t="s">
        <v>16</v>
      </c>
      <c r="L255">
        <v>1302238800</v>
      </c>
      <c r="M255" s="13">
        <f>(((L255/60)/60)/24)+DATE(1970,1,1)</f>
        <v>40641.208333333336</v>
      </c>
      <c r="N255" s="14">
        <v>1303275600</v>
      </c>
      <c r="O255" s="13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LEFT(R255,SEARCH("/",R255)-1)</f>
        <v>film &amp; video</v>
      </c>
      <c r="T255" t="str">
        <f>RIGHT(R255,(LEN(R255)-(SEARCH("/",R255))))</f>
        <v>drama</v>
      </c>
      <c r="U255">
        <f t="shared" si="3"/>
        <v>12</v>
      </c>
    </row>
    <row r="256" spans="1:21" ht="31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IF(E256=0,0,E256/D256)</f>
        <v>1.8489130434782608</v>
      </c>
      <c r="G256" t="s">
        <v>20</v>
      </c>
      <c r="H256">
        <v>88</v>
      </c>
      <c r="I256" s="9">
        <f>IF(H256=0,0,E256/H256)</f>
        <v>96.647727272727266</v>
      </c>
      <c r="J256" t="s">
        <v>21</v>
      </c>
      <c r="K256" t="s">
        <v>22</v>
      </c>
      <c r="L256">
        <v>1487656800</v>
      </c>
      <c r="M256" s="13">
        <f>(((L256/60)/60)/24)+DATE(1970,1,1)</f>
        <v>42787.25</v>
      </c>
      <c r="N256" s="14">
        <v>1487829600</v>
      </c>
      <c r="O256" s="13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>LEFT(R256,SEARCH("/",R256)-1)</f>
        <v>publishing</v>
      </c>
      <c r="T256" t="str">
        <f>RIGHT(R256,(LEN(R256)-(SEARCH("/",R256))))</f>
        <v>nonfiction</v>
      </c>
      <c r="U256">
        <f t="shared" si="3"/>
        <v>2</v>
      </c>
    </row>
    <row r="257" spans="1:21" ht="31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IF(E257=0,0,E257/D257)</f>
        <v>1.2016770186335404</v>
      </c>
      <c r="G257" t="s">
        <v>20</v>
      </c>
      <c r="H257">
        <v>1697</v>
      </c>
      <c r="I257" s="9">
        <f>IF(H257=0,0,E257/H257)</f>
        <v>57.003535651149086</v>
      </c>
      <c r="J257" t="s">
        <v>21</v>
      </c>
      <c r="K257" t="s">
        <v>22</v>
      </c>
      <c r="L257">
        <v>1297836000</v>
      </c>
      <c r="M257" s="13">
        <f>(((L257/60)/60)/24)+DATE(1970,1,1)</f>
        <v>40590.25</v>
      </c>
      <c r="N257" s="14">
        <v>1298268000</v>
      </c>
      <c r="O257" s="13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>LEFT(R257,SEARCH("/",R257)-1)</f>
        <v>music</v>
      </c>
      <c r="T257" t="str">
        <f>RIGHT(R257,(LEN(R257)-(SEARCH("/",R257))))</f>
        <v>rock</v>
      </c>
      <c r="U257">
        <f t="shared" si="3"/>
        <v>5</v>
      </c>
    </row>
    <row r="258" spans="1:21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IF(E258=0,0,E258/D258)</f>
        <v>0.23390243902439026</v>
      </c>
      <c r="G258" t="s">
        <v>14</v>
      </c>
      <c r="H258">
        <v>15</v>
      </c>
      <c r="I258" s="9">
        <f>IF(H258=0,0,E258/H258)</f>
        <v>63.93333333333333</v>
      </c>
      <c r="J258" t="s">
        <v>40</v>
      </c>
      <c r="K258" t="s">
        <v>41</v>
      </c>
      <c r="L258">
        <v>1453615200</v>
      </c>
      <c r="M258" s="13">
        <f>(((L258/60)/60)/24)+DATE(1970,1,1)</f>
        <v>42393.25</v>
      </c>
      <c r="N258" s="14">
        <v>1456812000</v>
      </c>
      <c r="O258" s="13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>LEFT(R258,SEARCH("/",R258)-1)</f>
        <v>music</v>
      </c>
      <c r="T258" t="str">
        <f>RIGHT(R258,(LEN(R258)-(SEARCH("/",R258))))</f>
        <v>rock</v>
      </c>
      <c r="U258">
        <f t="shared" si="3"/>
        <v>37</v>
      </c>
    </row>
    <row r="259" spans="1:21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IF(E259=0,0,E259/D259)</f>
        <v>1.46</v>
      </c>
      <c r="G259" t="s">
        <v>20</v>
      </c>
      <c r="H259">
        <v>92</v>
      </c>
      <c r="I259" s="9">
        <f>IF(H259=0,0,E259/H259)</f>
        <v>90.456521739130437</v>
      </c>
      <c r="J259" t="s">
        <v>21</v>
      </c>
      <c r="K259" t="s">
        <v>22</v>
      </c>
      <c r="L259">
        <v>1362463200</v>
      </c>
      <c r="M259" s="13">
        <f>(((L259/60)/60)/24)+DATE(1970,1,1)</f>
        <v>41338.25</v>
      </c>
      <c r="N259" s="14">
        <v>1363669200</v>
      </c>
      <c r="O259" s="13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LEFT(R259,SEARCH("/",R259)-1)</f>
        <v>theater</v>
      </c>
      <c r="T259" t="str">
        <f>RIGHT(R259,(LEN(R259)-(SEARCH("/",R259))))</f>
        <v>plays</v>
      </c>
      <c r="U259">
        <f t="shared" ref="U259:U322" si="4">O259-M259</f>
        <v>13.958333333335759</v>
      </c>
    </row>
    <row r="260" spans="1:21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IF(E260=0,0,E260/D260)</f>
        <v>2.6848000000000001</v>
      </c>
      <c r="G260" t="s">
        <v>20</v>
      </c>
      <c r="H260">
        <v>186</v>
      </c>
      <c r="I260" s="9">
        <f>IF(H260=0,0,E260/H260)</f>
        <v>72.172043010752688</v>
      </c>
      <c r="J260" t="s">
        <v>21</v>
      </c>
      <c r="K260" t="s">
        <v>22</v>
      </c>
      <c r="L260">
        <v>1481176800</v>
      </c>
      <c r="M260" s="13">
        <f>(((L260/60)/60)/24)+DATE(1970,1,1)</f>
        <v>42712.25</v>
      </c>
      <c r="N260" s="14">
        <v>1482904800</v>
      </c>
      <c r="O260" s="13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>LEFT(R260,SEARCH("/",R260)-1)</f>
        <v>theater</v>
      </c>
      <c r="T260" t="str">
        <f>RIGHT(R260,(LEN(R260)-(SEARCH("/",R260))))</f>
        <v>plays</v>
      </c>
      <c r="U260">
        <f t="shared" si="4"/>
        <v>20</v>
      </c>
    </row>
    <row r="261" spans="1:21" ht="31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IF(E261=0,0,E261/D261)</f>
        <v>5.9749999999999996</v>
      </c>
      <c r="G261" t="s">
        <v>20</v>
      </c>
      <c r="H261">
        <v>138</v>
      </c>
      <c r="I261" s="9">
        <f>IF(H261=0,0,E261/H261)</f>
        <v>77.934782608695656</v>
      </c>
      <c r="J261" t="s">
        <v>21</v>
      </c>
      <c r="K261" t="s">
        <v>22</v>
      </c>
      <c r="L261">
        <v>1354946400</v>
      </c>
      <c r="M261" s="13">
        <f>(((L261/60)/60)/24)+DATE(1970,1,1)</f>
        <v>41251.25</v>
      </c>
      <c r="N261" s="14">
        <v>1356588000</v>
      </c>
      <c r="O261" s="13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>LEFT(R261,SEARCH("/",R261)-1)</f>
        <v>photography</v>
      </c>
      <c r="T261" t="str">
        <f>RIGHT(R261,(LEN(R261)-(SEARCH("/",R261))))</f>
        <v>photography books</v>
      </c>
      <c r="U261">
        <f t="shared" si="4"/>
        <v>19</v>
      </c>
    </row>
    <row r="262" spans="1:21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IF(E262=0,0,E262/D262)</f>
        <v>1.5769841269841269</v>
      </c>
      <c r="G262" t="s">
        <v>20</v>
      </c>
      <c r="H262">
        <v>261</v>
      </c>
      <c r="I262" s="9">
        <f>IF(H262=0,0,E262/H262)</f>
        <v>38.065134099616856</v>
      </c>
      <c r="J262" t="s">
        <v>21</v>
      </c>
      <c r="K262" t="s">
        <v>22</v>
      </c>
      <c r="L262">
        <v>1348808400</v>
      </c>
      <c r="M262" s="13">
        <f>(((L262/60)/60)/24)+DATE(1970,1,1)</f>
        <v>41180.208333333336</v>
      </c>
      <c r="N262" s="14">
        <v>1349845200</v>
      </c>
      <c r="O262" s="13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LEFT(R262,SEARCH("/",R262)-1)</f>
        <v>music</v>
      </c>
      <c r="T262" t="str">
        <f>RIGHT(R262,(LEN(R262)-(SEARCH("/",R262))))</f>
        <v>rock</v>
      </c>
      <c r="U262">
        <f t="shared" si="4"/>
        <v>12</v>
      </c>
    </row>
    <row r="263" spans="1:21" ht="31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IF(E263=0,0,E263/D263)</f>
        <v>0.31201660735468567</v>
      </c>
      <c r="G263" t="s">
        <v>14</v>
      </c>
      <c r="H263">
        <v>454</v>
      </c>
      <c r="I263" s="9">
        <f>IF(H263=0,0,E263/H263)</f>
        <v>57.936123348017624</v>
      </c>
      <c r="J263" t="s">
        <v>21</v>
      </c>
      <c r="K263" t="s">
        <v>22</v>
      </c>
      <c r="L263">
        <v>1282712400</v>
      </c>
      <c r="M263" s="13">
        <f>(((L263/60)/60)/24)+DATE(1970,1,1)</f>
        <v>40415.208333333336</v>
      </c>
      <c r="N263" s="14">
        <v>1283058000</v>
      </c>
      <c r="O263" s="13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LEFT(R263,SEARCH("/",R263)-1)</f>
        <v>music</v>
      </c>
      <c r="T263" t="str">
        <f>RIGHT(R263,(LEN(R263)-(SEARCH("/",R263))))</f>
        <v>rock</v>
      </c>
      <c r="U263">
        <f t="shared" si="4"/>
        <v>4</v>
      </c>
    </row>
    <row r="264" spans="1:21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IF(E264=0,0,E264/D264)</f>
        <v>3.1341176470588237</v>
      </c>
      <c r="G264" t="s">
        <v>20</v>
      </c>
      <c r="H264">
        <v>107</v>
      </c>
      <c r="I264" s="9">
        <f>IF(H264=0,0,E264/H264)</f>
        <v>49.794392523364486</v>
      </c>
      <c r="J264" t="s">
        <v>21</v>
      </c>
      <c r="K264" t="s">
        <v>22</v>
      </c>
      <c r="L264">
        <v>1301979600</v>
      </c>
      <c r="M264" s="13">
        <f>(((L264/60)/60)/24)+DATE(1970,1,1)</f>
        <v>40638.208333333336</v>
      </c>
      <c r="N264" s="14">
        <v>1304226000</v>
      </c>
      <c r="O264" s="13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LEFT(R264,SEARCH("/",R264)-1)</f>
        <v>music</v>
      </c>
      <c r="T264" t="str">
        <f>RIGHT(R264,(LEN(R264)-(SEARCH("/",R264))))</f>
        <v>indie rock</v>
      </c>
      <c r="U264">
        <f t="shared" si="4"/>
        <v>26</v>
      </c>
    </row>
    <row r="265" spans="1:21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IF(E265=0,0,E265/D265)</f>
        <v>3.7089655172413791</v>
      </c>
      <c r="G265" t="s">
        <v>20</v>
      </c>
      <c r="H265">
        <v>199</v>
      </c>
      <c r="I265" s="9">
        <f>IF(H265=0,0,E265/H265)</f>
        <v>54.050251256281406</v>
      </c>
      <c r="J265" t="s">
        <v>21</v>
      </c>
      <c r="K265" t="s">
        <v>22</v>
      </c>
      <c r="L265">
        <v>1263016800</v>
      </c>
      <c r="M265" s="13">
        <f>(((L265/60)/60)/24)+DATE(1970,1,1)</f>
        <v>40187.25</v>
      </c>
      <c r="N265" s="14">
        <v>1263016800</v>
      </c>
      <c r="O265" s="13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>LEFT(R265,SEARCH("/",R265)-1)</f>
        <v>photography</v>
      </c>
      <c r="T265" t="str">
        <f>RIGHT(R265,(LEN(R265)-(SEARCH("/",R265))))</f>
        <v>photography books</v>
      </c>
      <c r="U265">
        <f t="shared" si="4"/>
        <v>0</v>
      </c>
    </row>
    <row r="266" spans="1:21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IF(E266=0,0,E266/D266)</f>
        <v>3.6266447368421053</v>
      </c>
      <c r="G266" t="s">
        <v>20</v>
      </c>
      <c r="H266">
        <v>5512</v>
      </c>
      <c r="I266" s="9">
        <f>IF(H266=0,0,E266/H266)</f>
        <v>30.002721335268504</v>
      </c>
      <c r="J266" t="s">
        <v>21</v>
      </c>
      <c r="K266" t="s">
        <v>22</v>
      </c>
      <c r="L266">
        <v>1360648800</v>
      </c>
      <c r="M266" s="13">
        <f>(((L266/60)/60)/24)+DATE(1970,1,1)</f>
        <v>41317.25</v>
      </c>
      <c r="N266" s="14">
        <v>1362031200</v>
      </c>
      <c r="O266" s="13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>LEFT(R266,SEARCH("/",R266)-1)</f>
        <v>theater</v>
      </c>
      <c r="T266" t="str">
        <f>RIGHT(R266,(LEN(R266)-(SEARCH("/",R266))))</f>
        <v>plays</v>
      </c>
      <c r="U266">
        <f t="shared" si="4"/>
        <v>16</v>
      </c>
    </row>
    <row r="267" spans="1:21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IF(E267=0,0,E267/D267)</f>
        <v>1.2308163265306122</v>
      </c>
      <c r="G267" t="s">
        <v>20</v>
      </c>
      <c r="H267">
        <v>86</v>
      </c>
      <c r="I267" s="9">
        <f>IF(H267=0,0,E267/H267)</f>
        <v>70.127906976744185</v>
      </c>
      <c r="J267" t="s">
        <v>21</v>
      </c>
      <c r="K267" t="s">
        <v>22</v>
      </c>
      <c r="L267">
        <v>1451800800</v>
      </c>
      <c r="M267" s="13">
        <f>(((L267/60)/60)/24)+DATE(1970,1,1)</f>
        <v>42372.25</v>
      </c>
      <c r="N267" s="14">
        <v>1455602400</v>
      </c>
      <c r="O267" s="13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>LEFT(R267,SEARCH("/",R267)-1)</f>
        <v>theater</v>
      </c>
      <c r="T267" t="str">
        <f>RIGHT(R267,(LEN(R267)-(SEARCH("/",R267))))</f>
        <v>plays</v>
      </c>
      <c r="U267">
        <f t="shared" si="4"/>
        <v>44</v>
      </c>
    </row>
    <row r="268" spans="1:21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IF(E268=0,0,E268/D268)</f>
        <v>0.76766756032171579</v>
      </c>
      <c r="G268" t="s">
        <v>14</v>
      </c>
      <c r="H268">
        <v>3182</v>
      </c>
      <c r="I268" s="9">
        <f>IF(H268=0,0,E268/H268)</f>
        <v>26.996228786926462</v>
      </c>
      <c r="J268" t="s">
        <v>107</v>
      </c>
      <c r="K268" t="s">
        <v>108</v>
      </c>
      <c r="L268">
        <v>1415340000</v>
      </c>
      <c r="M268" s="13">
        <f>(((L268/60)/60)/24)+DATE(1970,1,1)</f>
        <v>41950.25</v>
      </c>
      <c r="N268" s="14">
        <v>1418191200</v>
      </c>
      <c r="O268" s="13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>LEFT(R268,SEARCH("/",R268)-1)</f>
        <v>music</v>
      </c>
      <c r="T268" t="str">
        <f>RIGHT(R268,(LEN(R268)-(SEARCH("/",R268))))</f>
        <v>jazz</v>
      </c>
      <c r="U268">
        <f t="shared" si="4"/>
        <v>33</v>
      </c>
    </row>
    <row r="269" spans="1:21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IF(E269=0,0,E269/D269)</f>
        <v>2.3362012987012988</v>
      </c>
      <c r="G269" t="s">
        <v>20</v>
      </c>
      <c r="H269">
        <v>2768</v>
      </c>
      <c r="I269" s="9">
        <f>IF(H269=0,0,E269/H269)</f>
        <v>51.990606936416185</v>
      </c>
      <c r="J269" t="s">
        <v>26</v>
      </c>
      <c r="K269" t="s">
        <v>27</v>
      </c>
      <c r="L269">
        <v>1351054800</v>
      </c>
      <c r="M269" s="13">
        <f>(((L269/60)/60)/24)+DATE(1970,1,1)</f>
        <v>41206.208333333336</v>
      </c>
      <c r="N269" s="14">
        <v>1352440800</v>
      </c>
      <c r="O269" s="13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>LEFT(R269,SEARCH("/",R269)-1)</f>
        <v>theater</v>
      </c>
      <c r="T269" t="str">
        <f>RIGHT(R269,(LEN(R269)-(SEARCH("/",R269))))</f>
        <v>plays</v>
      </c>
      <c r="U269">
        <f t="shared" si="4"/>
        <v>16.041666666664241</v>
      </c>
    </row>
    <row r="270" spans="1:21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IF(E270=0,0,E270/D270)</f>
        <v>1.8053333333333332</v>
      </c>
      <c r="G270" t="s">
        <v>20</v>
      </c>
      <c r="H270">
        <v>48</v>
      </c>
      <c r="I270" s="9">
        <f>IF(H270=0,0,E270/H270)</f>
        <v>56.416666666666664</v>
      </c>
      <c r="J270" t="s">
        <v>21</v>
      </c>
      <c r="K270" t="s">
        <v>22</v>
      </c>
      <c r="L270">
        <v>1349326800</v>
      </c>
      <c r="M270" s="13">
        <f>(((L270/60)/60)/24)+DATE(1970,1,1)</f>
        <v>41186.208333333336</v>
      </c>
      <c r="N270" s="14">
        <v>1353304800</v>
      </c>
      <c r="O270" s="13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>LEFT(R270,SEARCH("/",R270)-1)</f>
        <v>film &amp; video</v>
      </c>
      <c r="T270" t="str">
        <f>RIGHT(R270,(LEN(R270)-(SEARCH("/",R270))))</f>
        <v>documentary</v>
      </c>
      <c r="U270">
        <f t="shared" si="4"/>
        <v>46.041666666664241</v>
      </c>
    </row>
    <row r="271" spans="1:21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IF(E271=0,0,E271/D271)</f>
        <v>2.5262857142857142</v>
      </c>
      <c r="G271" t="s">
        <v>20</v>
      </c>
      <c r="H271">
        <v>87</v>
      </c>
      <c r="I271" s="9">
        <f>IF(H271=0,0,E271/H271)</f>
        <v>101.63218390804597</v>
      </c>
      <c r="J271" t="s">
        <v>21</v>
      </c>
      <c r="K271" t="s">
        <v>22</v>
      </c>
      <c r="L271">
        <v>1548914400</v>
      </c>
      <c r="M271" s="13">
        <f>(((L271/60)/60)/24)+DATE(1970,1,1)</f>
        <v>43496.25</v>
      </c>
      <c r="N271" s="14">
        <v>1550728800</v>
      </c>
      <c r="O271" s="13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>LEFT(R271,SEARCH("/",R271)-1)</f>
        <v>film &amp; video</v>
      </c>
      <c r="T271" t="str">
        <f>RIGHT(R271,(LEN(R271)-(SEARCH("/",R271))))</f>
        <v>television</v>
      </c>
      <c r="U271">
        <f t="shared" si="4"/>
        <v>21</v>
      </c>
    </row>
    <row r="272" spans="1:21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IF(E272=0,0,E272/D272)</f>
        <v>0.27176538240368026</v>
      </c>
      <c r="G272" t="s">
        <v>74</v>
      </c>
      <c r="H272">
        <v>1890</v>
      </c>
      <c r="I272" s="9">
        <f>IF(H272=0,0,E272/H272)</f>
        <v>25.005291005291006</v>
      </c>
      <c r="J272" t="s">
        <v>21</v>
      </c>
      <c r="K272" t="s">
        <v>22</v>
      </c>
      <c r="L272">
        <v>1291269600</v>
      </c>
      <c r="M272" s="13">
        <f>(((L272/60)/60)/24)+DATE(1970,1,1)</f>
        <v>40514.25</v>
      </c>
      <c r="N272" s="14">
        <v>1291442400</v>
      </c>
      <c r="O272" s="13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>LEFT(R272,SEARCH("/",R272)-1)</f>
        <v>games</v>
      </c>
      <c r="T272" t="str">
        <f>RIGHT(R272,(LEN(R272)-(SEARCH("/",R272))))</f>
        <v>video games</v>
      </c>
      <c r="U272">
        <f t="shared" si="4"/>
        <v>2</v>
      </c>
    </row>
    <row r="273" spans="1:21" ht="31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IF(E273=0,0,E273/D273)</f>
        <v>1.2706571242680547E-2</v>
      </c>
      <c r="G273" t="s">
        <v>47</v>
      </c>
      <c r="H273">
        <v>61</v>
      </c>
      <c r="I273" s="9">
        <f>IF(H273=0,0,E273/H273)</f>
        <v>32.016393442622949</v>
      </c>
      <c r="J273" t="s">
        <v>21</v>
      </c>
      <c r="K273" t="s">
        <v>22</v>
      </c>
      <c r="L273">
        <v>1449468000</v>
      </c>
      <c r="M273" s="13">
        <f>(((L273/60)/60)/24)+DATE(1970,1,1)</f>
        <v>42345.25</v>
      </c>
      <c r="N273" s="14">
        <v>1452146400</v>
      </c>
      <c r="O273" s="13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LEFT(R273,SEARCH("/",R273)-1)</f>
        <v>photography</v>
      </c>
      <c r="T273" t="str">
        <f>RIGHT(R273,(LEN(R273)-(SEARCH("/",R273))))</f>
        <v>photography books</v>
      </c>
      <c r="U273">
        <f t="shared" si="4"/>
        <v>31</v>
      </c>
    </row>
    <row r="274" spans="1:21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IF(E274=0,0,E274/D274)</f>
        <v>3.0400978473581213</v>
      </c>
      <c r="G274" t="s">
        <v>20</v>
      </c>
      <c r="H274">
        <v>1894</v>
      </c>
      <c r="I274" s="9">
        <f>IF(H274=0,0,E274/H274)</f>
        <v>82.021647307286173</v>
      </c>
      <c r="J274" t="s">
        <v>21</v>
      </c>
      <c r="K274" t="s">
        <v>22</v>
      </c>
      <c r="L274">
        <v>1562734800</v>
      </c>
      <c r="M274" s="13">
        <f>(((L274/60)/60)/24)+DATE(1970,1,1)</f>
        <v>43656.208333333328</v>
      </c>
      <c r="N274" s="14">
        <v>1564894800</v>
      </c>
      <c r="O274" s="13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LEFT(R274,SEARCH("/",R274)-1)</f>
        <v>theater</v>
      </c>
      <c r="T274" t="str">
        <f>RIGHT(R274,(LEN(R274)-(SEARCH("/",R274))))</f>
        <v>plays</v>
      </c>
      <c r="U274">
        <f t="shared" si="4"/>
        <v>25</v>
      </c>
    </row>
    <row r="275" spans="1:21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IF(E275=0,0,E275/D275)</f>
        <v>1.3723076923076922</v>
      </c>
      <c r="G275" t="s">
        <v>20</v>
      </c>
      <c r="H275">
        <v>282</v>
      </c>
      <c r="I275" s="9">
        <f>IF(H275=0,0,E275/H275)</f>
        <v>37.957446808510639</v>
      </c>
      <c r="J275" t="s">
        <v>15</v>
      </c>
      <c r="K275" t="s">
        <v>16</v>
      </c>
      <c r="L275">
        <v>1505624400</v>
      </c>
      <c r="M275" s="13">
        <f>(((L275/60)/60)/24)+DATE(1970,1,1)</f>
        <v>42995.208333333328</v>
      </c>
      <c r="N275" s="14">
        <v>1505883600</v>
      </c>
      <c r="O275" s="13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LEFT(R275,SEARCH("/",R275)-1)</f>
        <v>theater</v>
      </c>
      <c r="T275" t="str">
        <f>RIGHT(R275,(LEN(R275)-(SEARCH("/",R275))))</f>
        <v>plays</v>
      </c>
      <c r="U275">
        <f t="shared" si="4"/>
        <v>3</v>
      </c>
    </row>
    <row r="276" spans="1:21" ht="31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IF(E276=0,0,E276/D276)</f>
        <v>0.32208333333333333</v>
      </c>
      <c r="G276" t="s">
        <v>14</v>
      </c>
      <c r="H276">
        <v>15</v>
      </c>
      <c r="I276" s="9">
        <f>IF(H276=0,0,E276/H276)</f>
        <v>51.533333333333331</v>
      </c>
      <c r="J276" t="s">
        <v>21</v>
      </c>
      <c r="K276" t="s">
        <v>22</v>
      </c>
      <c r="L276">
        <v>1509948000</v>
      </c>
      <c r="M276" s="13">
        <f>(((L276/60)/60)/24)+DATE(1970,1,1)</f>
        <v>43045.25</v>
      </c>
      <c r="N276" s="14">
        <v>1510380000</v>
      </c>
      <c r="O276" s="13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>LEFT(R276,SEARCH("/",R276)-1)</f>
        <v>theater</v>
      </c>
      <c r="T276" t="str">
        <f>RIGHT(R276,(LEN(R276)-(SEARCH("/",R276))))</f>
        <v>plays</v>
      </c>
      <c r="U276">
        <f t="shared" si="4"/>
        <v>5</v>
      </c>
    </row>
    <row r="277" spans="1:21" ht="31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IF(E277=0,0,E277/D277)</f>
        <v>2.4151282051282053</v>
      </c>
      <c r="G277" t="s">
        <v>20</v>
      </c>
      <c r="H277">
        <v>116</v>
      </c>
      <c r="I277" s="9">
        <f>IF(H277=0,0,E277/H277)</f>
        <v>81.198275862068968</v>
      </c>
      <c r="J277" t="s">
        <v>21</v>
      </c>
      <c r="K277" t="s">
        <v>22</v>
      </c>
      <c r="L277">
        <v>1554526800</v>
      </c>
      <c r="M277" s="13">
        <f>(((L277/60)/60)/24)+DATE(1970,1,1)</f>
        <v>43561.208333333328</v>
      </c>
      <c r="N277" s="14">
        <v>1555218000</v>
      </c>
      <c r="O277" s="13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LEFT(R277,SEARCH("/",R277)-1)</f>
        <v>publishing</v>
      </c>
      <c r="T277" t="str">
        <f>RIGHT(R277,(LEN(R277)-(SEARCH("/",R277))))</f>
        <v>translations</v>
      </c>
      <c r="U277">
        <f t="shared" si="4"/>
        <v>8</v>
      </c>
    </row>
    <row r="278" spans="1:21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IF(E278=0,0,E278/D278)</f>
        <v>0.96799999999999997</v>
      </c>
      <c r="G278" t="s">
        <v>14</v>
      </c>
      <c r="H278">
        <v>133</v>
      </c>
      <c r="I278" s="9">
        <f>IF(H278=0,0,E278/H278)</f>
        <v>40.030075187969928</v>
      </c>
      <c r="J278" t="s">
        <v>21</v>
      </c>
      <c r="K278" t="s">
        <v>22</v>
      </c>
      <c r="L278">
        <v>1334811600</v>
      </c>
      <c r="M278" s="13">
        <f>(((L278/60)/60)/24)+DATE(1970,1,1)</f>
        <v>41018.208333333336</v>
      </c>
      <c r="N278" s="14">
        <v>1335243600</v>
      </c>
      <c r="O278" s="13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LEFT(R278,SEARCH("/",R278)-1)</f>
        <v>games</v>
      </c>
      <c r="T278" t="str">
        <f>RIGHT(R278,(LEN(R278)-(SEARCH("/",R278))))</f>
        <v>video games</v>
      </c>
      <c r="U278">
        <f t="shared" si="4"/>
        <v>5</v>
      </c>
    </row>
    <row r="279" spans="1:21" ht="31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IF(E279=0,0,E279/D279)</f>
        <v>10.664285714285715</v>
      </c>
      <c r="G279" t="s">
        <v>20</v>
      </c>
      <c r="H279">
        <v>83</v>
      </c>
      <c r="I279" s="9">
        <f>IF(H279=0,0,E279/H279)</f>
        <v>89.939759036144579</v>
      </c>
      <c r="J279" t="s">
        <v>21</v>
      </c>
      <c r="K279" t="s">
        <v>22</v>
      </c>
      <c r="L279">
        <v>1279515600</v>
      </c>
      <c r="M279" s="13">
        <f>(((L279/60)/60)/24)+DATE(1970,1,1)</f>
        <v>40378.208333333336</v>
      </c>
      <c r="N279" s="14">
        <v>1279688400</v>
      </c>
      <c r="O279" s="13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LEFT(R279,SEARCH("/",R279)-1)</f>
        <v>theater</v>
      </c>
      <c r="T279" t="str">
        <f>RIGHT(R279,(LEN(R279)-(SEARCH("/",R279))))</f>
        <v>plays</v>
      </c>
      <c r="U279">
        <f t="shared" si="4"/>
        <v>2</v>
      </c>
    </row>
    <row r="280" spans="1:21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IF(E280=0,0,E280/D280)</f>
        <v>3.2588888888888889</v>
      </c>
      <c r="G280" t="s">
        <v>20</v>
      </c>
      <c r="H280">
        <v>91</v>
      </c>
      <c r="I280" s="9">
        <f>IF(H280=0,0,E280/H280)</f>
        <v>96.692307692307693</v>
      </c>
      <c r="J280" t="s">
        <v>21</v>
      </c>
      <c r="K280" t="s">
        <v>22</v>
      </c>
      <c r="L280">
        <v>1353909600</v>
      </c>
      <c r="M280" s="13">
        <f>(((L280/60)/60)/24)+DATE(1970,1,1)</f>
        <v>41239.25</v>
      </c>
      <c r="N280" s="14">
        <v>1356069600</v>
      </c>
      <c r="O280" s="13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>LEFT(R280,SEARCH("/",R280)-1)</f>
        <v>technology</v>
      </c>
      <c r="T280" t="str">
        <f>RIGHT(R280,(LEN(R280)-(SEARCH("/",R280))))</f>
        <v>web</v>
      </c>
      <c r="U280">
        <f t="shared" si="4"/>
        <v>25</v>
      </c>
    </row>
    <row r="281" spans="1:21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IF(E281=0,0,E281/D281)</f>
        <v>1.7070000000000001</v>
      </c>
      <c r="G281" t="s">
        <v>20</v>
      </c>
      <c r="H281">
        <v>546</v>
      </c>
      <c r="I281" s="9">
        <f>IF(H281=0,0,E281/H281)</f>
        <v>25.010989010989011</v>
      </c>
      <c r="J281" t="s">
        <v>21</v>
      </c>
      <c r="K281" t="s">
        <v>22</v>
      </c>
      <c r="L281">
        <v>1535950800</v>
      </c>
      <c r="M281" s="13">
        <f>(((L281/60)/60)/24)+DATE(1970,1,1)</f>
        <v>43346.208333333328</v>
      </c>
      <c r="N281" s="14">
        <v>1536210000</v>
      </c>
      <c r="O281" s="13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LEFT(R281,SEARCH("/",R281)-1)</f>
        <v>theater</v>
      </c>
      <c r="T281" t="str">
        <f>RIGHT(R281,(LEN(R281)-(SEARCH("/",R281))))</f>
        <v>plays</v>
      </c>
      <c r="U281">
        <f t="shared" si="4"/>
        <v>3</v>
      </c>
    </row>
    <row r="282" spans="1:21" ht="31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IF(E282=0,0,E282/D282)</f>
        <v>5.8144</v>
      </c>
      <c r="G282" t="s">
        <v>20</v>
      </c>
      <c r="H282">
        <v>393</v>
      </c>
      <c r="I282" s="9">
        <f>IF(H282=0,0,E282/H282)</f>
        <v>36.987277353689571</v>
      </c>
      <c r="J282" t="s">
        <v>21</v>
      </c>
      <c r="K282" t="s">
        <v>22</v>
      </c>
      <c r="L282">
        <v>1511244000</v>
      </c>
      <c r="M282" s="13">
        <f>(((L282/60)/60)/24)+DATE(1970,1,1)</f>
        <v>43060.25</v>
      </c>
      <c r="N282" s="14">
        <v>1511762400</v>
      </c>
      <c r="O282" s="13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>LEFT(R282,SEARCH("/",R282)-1)</f>
        <v>film &amp; video</v>
      </c>
      <c r="T282" t="str">
        <f>RIGHT(R282,(LEN(R282)-(SEARCH("/",R282))))</f>
        <v>animation</v>
      </c>
      <c r="U282">
        <f t="shared" si="4"/>
        <v>6</v>
      </c>
    </row>
    <row r="283" spans="1:21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IF(E283=0,0,E283/D283)</f>
        <v>0.91520972644376897</v>
      </c>
      <c r="G283" t="s">
        <v>14</v>
      </c>
      <c r="H283">
        <v>2062</v>
      </c>
      <c r="I283" s="9">
        <f>IF(H283=0,0,E283/H283)</f>
        <v>73.012609117361791</v>
      </c>
      <c r="J283" t="s">
        <v>21</v>
      </c>
      <c r="K283" t="s">
        <v>22</v>
      </c>
      <c r="L283">
        <v>1331445600</v>
      </c>
      <c r="M283" s="13">
        <f>(((L283/60)/60)/24)+DATE(1970,1,1)</f>
        <v>40979.25</v>
      </c>
      <c r="N283" s="14">
        <v>1333256400</v>
      </c>
      <c r="O283" s="13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LEFT(R283,SEARCH("/",R283)-1)</f>
        <v>theater</v>
      </c>
      <c r="T283" t="str">
        <f>RIGHT(R283,(LEN(R283)-(SEARCH("/",R283))))</f>
        <v>plays</v>
      </c>
      <c r="U283">
        <f t="shared" si="4"/>
        <v>20.958333333335759</v>
      </c>
    </row>
    <row r="284" spans="1:21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IF(E284=0,0,E284/D284)</f>
        <v>1.0804761904761904</v>
      </c>
      <c r="G284" t="s">
        <v>20</v>
      </c>
      <c r="H284">
        <v>133</v>
      </c>
      <c r="I284" s="9">
        <f>IF(H284=0,0,E284/H284)</f>
        <v>68.240601503759393</v>
      </c>
      <c r="J284" t="s">
        <v>21</v>
      </c>
      <c r="K284" t="s">
        <v>22</v>
      </c>
      <c r="L284">
        <v>1480226400</v>
      </c>
      <c r="M284" s="13">
        <f>(((L284/60)/60)/24)+DATE(1970,1,1)</f>
        <v>42701.25</v>
      </c>
      <c r="N284" s="14">
        <v>1480744800</v>
      </c>
      <c r="O284" s="13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>LEFT(R284,SEARCH("/",R284)-1)</f>
        <v>film &amp; video</v>
      </c>
      <c r="T284" t="str">
        <f>RIGHT(R284,(LEN(R284)-(SEARCH("/",R284))))</f>
        <v>television</v>
      </c>
      <c r="U284">
        <f t="shared" si="4"/>
        <v>6</v>
      </c>
    </row>
    <row r="285" spans="1:21" ht="31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IF(E285=0,0,E285/D285)</f>
        <v>0.18728395061728395</v>
      </c>
      <c r="G285" t="s">
        <v>14</v>
      </c>
      <c r="H285">
        <v>29</v>
      </c>
      <c r="I285" s="9">
        <f>IF(H285=0,0,E285/H285)</f>
        <v>52.310344827586206</v>
      </c>
      <c r="J285" t="s">
        <v>36</v>
      </c>
      <c r="K285" t="s">
        <v>37</v>
      </c>
      <c r="L285">
        <v>1464584400</v>
      </c>
      <c r="M285" s="13">
        <f>(((L285/60)/60)/24)+DATE(1970,1,1)</f>
        <v>42520.208333333328</v>
      </c>
      <c r="N285" s="14">
        <v>1465016400</v>
      </c>
      <c r="O285" s="13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LEFT(R285,SEARCH("/",R285)-1)</f>
        <v>music</v>
      </c>
      <c r="T285" t="str">
        <f>RIGHT(R285,(LEN(R285)-(SEARCH("/",R285))))</f>
        <v>rock</v>
      </c>
      <c r="U285">
        <f t="shared" si="4"/>
        <v>5</v>
      </c>
    </row>
    <row r="286" spans="1:21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IF(E286=0,0,E286/D286)</f>
        <v>0.83193877551020412</v>
      </c>
      <c r="G286" t="s">
        <v>14</v>
      </c>
      <c r="H286">
        <v>132</v>
      </c>
      <c r="I286" s="9">
        <f>IF(H286=0,0,E286/H286)</f>
        <v>61.765151515151516</v>
      </c>
      <c r="J286" t="s">
        <v>21</v>
      </c>
      <c r="K286" t="s">
        <v>22</v>
      </c>
      <c r="L286">
        <v>1335848400</v>
      </c>
      <c r="M286" s="13">
        <f>(((L286/60)/60)/24)+DATE(1970,1,1)</f>
        <v>41030.208333333336</v>
      </c>
      <c r="N286" s="14">
        <v>1336280400</v>
      </c>
      <c r="O286" s="13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LEFT(R286,SEARCH("/",R286)-1)</f>
        <v>technology</v>
      </c>
      <c r="T286" t="str">
        <f>RIGHT(R286,(LEN(R286)-(SEARCH("/",R286))))</f>
        <v>web</v>
      </c>
      <c r="U286">
        <f t="shared" si="4"/>
        <v>5</v>
      </c>
    </row>
    <row r="287" spans="1:21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IF(E287=0,0,E287/D287)</f>
        <v>7.0633333333333335</v>
      </c>
      <c r="G287" t="s">
        <v>20</v>
      </c>
      <c r="H287">
        <v>254</v>
      </c>
      <c r="I287" s="9">
        <f>IF(H287=0,0,E287/H287)</f>
        <v>25.027559055118111</v>
      </c>
      <c r="J287" t="s">
        <v>21</v>
      </c>
      <c r="K287" t="s">
        <v>22</v>
      </c>
      <c r="L287">
        <v>1473483600</v>
      </c>
      <c r="M287" s="13">
        <f>(((L287/60)/60)/24)+DATE(1970,1,1)</f>
        <v>42623.208333333328</v>
      </c>
      <c r="N287" s="14">
        <v>1476766800</v>
      </c>
      <c r="O287" s="13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RIGHT(R287,(LEN(R287)-(SEARCH("/",R287))))</f>
        <v>plays</v>
      </c>
      <c r="U287">
        <f t="shared" si="4"/>
        <v>38</v>
      </c>
    </row>
    <row r="288" spans="1:21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IF(E288=0,0,E288/D288)</f>
        <v>0.17446030330062445</v>
      </c>
      <c r="G288" t="s">
        <v>74</v>
      </c>
      <c r="H288">
        <v>184</v>
      </c>
      <c r="I288" s="9">
        <f>IF(H288=0,0,E288/H288)</f>
        <v>106.28804347826087</v>
      </c>
      <c r="J288" t="s">
        <v>21</v>
      </c>
      <c r="K288" t="s">
        <v>22</v>
      </c>
      <c r="L288">
        <v>1479880800</v>
      </c>
      <c r="M288" s="13">
        <f>(((L288/60)/60)/24)+DATE(1970,1,1)</f>
        <v>42697.25</v>
      </c>
      <c r="N288" s="14">
        <v>1480485600</v>
      </c>
      <c r="O288" s="13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>LEFT(R288,SEARCH("/",R288)-1)</f>
        <v>theater</v>
      </c>
      <c r="T288" t="str">
        <f>RIGHT(R288,(LEN(R288)-(SEARCH("/",R288))))</f>
        <v>plays</v>
      </c>
      <c r="U288">
        <f t="shared" si="4"/>
        <v>7</v>
      </c>
    </row>
    <row r="289" spans="1:21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IF(E289=0,0,E289/D289)</f>
        <v>2.0973015873015872</v>
      </c>
      <c r="G289" t="s">
        <v>20</v>
      </c>
      <c r="H289">
        <v>176</v>
      </c>
      <c r="I289" s="9">
        <f>IF(H289=0,0,E289/H289)</f>
        <v>75.07386363636364</v>
      </c>
      <c r="J289" t="s">
        <v>21</v>
      </c>
      <c r="K289" t="s">
        <v>22</v>
      </c>
      <c r="L289">
        <v>1430197200</v>
      </c>
      <c r="M289" s="13">
        <f>(((L289/60)/60)/24)+DATE(1970,1,1)</f>
        <v>42122.208333333328</v>
      </c>
      <c r="N289" s="14">
        <v>1430197200</v>
      </c>
      <c r="O289" s="13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LEFT(R289,SEARCH("/",R289)-1)</f>
        <v>music</v>
      </c>
      <c r="T289" t="str">
        <f>RIGHT(R289,(LEN(R289)-(SEARCH("/",R289))))</f>
        <v>electric music</v>
      </c>
      <c r="U289">
        <f t="shared" si="4"/>
        <v>0</v>
      </c>
    </row>
    <row r="290" spans="1:21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IF(E290=0,0,E290/D290)</f>
        <v>0.97785714285714287</v>
      </c>
      <c r="G290" t="s">
        <v>14</v>
      </c>
      <c r="H290">
        <v>137</v>
      </c>
      <c r="I290" s="9">
        <f>IF(H290=0,0,E290/H290)</f>
        <v>39.970802919708028</v>
      </c>
      <c r="J290" t="s">
        <v>36</v>
      </c>
      <c r="K290" t="s">
        <v>37</v>
      </c>
      <c r="L290">
        <v>1331701200</v>
      </c>
      <c r="M290" s="13">
        <f>(((L290/60)/60)/24)+DATE(1970,1,1)</f>
        <v>40982.208333333336</v>
      </c>
      <c r="N290" s="14">
        <v>1331787600</v>
      </c>
      <c r="O290" s="13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LEFT(R290,SEARCH("/",R290)-1)</f>
        <v>music</v>
      </c>
      <c r="T290" t="str">
        <f>RIGHT(R290,(LEN(R290)-(SEARCH("/",R290))))</f>
        <v>metal</v>
      </c>
      <c r="U290">
        <f t="shared" si="4"/>
        <v>1</v>
      </c>
    </row>
    <row r="291" spans="1:21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IF(E291=0,0,E291/D291)</f>
        <v>16.842500000000001</v>
      </c>
      <c r="G291" t="s">
        <v>20</v>
      </c>
      <c r="H291">
        <v>337</v>
      </c>
      <c r="I291" s="9">
        <f>IF(H291=0,0,E291/H291)</f>
        <v>39.982195845697326</v>
      </c>
      <c r="J291" t="s">
        <v>15</v>
      </c>
      <c r="K291" t="s">
        <v>16</v>
      </c>
      <c r="L291">
        <v>1438578000</v>
      </c>
      <c r="M291" s="13">
        <f>(((L291/60)/60)/24)+DATE(1970,1,1)</f>
        <v>42219.208333333328</v>
      </c>
      <c r="N291" s="14">
        <v>1438837200</v>
      </c>
      <c r="O291" s="13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LEFT(R291,SEARCH("/",R291)-1)</f>
        <v>theater</v>
      </c>
      <c r="T291" t="str">
        <f>RIGHT(R291,(LEN(R291)-(SEARCH("/",R291))))</f>
        <v>plays</v>
      </c>
      <c r="U291">
        <f t="shared" si="4"/>
        <v>3</v>
      </c>
    </row>
    <row r="292" spans="1:21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IF(E292=0,0,E292/D292)</f>
        <v>0.54402135231316728</v>
      </c>
      <c r="G292" t="s">
        <v>14</v>
      </c>
      <c r="H292">
        <v>908</v>
      </c>
      <c r="I292" s="9">
        <f>IF(H292=0,0,E292/H292)</f>
        <v>101.01541850220265</v>
      </c>
      <c r="J292" t="s">
        <v>21</v>
      </c>
      <c r="K292" t="s">
        <v>22</v>
      </c>
      <c r="L292">
        <v>1368162000</v>
      </c>
      <c r="M292" s="13">
        <f>(((L292/60)/60)/24)+DATE(1970,1,1)</f>
        <v>41404.208333333336</v>
      </c>
      <c r="N292" s="14">
        <v>1370926800</v>
      </c>
      <c r="O292" s="13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LEFT(R292,SEARCH("/",R292)-1)</f>
        <v>film &amp; video</v>
      </c>
      <c r="T292" t="str">
        <f>RIGHT(R292,(LEN(R292)-(SEARCH("/",R292))))</f>
        <v>documentary</v>
      </c>
      <c r="U292">
        <f t="shared" si="4"/>
        <v>32</v>
      </c>
    </row>
    <row r="293" spans="1:21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IF(E293=0,0,E293/D293)</f>
        <v>4.5661111111111108</v>
      </c>
      <c r="G293" t="s">
        <v>20</v>
      </c>
      <c r="H293">
        <v>107</v>
      </c>
      <c r="I293" s="9">
        <f>IF(H293=0,0,E293/H293)</f>
        <v>76.813084112149539</v>
      </c>
      <c r="J293" t="s">
        <v>21</v>
      </c>
      <c r="K293" t="s">
        <v>22</v>
      </c>
      <c r="L293">
        <v>1318654800</v>
      </c>
      <c r="M293" s="13">
        <f>(((L293/60)/60)/24)+DATE(1970,1,1)</f>
        <v>40831.208333333336</v>
      </c>
      <c r="N293" s="14">
        <v>1319000400</v>
      </c>
      <c r="O293" s="13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LEFT(R293,SEARCH("/",R293)-1)</f>
        <v>technology</v>
      </c>
      <c r="T293" t="str">
        <f>RIGHT(R293,(LEN(R293)-(SEARCH("/",R293))))</f>
        <v>web</v>
      </c>
      <c r="U293">
        <f t="shared" si="4"/>
        <v>4</v>
      </c>
    </row>
    <row r="294" spans="1:21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IF(E294=0,0,E294/D294)</f>
        <v>9.8219178082191785E-2</v>
      </c>
      <c r="G294" t="s">
        <v>14</v>
      </c>
      <c r="H294">
        <v>10</v>
      </c>
      <c r="I294" s="9">
        <f>IF(H294=0,0,E294/H294)</f>
        <v>71.7</v>
      </c>
      <c r="J294" t="s">
        <v>21</v>
      </c>
      <c r="K294" t="s">
        <v>22</v>
      </c>
      <c r="L294">
        <v>1331874000</v>
      </c>
      <c r="M294" s="13">
        <f>(((L294/60)/60)/24)+DATE(1970,1,1)</f>
        <v>40984.208333333336</v>
      </c>
      <c r="N294" s="14">
        <v>1333429200</v>
      </c>
      <c r="O294" s="13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LEFT(R294,SEARCH("/",R294)-1)</f>
        <v>food</v>
      </c>
      <c r="T294" t="str">
        <f>RIGHT(R294,(LEN(R294)-(SEARCH("/",R294))))</f>
        <v>food trucks</v>
      </c>
      <c r="U294">
        <f t="shared" si="4"/>
        <v>18</v>
      </c>
    </row>
    <row r="295" spans="1:21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IF(E295=0,0,E295/D295)</f>
        <v>0.16384615384615384</v>
      </c>
      <c r="G295" t="s">
        <v>74</v>
      </c>
      <c r="H295">
        <v>32</v>
      </c>
      <c r="I295" s="9">
        <f>IF(H295=0,0,E295/H295)</f>
        <v>33.28125</v>
      </c>
      <c r="J295" t="s">
        <v>107</v>
      </c>
      <c r="K295" t="s">
        <v>108</v>
      </c>
      <c r="L295">
        <v>1286254800</v>
      </c>
      <c r="M295" s="13">
        <f>(((L295/60)/60)/24)+DATE(1970,1,1)</f>
        <v>40456.208333333336</v>
      </c>
      <c r="N295" s="14">
        <v>1287032400</v>
      </c>
      <c r="O295" s="13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LEFT(R295,SEARCH("/",R295)-1)</f>
        <v>theater</v>
      </c>
      <c r="T295" t="str">
        <f>RIGHT(R295,(LEN(R295)-(SEARCH("/",R295))))</f>
        <v>plays</v>
      </c>
      <c r="U295">
        <f t="shared" si="4"/>
        <v>9</v>
      </c>
    </row>
    <row r="296" spans="1:21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IF(E296=0,0,E296/D296)</f>
        <v>13.396666666666667</v>
      </c>
      <c r="G296" t="s">
        <v>20</v>
      </c>
      <c r="H296">
        <v>183</v>
      </c>
      <c r="I296" s="9">
        <f>IF(H296=0,0,E296/H296)</f>
        <v>43.923497267759565</v>
      </c>
      <c r="J296" t="s">
        <v>21</v>
      </c>
      <c r="K296" t="s">
        <v>22</v>
      </c>
      <c r="L296">
        <v>1540530000</v>
      </c>
      <c r="M296" s="13">
        <f>(((L296/60)/60)/24)+DATE(1970,1,1)</f>
        <v>43399.208333333328</v>
      </c>
      <c r="N296" s="14">
        <v>1541570400</v>
      </c>
      <c r="O296" s="13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>LEFT(R296,SEARCH("/",R296)-1)</f>
        <v>theater</v>
      </c>
      <c r="T296" t="str">
        <f>RIGHT(R296,(LEN(R296)-(SEARCH("/",R296))))</f>
        <v>plays</v>
      </c>
      <c r="U296">
        <f t="shared" si="4"/>
        <v>12.041666666671517</v>
      </c>
    </row>
    <row r="297" spans="1:21" ht="31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IF(E297=0,0,E297/D297)</f>
        <v>0.35650077760497667</v>
      </c>
      <c r="G297" t="s">
        <v>14</v>
      </c>
      <c r="H297">
        <v>1910</v>
      </c>
      <c r="I297" s="9">
        <f>IF(H297=0,0,E297/H297)</f>
        <v>36.004712041884815</v>
      </c>
      <c r="J297" t="s">
        <v>98</v>
      </c>
      <c r="K297" t="s">
        <v>99</v>
      </c>
      <c r="L297">
        <v>1381813200</v>
      </c>
      <c r="M297" s="13">
        <f>(((L297/60)/60)/24)+DATE(1970,1,1)</f>
        <v>41562.208333333336</v>
      </c>
      <c r="N297" s="14">
        <v>1383976800</v>
      </c>
      <c r="O297" s="13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>LEFT(R297,SEARCH("/",R297)-1)</f>
        <v>theater</v>
      </c>
      <c r="T297" t="str">
        <f>RIGHT(R297,(LEN(R297)-(SEARCH("/",R297))))</f>
        <v>plays</v>
      </c>
      <c r="U297">
        <f t="shared" si="4"/>
        <v>25.041666666664241</v>
      </c>
    </row>
    <row r="298" spans="1:21" ht="31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IF(E298=0,0,E298/D298)</f>
        <v>0.54950819672131146</v>
      </c>
      <c r="G298" t="s">
        <v>14</v>
      </c>
      <c r="H298">
        <v>38</v>
      </c>
      <c r="I298" s="9">
        <f>IF(H298=0,0,E298/H298)</f>
        <v>88.21052631578948</v>
      </c>
      <c r="J298" t="s">
        <v>26</v>
      </c>
      <c r="K298" t="s">
        <v>27</v>
      </c>
      <c r="L298">
        <v>1548655200</v>
      </c>
      <c r="M298" s="13">
        <f>(((L298/60)/60)/24)+DATE(1970,1,1)</f>
        <v>43493.25</v>
      </c>
      <c r="N298" s="14">
        <v>1550556000</v>
      </c>
      <c r="O298" s="13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>LEFT(R298,SEARCH("/",R298)-1)</f>
        <v>theater</v>
      </c>
      <c r="T298" t="str">
        <f>RIGHT(R298,(LEN(R298)-(SEARCH("/",R298))))</f>
        <v>plays</v>
      </c>
      <c r="U298">
        <f t="shared" si="4"/>
        <v>22</v>
      </c>
    </row>
    <row r="299" spans="1:21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IF(E299=0,0,E299/D299)</f>
        <v>0.94236111111111109</v>
      </c>
      <c r="G299" t="s">
        <v>14</v>
      </c>
      <c r="H299">
        <v>104</v>
      </c>
      <c r="I299" s="9">
        <f>IF(H299=0,0,E299/H299)</f>
        <v>65.240384615384613</v>
      </c>
      <c r="J299" t="s">
        <v>26</v>
      </c>
      <c r="K299" t="s">
        <v>27</v>
      </c>
      <c r="L299">
        <v>1389679200</v>
      </c>
      <c r="M299" s="13">
        <f>(((L299/60)/60)/24)+DATE(1970,1,1)</f>
        <v>41653.25</v>
      </c>
      <c r="N299" s="14">
        <v>1390456800</v>
      </c>
      <c r="O299" s="13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>LEFT(R299,SEARCH("/",R299)-1)</f>
        <v>theater</v>
      </c>
      <c r="T299" t="str">
        <f>RIGHT(R299,(LEN(R299)-(SEARCH("/",R299))))</f>
        <v>plays</v>
      </c>
      <c r="U299">
        <f t="shared" si="4"/>
        <v>9</v>
      </c>
    </row>
    <row r="300" spans="1:21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IF(E300=0,0,E300/D300)</f>
        <v>1.4391428571428571</v>
      </c>
      <c r="G300" t="s">
        <v>20</v>
      </c>
      <c r="H300">
        <v>72</v>
      </c>
      <c r="I300" s="9">
        <f>IF(H300=0,0,E300/H300)</f>
        <v>69.958333333333329</v>
      </c>
      <c r="J300" t="s">
        <v>21</v>
      </c>
      <c r="K300" t="s">
        <v>22</v>
      </c>
      <c r="L300">
        <v>1456466400</v>
      </c>
      <c r="M300" s="13">
        <f>(((L300/60)/60)/24)+DATE(1970,1,1)</f>
        <v>42426.25</v>
      </c>
      <c r="N300" s="14">
        <v>1458018000</v>
      </c>
      <c r="O300" s="13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LEFT(R300,SEARCH("/",R300)-1)</f>
        <v>music</v>
      </c>
      <c r="T300" t="str">
        <f>RIGHT(R300,(LEN(R300)-(SEARCH("/",R300))))</f>
        <v>rock</v>
      </c>
      <c r="U300">
        <f t="shared" si="4"/>
        <v>17.958333333328483</v>
      </c>
    </row>
    <row r="301" spans="1:21" ht="31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IF(E301=0,0,E301/D301)</f>
        <v>0.51421052631578945</v>
      </c>
      <c r="G301" t="s">
        <v>14</v>
      </c>
      <c r="H301">
        <v>49</v>
      </c>
      <c r="I301" s="9">
        <f>IF(H301=0,0,E301/H301)</f>
        <v>39.877551020408163</v>
      </c>
      <c r="J301" t="s">
        <v>21</v>
      </c>
      <c r="K301" t="s">
        <v>22</v>
      </c>
      <c r="L301">
        <v>1456984800</v>
      </c>
      <c r="M301" s="13">
        <f>(((L301/60)/60)/24)+DATE(1970,1,1)</f>
        <v>42432.25</v>
      </c>
      <c r="N301" s="14">
        <v>1461819600</v>
      </c>
      <c r="O301" s="13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LEFT(R301,SEARCH("/",R301)-1)</f>
        <v>food</v>
      </c>
      <c r="T301" t="str">
        <f>RIGHT(R301,(LEN(R301)-(SEARCH("/",R301))))</f>
        <v>food trucks</v>
      </c>
      <c r="U301">
        <f t="shared" si="4"/>
        <v>55.958333333328483</v>
      </c>
    </row>
    <row r="302" spans="1:21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IF(E302=0,0,E302/D302)</f>
        <v>0.05</v>
      </c>
      <c r="G302" t="s">
        <v>14</v>
      </c>
      <c r="H302">
        <v>1</v>
      </c>
      <c r="I302" s="9">
        <f>IF(H302=0,0,E302/H302)</f>
        <v>5</v>
      </c>
      <c r="J302" t="s">
        <v>36</v>
      </c>
      <c r="K302" t="s">
        <v>37</v>
      </c>
      <c r="L302">
        <v>1504069200</v>
      </c>
      <c r="M302" s="13">
        <f>(((L302/60)/60)/24)+DATE(1970,1,1)</f>
        <v>42977.208333333328</v>
      </c>
      <c r="N302" s="14">
        <v>1504155600</v>
      </c>
      <c r="O302" s="13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LEFT(R302,SEARCH("/",R302)-1)</f>
        <v>publishing</v>
      </c>
      <c r="T302" t="str">
        <f>RIGHT(R302,(LEN(R302)-(SEARCH("/",R302))))</f>
        <v>nonfiction</v>
      </c>
      <c r="U302">
        <f t="shared" si="4"/>
        <v>1</v>
      </c>
    </row>
    <row r="303" spans="1:21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IF(E303=0,0,E303/D303)</f>
        <v>13.446666666666667</v>
      </c>
      <c r="G303" t="s">
        <v>20</v>
      </c>
      <c r="H303">
        <v>295</v>
      </c>
      <c r="I303" s="9">
        <f>IF(H303=0,0,E303/H303)</f>
        <v>41.023728813559323</v>
      </c>
      <c r="J303" t="s">
        <v>21</v>
      </c>
      <c r="K303" t="s">
        <v>22</v>
      </c>
      <c r="L303">
        <v>1424930400</v>
      </c>
      <c r="M303" s="13">
        <f>(((L303/60)/60)/24)+DATE(1970,1,1)</f>
        <v>42061.25</v>
      </c>
      <c r="N303" s="14">
        <v>1426395600</v>
      </c>
      <c r="O303" s="13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LEFT(R303,SEARCH("/",R303)-1)</f>
        <v>film &amp; video</v>
      </c>
      <c r="T303" t="str">
        <f>RIGHT(R303,(LEN(R303)-(SEARCH("/",R303))))</f>
        <v>documentary</v>
      </c>
      <c r="U303">
        <f t="shared" si="4"/>
        <v>16.958333333328483</v>
      </c>
    </row>
    <row r="304" spans="1:21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IF(E304=0,0,E304/D304)</f>
        <v>0.31844940867279897</v>
      </c>
      <c r="G304" t="s">
        <v>14</v>
      </c>
      <c r="H304">
        <v>245</v>
      </c>
      <c r="I304" s="9">
        <f>IF(H304=0,0,E304/H304)</f>
        <v>98.914285714285711</v>
      </c>
      <c r="J304" t="s">
        <v>21</v>
      </c>
      <c r="K304" t="s">
        <v>22</v>
      </c>
      <c r="L304">
        <v>1535864400</v>
      </c>
      <c r="M304" s="13">
        <f>(((L304/60)/60)/24)+DATE(1970,1,1)</f>
        <v>43345.208333333328</v>
      </c>
      <c r="N304" s="14">
        <v>1537074000</v>
      </c>
      <c r="O304" s="13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LEFT(R304,SEARCH("/",R304)-1)</f>
        <v>theater</v>
      </c>
      <c r="T304" t="str">
        <f>RIGHT(R304,(LEN(R304)-(SEARCH("/",R304))))</f>
        <v>plays</v>
      </c>
      <c r="U304">
        <f t="shared" si="4"/>
        <v>14</v>
      </c>
    </row>
    <row r="305" spans="1:21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IF(E305=0,0,E305/D305)</f>
        <v>0.82617647058823529</v>
      </c>
      <c r="G305" t="s">
        <v>14</v>
      </c>
      <c r="H305">
        <v>32</v>
      </c>
      <c r="I305" s="9">
        <f>IF(H305=0,0,E305/H305)</f>
        <v>87.78125</v>
      </c>
      <c r="J305" t="s">
        <v>21</v>
      </c>
      <c r="K305" t="s">
        <v>22</v>
      </c>
      <c r="L305">
        <v>1452146400</v>
      </c>
      <c r="M305" s="13">
        <f>(((L305/60)/60)/24)+DATE(1970,1,1)</f>
        <v>42376.25</v>
      </c>
      <c r="N305" s="14">
        <v>1452578400</v>
      </c>
      <c r="O305" s="13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>LEFT(R305,SEARCH("/",R305)-1)</f>
        <v>music</v>
      </c>
      <c r="T305" t="str">
        <f>RIGHT(R305,(LEN(R305)-(SEARCH("/",R305))))</f>
        <v>indie rock</v>
      </c>
      <c r="U305">
        <f t="shared" si="4"/>
        <v>5</v>
      </c>
    </row>
    <row r="306" spans="1:21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IF(E306=0,0,E306/D306)</f>
        <v>5.4614285714285717</v>
      </c>
      <c r="G306" t="s">
        <v>20</v>
      </c>
      <c r="H306">
        <v>142</v>
      </c>
      <c r="I306" s="9">
        <f>IF(H306=0,0,E306/H306)</f>
        <v>80.767605633802816</v>
      </c>
      <c r="J306" t="s">
        <v>21</v>
      </c>
      <c r="K306" t="s">
        <v>22</v>
      </c>
      <c r="L306">
        <v>1470546000</v>
      </c>
      <c r="M306" s="13">
        <f>(((L306/60)/60)/24)+DATE(1970,1,1)</f>
        <v>42589.208333333328</v>
      </c>
      <c r="N306" s="14">
        <v>1474088400</v>
      </c>
      <c r="O306" s="13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LEFT(R306,SEARCH("/",R306)-1)</f>
        <v>film &amp; video</v>
      </c>
      <c r="T306" t="str">
        <f>RIGHT(R306,(LEN(R306)-(SEARCH("/",R306))))</f>
        <v>documentary</v>
      </c>
      <c r="U306">
        <f t="shared" si="4"/>
        <v>41</v>
      </c>
    </row>
    <row r="307" spans="1:21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IF(E307=0,0,E307/D307)</f>
        <v>2.8621428571428571</v>
      </c>
      <c r="G307" t="s">
        <v>20</v>
      </c>
      <c r="H307">
        <v>85</v>
      </c>
      <c r="I307" s="9">
        <f>IF(H307=0,0,E307/H307)</f>
        <v>94.28235294117647</v>
      </c>
      <c r="J307" t="s">
        <v>21</v>
      </c>
      <c r="K307" t="s">
        <v>22</v>
      </c>
      <c r="L307">
        <v>1458363600</v>
      </c>
      <c r="M307" s="13">
        <f>(((L307/60)/60)/24)+DATE(1970,1,1)</f>
        <v>42448.208333333328</v>
      </c>
      <c r="N307" s="14">
        <v>1461906000</v>
      </c>
      <c r="O307" s="13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LEFT(R307,SEARCH("/",R307)-1)</f>
        <v>theater</v>
      </c>
      <c r="T307" t="str">
        <f>RIGHT(R307,(LEN(R307)-(SEARCH("/",R307))))</f>
        <v>plays</v>
      </c>
      <c r="U307">
        <f t="shared" si="4"/>
        <v>41</v>
      </c>
    </row>
    <row r="308" spans="1:21" ht="31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IF(E308=0,0,E308/D308)</f>
        <v>7.9076923076923072E-2</v>
      </c>
      <c r="G308" t="s">
        <v>14</v>
      </c>
      <c r="H308">
        <v>7</v>
      </c>
      <c r="I308" s="9">
        <f>IF(H308=0,0,E308/H308)</f>
        <v>73.428571428571431</v>
      </c>
      <c r="J308" t="s">
        <v>21</v>
      </c>
      <c r="K308" t="s">
        <v>22</v>
      </c>
      <c r="L308">
        <v>1500008400</v>
      </c>
      <c r="M308" s="13">
        <f>(((L308/60)/60)/24)+DATE(1970,1,1)</f>
        <v>42930.208333333328</v>
      </c>
      <c r="N308" s="14">
        <v>1500267600</v>
      </c>
      <c r="O308" s="13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LEFT(R308,SEARCH("/",R308)-1)</f>
        <v>theater</v>
      </c>
      <c r="T308" t="str">
        <f>RIGHT(R308,(LEN(R308)-(SEARCH("/",R308))))</f>
        <v>plays</v>
      </c>
      <c r="U308">
        <f t="shared" si="4"/>
        <v>3</v>
      </c>
    </row>
    <row r="309" spans="1:21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IF(E309=0,0,E309/D309)</f>
        <v>1.3213677811550153</v>
      </c>
      <c r="G309" t="s">
        <v>20</v>
      </c>
      <c r="H309">
        <v>659</v>
      </c>
      <c r="I309" s="9">
        <f>IF(H309=0,0,E309/H309)</f>
        <v>65.968133535660087</v>
      </c>
      <c r="J309" t="s">
        <v>36</v>
      </c>
      <c r="K309" t="s">
        <v>37</v>
      </c>
      <c r="L309">
        <v>1338958800</v>
      </c>
      <c r="M309" s="13">
        <f>(((L309/60)/60)/24)+DATE(1970,1,1)</f>
        <v>41066.208333333336</v>
      </c>
      <c r="N309" s="14">
        <v>1340686800</v>
      </c>
      <c r="O309" s="13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LEFT(R309,SEARCH("/",R309)-1)</f>
        <v>publishing</v>
      </c>
      <c r="T309" t="str">
        <f>RIGHT(R309,(LEN(R309)-(SEARCH("/",R309))))</f>
        <v>fiction</v>
      </c>
      <c r="U309">
        <f t="shared" si="4"/>
        <v>20</v>
      </c>
    </row>
    <row r="310" spans="1:21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IF(E310=0,0,E310/D310)</f>
        <v>0.74077834179357027</v>
      </c>
      <c r="G310" t="s">
        <v>14</v>
      </c>
      <c r="H310">
        <v>803</v>
      </c>
      <c r="I310" s="9">
        <f>IF(H310=0,0,E310/H310)</f>
        <v>109.04109589041096</v>
      </c>
      <c r="J310" t="s">
        <v>21</v>
      </c>
      <c r="K310" t="s">
        <v>22</v>
      </c>
      <c r="L310">
        <v>1303102800</v>
      </c>
      <c r="M310" s="13">
        <f>(((L310/60)/60)/24)+DATE(1970,1,1)</f>
        <v>40651.208333333336</v>
      </c>
      <c r="N310" s="14">
        <v>1303189200</v>
      </c>
      <c r="O310" s="13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LEFT(R310,SEARCH("/",R310)-1)</f>
        <v>theater</v>
      </c>
      <c r="T310" t="str">
        <f>RIGHT(R310,(LEN(R310)-(SEARCH("/",R310))))</f>
        <v>plays</v>
      </c>
      <c r="U310">
        <f t="shared" si="4"/>
        <v>1</v>
      </c>
    </row>
    <row r="311" spans="1:21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IF(E311=0,0,E311/D311)</f>
        <v>0.75292682926829269</v>
      </c>
      <c r="G311" t="s">
        <v>74</v>
      </c>
      <c r="H311">
        <v>75</v>
      </c>
      <c r="I311" s="9">
        <f>IF(H311=0,0,E311/H311)</f>
        <v>41.16</v>
      </c>
      <c r="J311" t="s">
        <v>21</v>
      </c>
      <c r="K311" t="s">
        <v>22</v>
      </c>
      <c r="L311">
        <v>1316581200</v>
      </c>
      <c r="M311" s="13">
        <f>(((L311/60)/60)/24)+DATE(1970,1,1)</f>
        <v>40807.208333333336</v>
      </c>
      <c r="N311" s="14">
        <v>1318309200</v>
      </c>
      <c r="O311" s="13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LEFT(R311,SEARCH("/",R311)-1)</f>
        <v>music</v>
      </c>
      <c r="T311" t="str">
        <f>RIGHT(R311,(LEN(R311)-(SEARCH("/",R311))))</f>
        <v>indie rock</v>
      </c>
      <c r="U311">
        <f t="shared" si="4"/>
        <v>20</v>
      </c>
    </row>
    <row r="312" spans="1:21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IF(E312=0,0,E312/D312)</f>
        <v>0.20333333333333334</v>
      </c>
      <c r="G312" t="s">
        <v>14</v>
      </c>
      <c r="H312">
        <v>16</v>
      </c>
      <c r="I312" s="9">
        <f>IF(H312=0,0,E312/H312)</f>
        <v>99.125</v>
      </c>
      <c r="J312" t="s">
        <v>21</v>
      </c>
      <c r="K312" t="s">
        <v>22</v>
      </c>
      <c r="L312">
        <v>1270789200</v>
      </c>
      <c r="M312" s="13">
        <f>(((L312/60)/60)/24)+DATE(1970,1,1)</f>
        <v>40277.208333333336</v>
      </c>
      <c r="N312" s="14">
        <v>1272171600</v>
      </c>
      <c r="O312" s="13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LEFT(R312,SEARCH("/",R312)-1)</f>
        <v>games</v>
      </c>
      <c r="T312" t="str">
        <f>RIGHT(R312,(LEN(R312)-(SEARCH("/",R312))))</f>
        <v>video games</v>
      </c>
      <c r="U312">
        <f t="shared" si="4"/>
        <v>16</v>
      </c>
    </row>
    <row r="313" spans="1:21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IF(E313=0,0,E313/D313)</f>
        <v>2.0336507936507937</v>
      </c>
      <c r="G313" t="s">
        <v>20</v>
      </c>
      <c r="H313">
        <v>121</v>
      </c>
      <c r="I313" s="9">
        <f>IF(H313=0,0,E313/H313)</f>
        <v>105.88429752066116</v>
      </c>
      <c r="J313" t="s">
        <v>21</v>
      </c>
      <c r="K313" t="s">
        <v>22</v>
      </c>
      <c r="L313">
        <v>1297836000</v>
      </c>
      <c r="M313" s="13">
        <f>(((L313/60)/60)/24)+DATE(1970,1,1)</f>
        <v>40590.25</v>
      </c>
      <c r="N313" s="14">
        <v>1298872800</v>
      </c>
      <c r="O313" s="13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>LEFT(R313,SEARCH("/",R313)-1)</f>
        <v>theater</v>
      </c>
      <c r="T313" t="str">
        <f>RIGHT(R313,(LEN(R313)-(SEARCH("/",R313))))</f>
        <v>plays</v>
      </c>
      <c r="U313">
        <f t="shared" si="4"/>
        <v>12</v>
      </c>
    </row>
    <row r="314" spans="1:21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IF(E314=0,0,E314/D314)</f>
        <v>3.1022842639593908</v>
      </c>
      <c r="G314" t="s">
        <v>20</v>
      </c>
      <c r="H314">
        <v>3742</v>
      </c>
      <c r="I314" s="9">
        <f>IF(H314=0,0,E314/H314)</f>
        <v>48.996525921966864</v>
      </c>
      <c r="J314" t="s">
        <v>21</v>
      </c>
      <c r="K314" t="s">
        <v>22</v>
      </c>
      <c r="L314">
        <v>1382677200</v>
      </c>
      <c r="M314" s="13">
        <f>(((L314/60)/60)/24)+DATE(1970,1,1)</f>
        <v>41572.208333333336</v>
      </c>
      <c r="N314" s="14">
        <v>1383282000</v>
      </c>
      <c r="O314" s="13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LEFT(R314,SEARCH("/",R314)-1)</f>
        <v>theater</v>
      </c>
      <c r="T314" t="str">
        <f>RIGHT(R314,(LEN(R314)-(SEARCH("/",R314))))</f>
        <v>plays</v>
      </c>
      <c r="U314">
        <f t="shared" si="4"/>
        <v>7</v>
      </c>
    </row>
    <row r="315" spans="1:21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IF(E315=0,0,E315/D315)</f>
        <v>3.9531818181818181</v>
      </c>
      <c r="G315" t="s">
        <v>20</v>
      </c>
      <c r="H315">
        <v>223</v>
      </c>
      <c r="I315" s="9">
        <f>IF(H315=0,0,E315/H315)</f>
        <v>39</v>
      </c>
      <c r="J315" t="s">
        <v>21</v>
      </c>
      <c r="K315" t="s">
        <v>22</v>
      </c>
      <c r="L315">
        <v>1330322400</v>
      </c>
      <c r="M315" s="13">
        <f>(((L315/60)/60)/24)+DATE(1970,1,1)</f>
        <v>40966.25</v>
      </c>
      <c r="N315" s="14">
        <v>1330495200</v>
      </c>
      <c r="O315" s="13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>LEFT(R315,SEARCH("/",R315)-1)</f>
        <v>music</v>
      </c>
      <c r="T315" t="str">
        <f>RIGHT(R315,(LEN(R315)-(SEARCH("/",R315))))</f>
        <v>rock</v>
      </c>
      <c r="U315">
        <f t="shared" si="4"/>
        <v>2</v>
      </c>
    </row>
    <row r="316" spans="1:21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IF(E316=0,0,E316/D316)</f>
        <v>2.9471428571428571</v>
      </c>
      <c r="G316" t="s">
        <v>20</v>
      </c>
      <c r="H316">
        <v>133</v>
      </c>
      <c r="I316" s="9">
        <f>IF(H316=0,0,E316/H316)</f>
        <v>31.022556390977442</v>
      </c>
      <c r="J316" t="s">
        <v>21</v>
      </c>
      <c r="K316" t="s">
        <v>22</v>
      </c>
      <c r="L316">
        <v>1552366800</v>
      </c>
      <c r="M316" s="13">
        <f>(((L316/60)/60)/24)+DATE(1970,1,1)</f>
        <v>43536.208333333328</v>
      </c>
      <c r="N316" s="14">
        <v>1552798800</v>
      </c>
      <c r="O316" s="13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LEFT(R316,SEARCH("/",R316)-1)</f>
        <v>film &amp; video</v>
      </c>
      <c r="T316" t="str">
        <f>RIGHT(R316,(LEN(R316)-(SEARCH("/",R316))))</f>
        <v>documentary</v>
      </c>
      <c r="U316">
        <f t="shared" si="4"/>
        <v>5</v>
      </c>
    </row>
    <row r="317" spans="1:21" ht="31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IF(E317=0,0,E317/D317)</f>
        <v>0.33894736842105261</v>
      </c>
      <c r="G317" t="s">
        <v>14</v>
      </c>
      <c r="H317">
        <v>31</v>
      </c>
      <c r="I317" s="9">
        <f>IF(H317=0,0,E317/H317)</f>
        <v>103.87096774193549</v>
      </c>
      <c r="J317" t="s">
        <v>21</v>
      </c>
      <c r="K317" t="s">
        <v>22</v>
      </c>
      <c r="L317">
        <v>1400907600</v>
      </c>
      <c r="M317" s="13">
        <f>(((L317/60)/60)/24)+DATE(1970,1,1)</f>
        <v>41783.208333333336</v>
      </c>
      <c r="N317" s="14">
        <v>1403413200</v>
      </c>
      <c r="O317" s="13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LEFT(R317,SEARCH("/",R317)-1)</f>
        <v>theater</v>
      </c>
      <c r="T317" t="str">
        <f>RIGHT(R317,(LEN(R317)-(SEARCH("/",R317))))</f>
        <v>plays</v>
      </c>
      <c r="U317">
        <f t="shared" si="4"/>
        <v>29</v>
      </c>
    </row>
    <row r="318" spans="1:21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IF(E318=0,0,E318/D318)</f>
        <v>0.66677083333333331</v>
      </c>
      <c r="G318" t="s">
        <v>14</v>
      </c>
      <c r="H318">
        <v>108</v>
      </c>
      <c r="I318" s="9">
        <f>IF(H318=0,0,E318/H318)</f>
        <v>59.268518518518519</v>
      </c>
      <c r="J318" t="s">
        <v>107</v>
      </c>
      <c r="K318" t="s">
        <v>108</v>
      </c>
      <c r="L318">
        <v>1574143200</v>
      </c>
      <c r="M318" s="13">
        <f>(((L318/60)/60)/24)+DATE(1970,1,1)</f>
        <v>43788.25</v>
      </c>
      <c r="N318" s="14">
        <v>1574229600</v>
      </c>
      <c r="O318" s="13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>LEFT(R318,SEARCH("/",R318)-1)</f>
        <v>food</v>
      </c>
      <c r="T318" t="str">
        <f>RIGHT(R318,(LEN(R318)-(SEARCH("/",R318))))</f>
        <v>food trucks</v>
      </c>
      <c r="U318">
        <f t="shared" si="4"/>
        <v>1</v>
      </c>
    </row>
    <row r="319" spans="1:21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IF(E319=0,0,E319/D319)</f>
        <v>0.19227272727272726</v>
      </c>
      <c r="G319" t="s">
        <v>14</v>
      </c>
      <c r="H319">
        <v>30</v>
      </c>
      <c r="I319" s="9">
        <f>IF(H319=0,0,E319/H319)</f>
        <v>42.3</v>
      </c>
      <c r="J319" t="s">
        <v>21</v>
      </c>
      <c r="K319" t="s">
        <v>22</v>
      </c>
      <c r="L319">
        <v>1494738000</v>
      </c>
      <c r="M319" s="13">
        <f>(((L319/60)/60)/24)+DATE(1970,1,1)</f>
        <v>42869.208333333328</v>
      </c>
      <c r="N319" s="14">
        <v>1495861200</v>
      </c>
      <c r="O319" s="13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LEFT(R319,SEARCH("/",R319)-1)</f>
        <v>theater</v>
      </c>
      <c r="T319" t="str">
        <f>RIGHT(R319,(LEN(R319)-(SEARCH("/",R319))))</f>
        <v>plays</v>
      </c>
      <c r="U319">
        <f t="shared" si="4"/>
        <v>13</v>
      </c>
    </row>
    <row r="320" spans="1:21" ht="31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IF(E320=0,0,E320/D320)</f>
        <v>0.15842105263157893</v>
      </c>
      <c r="G320" t="s">
        <v>14</v>
      </c>
      <c r="H320">
        <v>17</v>
      </c>
      <c r="I320" s="9">
        <f>IF(H320=0,0,E320/H320)</f>
        <v>53.117647058823529</v>
      </c>
      <c r="J320" t="s">
        <v>21</v>
      </c>
      <c r="K320" t="s">
        <v>22</v>
      </c>
      <c r="L320">
        <v>1392357600</v>
      </c>
      <c r="M320" s="13">
        <f>(((L320/60)/60)/24)+DATE(1970,1,1)</f>
        <v>41684.25</v>
      </c>
      <c r="N320" s="14">
        <v>1392530400</v>
      </c>
      <c r="O320" s="13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>LEFT(R320,SEARCH("/",R320)-1)</f>
        <v>music</v>
      </c>
      <c r="T320" t="str">
        <f>RIGHT(R320,(LEN(R320)-(SEARCH("/",R320))))</f>
        <v>rock</v>
      </c>
      <c r="U320">
        <f t="shared" si="4"/>
        <v>2</v>
      </c>
    </row>
    <row r="321" spans="1:21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IF(E321=0,0,E321/D321)</f>
        <v>0.38702380952380955</v>
      </c>
      <c r="G321" t="s">
        <v>74</v>
      </c>
      <c r="H321">
        <v>64</v>
      </c>
      <c r="I321" s="9">
        <f>IF(H321=0,0,E321/H321)</f>
        <v>50.796875</v>
      </c>
      <c r="J321" t="s">
        <v>21</v>
      </c>
      <c r="K321" t="s">
        <v>22</v>
      </c>
      <c r="L321">
        <v>1281589200</v>
      </c>
      <c r="M321" s="13">
        <f>(((L321/60)/60)/24)+DATE(1970,1,1)</f>
        <v>40402.208333333336</v>
      </c>
      <c r="N321" s="14">
        <v>1283662800</v>
      </c>
      <c r="O321" s="13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LEFT(R321,SEARCH("/",R321)-1)</f>
        <v>technology</v>
      </c>
      <c r="T321" t="str">
        <f>RIGHT(R321,(LEN(R321)-(SEARCH("/",R321))))</f>
        <v>web</v>
      </c>
      <c r="U321">
        <f t="shared" si="4"/>
        <v>24</v>
      </c>
    </row>
    <row r="322" spans="1:21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IF(E322=0,0,E322/D322)</f>
        <v>9.5876777251184833E-2</v>
      </c>
      <c r="G322" t="s">
        <v>14</v>
      </c>
      <c r="H322">
        <v>80</v>
      </c>
      <c r="I322" s="9">
        <f>IF(H322=0,0,E322/H322)</f>
        <v>101.15</v>
      </c>
      <c r="J322" t="s">
        <v>21</v>
      </c>
      <c r="K322" t="s">
        <v>22</v>
      </c>
      <c r="L322">
        <v>1305003600</v>
      </c>
      <c r="M322" s="13">
        <f>(((L322/60)/60)/24)+DATE(1970,1,1)</f>
        <v>40673.208333333336</v>
      </c>
      <c r="N322" s="14">
        <v>1305781200</v>
      </c>
      <c r="O322" s="13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LEFT(R322,SEARCH("/",R322)-1)</f>
        <v>publishing</v>
      </c>
      <c r="T322" t="str">
        <f>RIGHT(R322,(LEN(R322)-(SEARCH("/",R322))))</f>
        <v>fiction</v>
      </c>
      <c r="U322">
        <f t="shared" si="4"/>
        <v>9</v>
      </c>
    </row>
    <row r="323" spans="1:21" ht="31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IF(E323=0,0,E323/D323)</f>
        <v>0.94144366197183094</v>
      </c>
      <c r="G323" t="s">
        <v>14</v>
      </c>
      <c r="H323">
        <v>2468</v>
      </c>
      <c r="I323" s="9">
        <f>IF(H323=0,0,E323/H323)</f>
        <v>65.000810372771468</v>
      </c>
      <c r="J323" t="s">
        <v>21</v>
      </c>
      <c r="K323" t="s">
        <v>22</v>
      </c>
      <c r="L323">
        <v>1301634000</v>
      </c>
      <c r="M323" s="13">
        <f>(((L323/60)/60)/24)+DATE(1970,1,1)</f>
        <v>40634.208333333336</v>
      </c>
      <c r="N323" s="14">
        <v>1302325200</v>
      </c>
      <c r="O323" s="13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LEFT(R323,SEARCH("/",R323)-1)</f>
        <v>film &amp; video</v>
      </c>
      <c r="T323" t="str">
        <f>RIGHT(R323,(LEN(R323)-(SEARCH("/",R323))))</f>
        <v>shorts</v>
      </c>
      <c r="U323">
        <f t="shared" ref="U323:U386" si="5">O323-M323</f>
        <v>8</v>
      </c>
    </row>
    <row r="324" spans="1:21" ht="31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IF(E324=0,0,E324/D324)</f>
        <v>1.6656234096692113</v>
      </c>
      <c r="G324" t="s">
        <v>20</v>
      </c>
      <c r="H324">
        <v>5168</v>
      </c>
      <c r="I324" s="9">
        <f>IF(H324=0,0,E324/H324)</f>
        <v>37.998645510835914</v>
      </c>
      <c r="J324" t="s">
        <v>21</v>
      </c>
      <c r="K324" t="s">
        <v>22</v>
      </c>
      <c r="L324">
        <v>1290664800</v>
      </c>
      <c r="M324" s="13">
        <f>(((L324/60)/60)/24)+DATE(1970,1,1)</f>
        <v>40507.25</v>
      </c>
      <c r="N324" s="14">
        <v>1291788000</v>
      </c>
      <c r="O324" s="13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>LEFT(R324,SEARCH("/",R324)-1)</f>
        <v>theater</v>
      </c>
      <c r="T324" t="str">
        <f>RIGHT(R324,(LEN(R324)-(SEARCH("/",R324))))</f>
        <v>plays</v>
      </c>
      <c r="U324">
        <f t="shared" si="5"/>
        <v>13</v>
      </c>
    </row>
    <row r="325" spans="1:21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IF(E325=0,0,E325/D325)</f>
        <v>0.24134831460674158</v>
      </c>
      <c r="G325" t="s">
        <v>14</v>
      </c>
      <c r="H325">
        <v>26</v>
      </c>
      <c r="I325" s="9">
        <f>IF(H325=0,0,E325/H325)</f>
        <v>82.615384615384613</v>
      </c>
      <c r="J325" t="s">
        <v>40</v>
      </c>
      <c r="K325" t="s">
        <v>41</v>
      </c>
      <c r="L325">
        <v>1395896400</v>
      </c>
      <c r="M325" s="13">
        <f>(((L325/60)/60)/24)+DATE(1970,1,1)</f>
        <v>41725.208333333336</v>
      </c>
      <c r="N325" s="14">
        <v>1396069200</v>
      </c>
      <c r="O325" s="13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LEFT(R325,SEARCH("/",R325)-1)</f>
        <v>film &amp; video</v>
      </c>
      <c r="T325" t="str">
        <f>RIGHT(R325,(LEN(R325)-(SEARCH("/",R325))))</f>
        <v>documentary</v>
      </c>
      <c r="U325">
        <f t="shared" si="5"/>
        <v>2</v>
      </c>
    </row>
    <row r="326" spans="1:21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IF(E326=0,0,E326/D326)</f>
        <v>1.6405633802816901</v>
      </c>
      <c r="G326" t="s">
        <v>20</v>
      </c>
      <c r="H326">
        <v>307</v>
      </c>
      <c r="I326" s="9">
        <f>IF(H326=0,0,E326/H326)</f>
        <v>37.941368078175898</v>
      </c>
      <c r="J326" t="s">
        <v>21</v>
      </c>
      <c r="K326" t="s">
        <v>22</v>
      </c>
      <c r="L326">
        <v>1434862800</v>
      </c>
      <c r="M326" s="13">
        <f>(((L326/60)/60)/24)+DATE(1970,1,1)</f>
        <v>42176.208333333328</v>
      </c>
      <c r="N326" s="14">
        <v>1435899600</v>
      </c>
      <c r="O326" s="13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RIGHT(R326,(LEN(R326)-(SEARCH("/",R326))))</f>
        <v>plays</v>
      </c>
      <c r="U326">
        <f t="shared" si="5"/>
        <v>12</v>
      </c>
    </row>
    <row r="327" spans="1:21" ht="31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IF(E327=0,0,E327/D327)</f>
        <v>0.90723076923076929</v>
      </c>
      <c r="G327" t="s">
        <v>14</v>
      </c>
      <c r="H327">
        <v>73</v>
      </c>
      <c r="I327" s="9">
        <f>IF(H327=0,0,E327/H327)</f>
        <v>80.780821917808225</v>
      </c>
      <c r="J327" t="s">
        <v>21</v>
      </c>
      <c r="K327" t="s">
        <v>22</v>
      </c>
      <c r="L327">
        <v>1529125200</v>
      </c>
      <c r="M327" s="13">
        <f>(((L327/60)/60)/24)+DATE(1970,1,1)</f>
        <v>43267.208333333328</v>
      </c>
      <c r="N327" s="14">
        <v>1531112400</v>
      </c>
      <c r="O327" s="13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LEFT(R327,SEARCH("/",R327)-1)</f>
        <v>theater</v>
      </c>
      <c r="T327" t="str">
        <f>RIGHT(R327,(LEN(R327)-(SEARCH("/",R327))))</f>
        <v>plays</v>
      </c>
      <c r="U327">
        <f t="shared" si="5"/>
        <v>23</v>
      </c>
    </row>
    <row r="328" spans="1:21" ht="31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IF(E328=0,0,E328/D328)</f>
        <v>0.46194444444444444</v>
      </c>
      <c r="G328" t="s">
        <v>14</v>
      </c>
      <c r="H328">
        <v>128</v>
      </c>
      <c r="I328" s="9">
        <f>IF(H328=0,0,E328/H328)</f>
        <v>25.984375</v>
      </c>
      <c r="J328" t="s">
        <v>21</v>
      </c>
      <c r="K328" t="s">
        <v>22</v>
      </c>
      <c r="L328">
        <v>1451109600</v>
      </c>
      <c r="M328" s="13">
        <f>(((L328/60)/60)/24)+DATE(1970,1,1)</f>
        <v>42364.25</v>
      </c>
      <c r="N328" s="14">
        <v>1451628000</v>
      </c>
      <c r="O328" s="13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>LEFT(R328,SEARCH("/",R328)-1)</f>
        <v>film &amp; video</v>
      </c>
      <c r="T328" t="str">
        <f>RIGHT(R328,(LEN(R328)-(SEARCH("/",R328))))</f>
        <v>animation</v>
      </c>
      <c r="U328">
        <f t="shared" si="5"/>
        <v>6</v>
      </c>
    </row>
    <row r="329" spans="1:21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IF(E329=0,0,E329/D329)</f>
        <v>0.38538461538461538</v>
      </c>
      <c r="G329" t="s">
        <v>14</v>
      </c>
      <c r="H329">
        <v>33</v>
      </c>
      <c r="I329" s="9">
        <f>IF(H329=0,0,E329/H329)</f>
        <v>30.363636363636363</v>
      </c>
      <c r="J329" t="s">
        <v>21</v>
      </c>
      <c r="K329" t="s">
        <v>22</v>
      </c>
      <c r="L329">
        <v>1566968400</v>
      </c>
      <c r="M329" s="13">
        <f>(((L329/60)/60)/24)+DATE(1970,1,1)</f>
        <v>43705.208333333328</v>
      </c>
      <c r="N329" s="14">
        <v>1567314000</v>
      </c>
      <c r="O329" s="13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LEFT(R329,SEARCH("/",R329)-1)</f>
        <v>theater</v>
      </c>
      <c r="T329" t="str">
        <f>RIGHT(R329,(LEN(R329)-(SEARCH("/",R329))))</f>
        <v>plays</v>
      </c>
      <c r="U329">
        <f t="shared" si="5"/>
        <v>4</v>
      </c>
    </row>
    <row r="330" spans="1:21" ht="31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IF(E330=0,0,E330/D330)</f>
        <v>1.3356231003039514</v>
      </c>
      <c r="G330" t="s">
        <v>20</v>
      </c>
      <c r="H330">
        <v>2441</v>
      </c>
      <c r="I330" s="9">
        <f>IF(H330=0,0,E330/H330)</f>
        <v>54.004916018025398</v>
      </c>
      <c r="J330" t="s">
        <v>21</v>
      </c>
      <c r="K330" t="s">
        <v>22</v>
      </c>
      <c r="L330">
        <v>1543557600</v>
      </c>
      <c r="M330" s="13">
        <f>(((L330/60)/60)/24)+DATE(1970,1,1)</f>
        <v>43434.25</v>
      </c>
      <c r="N330" s="14">
        <v>1544508000</v>
      </c>
      <c r="O330" s="13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>LEFT(R330,SEARCH("/",R330)-1)</f>
        <v>music</v>
      </c>
      <c r="T330" t="str">
        <f>RIGHT(R330,(LEN(R330)-(SEARCH("/",R330))))</f>
        <v>rock</v>
      </c>
      <c r="U330">
        <f t="shared" si="5"/>
        <v>11</v>
      </c>
    </row>
    <row r="331" spans="1:21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IF(E331=0,0,E331/D331)</f>
        <v>0.22896588486140726</v>
      </c>
      <c r="G331" t="s">
        <v>47</v>
      </c>
      <c r="H331">
        <v>211</v>
      </c>
      <c r="I331" s="9">
        <f>IF(H331=0,0,E331/H331)</f>
        <v>101.78672985781991</v>
      </c>
      <c r="J331" t="s">
        <v>21</v>
      </c>
      <c r="K331" t="s">
        <v>22</v>
      </c>
      <c r="L331">
        <v>1481522400</v>
      </c>
      <c r="M331" s="13">
        <f>(((L331/60)/60)/24)+DATE(1970,1,1)</f>
        <v>42716.25</v>
      </c>
      <c r="N331" s="14">
        <v>1482472800</v>
      </c>
      <c r="O331" s="13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LEFT(R331,SEARCH("/",R331)-1)</f>
        <v>games</v>
      </c>
      <c r="T331" t="str">
        <f>RIGHT(R331,(LEN(R331)-(SEARCH("/",R331))))</f>
        <v>video games</v>
      </c>
      <c r="U331">
        <f t="shared" si="5"/>
        <v>11</v>
      </c>
    </row>
    <row r="332" spans="1:21" ht="31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IF(E332=0,0,E332/D332)</f>
        <v>1.8495548961424333</v>
      </c>
      <c r="G332" t="s">
        <v>20</v>
      </c>
      <c r="H332">
        <v>1385</v>
      </c>
      <c r="I332" s="9">
        <f>IF(H332=0,0,E332/H332)</f>
        <v>45.003610108303249</v>
      </c>
      <c r="J332" t="s">
        <v>40</v>
      </c>
      <c r="K332" t="s">
        <v>41</v>
      </c>
      <c r="L332">
        <v>1512712800</v>
      </c>
      <c r="M332" s="13">
        <f>(((L332/60)/60)/24)+DATE(1970,1,1)</f>
        <v>43077.25</v>
      </c>
      <c r="N332" s="14">
        <v>1512799200</v>
      </c>
      <c r="O332" s="13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>LEFT(R332,SEARCH("/",R332)-1)</f>
        <v>film &amp; video</v>
      </c>
      <c r="T332" t="str">
        <f>RIGHT(R332,(LEN(R332)-(SEARCH("/",R332))))</f>
        <v>documentary</v>
      </c>
      <c r="U332">
        <f t="shared" si="5"/>
        <v>1</v>
      </c>
    </row>
    <row r="333" spans="1:21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IF(E333=0,0,E333/D333)</f>
        <v>4.4372727272727275</v>
      </c>
      <c r="G333" t="s">
        <v>20</v>
      </c>
      <c r="H333">
        <v>190</v>
      </c>
      <c r="I333" s="9">
        <f>IF(H333=0,0,E333/H333)</f>
        <v>77.068421052631578</v>
      </c>
      <c r="J333" t="s">
        <v>21</v>
      </c>
      <c r="K333" t="s">
        <v>22</v>
      </c>
      <c r="L333">
        <v>1324274400</v>
      </c>
      <c r="M333" s="13">
        <f>(((L333/60)/60)/24)+DATE(1970,1,1)</f>
        <v>40896.25</v>
      </c>
      <c r="N333" s="14">
        <v>1324360800</v>
      </c>
      <c r="O333" s="13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>LEFT(R333,SEARCH("/",R333)-1)</f>
        <v>food</v>
      </c>
      <c r="T333" t="str">
        <f>RIGHT(R333,(LEN(R333)-(SEARCH("/",R333))))</f>
        <v>food trucks</v>
      </c>
      <c r="U333">
        <f t="shared" si="5"/>
        <v>1</v>
      </c>
    </row>
    <row r="334" spans="1:21" ht="31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IF(E334=0,0,E334/D334)</f>
        <v>1.999806763285024</v>
      </c>
      <c r="G334" t="s">
        <v>20</v>
      </c>
      <c r="H334">
        <v>470</v>
      </c>
      <c r="I334" s="9">
        <f>IF(H334=0,0,E334/H334)</f>
        <v>88.076595744680844</v>
      </c>
      <c r="J334" t="s">
        <v>21</v>
      </c>
      <c r="K334" t="s">
        <v>22</v>
      </c>
      <c r="L334">
        <v>1364446800</v>
      </c>
      <c r="M334" s="13">
        <f>(((L334/60)/60)/24)+DATE(1970,1,1)</f>
        <v>41361.208333333336</v>
      </c>
      <c r="N334" s="14">
        <v>1364533200</v>
      </c>
      <c r="O334" s="13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LEFT(R334,SEARCH("/",R334)-1)</f>
        <v>technology</v>
      </c>
      <c r="T334" t="str">
        <f>RIGHT(R334,(LEN(R334)-(SEARCH("/",R334))))</f>
        <v>wearables</v>
      </c>
      <c r="U334">
        <f t="shared" si="5"/>
        <v>1</v>
      </c>
    </row>
    <row r="335" spans="1:21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IF(E335=0,0,E335/D335)</f>
        <v>1.2395833333333333</v>
      </c>
      <c r="G335" t="s">
        <v>20</v>
      </c>
      <c r="H335">
        <v>253</v>
      </c>
      <c r="I335" s="9">
        <f>IF(H335=0,0,E335/H335)</f>
        <v>47.035573122529641</v>
      </c>
      <c r="J335" t="s">
        <v>21</v>
      </c>
      <c r="K335" t="s">
        <v>22</v>
      </c>
      <c r="L335">
        <v>1542693600</v>
      </c>
      <c r="M335" s="13">
        <f>(((L335/60)/60)/24)+DATE(1970,1,1)</f>
        <v>43424.25</v>
      </c>
      <c r="N335" s="14">
        <v>1545112800</v>
      </c>
      <c r="O335" s="13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>LEFT(R335,SEARCH("/",R335)-1)</f>
        <v>theater</v>
      </c>
      <c r="T335" t="str">
        <f>RIGHT(R335,(LEN(R335)-(SEARCH("/",R335))))</f>
        <v>plays</v>
      </c>
      <c r="U335">
        <f t="shared" si="5"/>
        <v>28</v>
      </c>
    </row>
    <row r="336" spans="1:21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IF(E336=0,0,E336/D336)</f>
        <v>1.8661329305135952</v>
      </c>
      <c r="G336" t="s">
        <v>20</v>
      </c>
      <c r="H336">
        <v>1113</v>
      </c>
      <c r="I336" s="9">
        <f>IF(H336=0,0,E336/H336)</f>
        <v>110.99550763701707</v>
      </c>
      <c r="J336" t="s">
        <v>21</v>
      </c>
      <c r="K336" t="s">
        <v>22</v>
      </c>
      <c r="L336">
        <v>1515564000</v>
      </c>
      <c r="M336" s="13">
        <f>(((L336/60)/60)/24)+DATE(1970,1,1)</f>
        <v>43110.25</v>
      </c>
      <c r="N336" s="14">
        <v>1516168800</v>
      </c>
      <c r="O336" s="13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>LEFT(R336,SEARCH("/",R336)-1)</f>
        <v>music</v>
      </c>
      <c r="T336" t="str">
        <f>RIGHT(R336,(LEN(R336)-(SEARCH("/",R336))))</f>
        <v>rock</v>
      </c>
      <c r="U336">
        <f t="shared" si="5"/>
        <v>7</v>
      </c>
    </row>
    <row r="337" spans="1:21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IF(E337=0,0,E337/D337)</f>
        <v>1.1428538550057536</v>
      </c>
      <c r="G337" t="s">
        <v>20</v>
      </c>
      <c r="H337">
        <v>2283</v>
      </c>
      <c r="I337" s="9">
        <f>IF(H337=0,0,E337/H337)</f>
        <v>87.003066141042481</v>
      </c>
      <c r="J337" t="s">
        <v>21</v>
      </c>
      <c r="K337" t="s">
        <v>22</v>
      </c>
      <c r="L337">
        <v>1573797600</v>
      </c>
      <c r="M337" s="13">
        <f>(((L337/60)/60)/24)+DATE(1970,1,1)</f>
        <v>43784.25</v>
      </c>
      <c r="N337" s="14">
        <v>1574920800</v>
      </c>
      <c r="O337" s="13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>LEFT(R337,SEARCH("/",R337)-1)</f>
        <v>music</v>
      </c>
      <c r="T337" t="str">
        <f>RIGHT(R337,(LEN(R337)-(SEARCH("/",R337))))</f>
        <v>rock</v>
      </c>
      <c r="U337">
        <f t="shared" si="5"/>
        <v>13</v>
      </c>
    </row>
    <row r="338" spans="1:21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IF(E338=0,0,E338/D338)</f>
        <v>0.97032531824611035</v>
      </c>
      <c r="G338" t="s">
        <v>14</v>
      </c>
      <c r="H338">
        <v>1072</v>
      </c>
      <c r="I338" s="9">
        <f>IF(H338=0,0,E338/H338)</f>
        <v>63.994402985074629</v>
      </c>
      <c r="J338" t="s">
        <v>21</v>
      </c>
      <c r="K338" t="s">
        <v>22</v>
      </c>
      <c r="L338">
        <v>1292392800</v>
      </c>
      <c r="M338" s="13">
        <f>(((L338/60)/60)/24)+DATE(1970,1,1)</f>
        <v>40527.25</v>
      </c>
      <c r="N338" s="14">
        <v>1292479200</v>
      </c>
      <c r="O338" s="13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>LEFT(R338,SEARCH("/",R338)-1)</f>
        <v>music</v>
      </c>
      <c r="T338" t="str">
        <f>RIGHT(R338,(LEN(R338)-(SEARCH("/",R338))))</f>
        <v>rock</v>
      </c>
      <c r="U338">
        <f t="shared" si="5"/>
        <v>1</v>
      </c>
    </row>
    <row r="339" spans="1:21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IF(E339=0,0,E339/D339)</f>
        <v>1.2281904761904763</v>
      </c>
      <c r="G339" t="s">
        <v>20</v>
      </c>
      <c r="H339">
        <v>1095</v>
      </c>
      <c r="I339" s="9">
        <f>IF(H339=0,0,E339/H339)</f>
        <v>105.9945205479452</v>
      </c>
      <c r="J339" t="s">
        <v>21</v>
      </c>
      <c r="K339" t="s">
        <v>22</v>
      </c>
      <c r="L339">
        <v>1573452000</v>
      </c>
      <c r="M339" s="13">
        <f>(((L339/60)/60)/24)+DATE(1970,1,1)</f>
        <v>43780.25</v>
      </c>
      <c r="N339" s="14">
        <v>1573538400</v>
      </c>
      <c r="O339" s="13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>LEFT(R339,SEARCH("/",R339)-1)</f>
        <v>theater</v>
      </c>
      <c r="T339" t="str">
        <f>RIGHT(R339,(LEN(R339)-(SEARCH("/",R339))))</f>
        <v>plays</v>
      </c>
      <c r="U339">
        <f t="shared" si="5"/>
        <v>1</v>
      </c>
    </row>
    <row r="340" spans="1:21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IF(E340=0,0,E340/D340)</f>
        <v>1.7914326647564469</v>
      </c>
      <c r="G340" t="s">
        <v>20</v>
      </c>
      <c r="H340">
        <v>1690</v>
      </c>
      <c r="I340" s="9">
        <f>IF(H340=0,0,E340/H340)</f>
        <v>73.989349112426041</v>
      </c>
      <c r="J340" t="s">
        <v>21</v>
      </c>
      <c r="K340" t="s">
        <v>22</v>
      </c>
      <c r="L340">
        <v>1317790800</v>
      </c>
      <c r="M340" s="13">
        <f>(((L340/60)/60)/24)+DATE(1970,1,1)</f>
        <v>40821.208333333336</v>
      </c>
      <c r="N340" s="14">
        <v>1320382800</v>
      </c>
      <c r="O340" s="13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LEFT(R340,SEARCH("/",R340)-1)</f>
        <v>theater</v>
      </c>
      <c r="T340" t="str">
        <f>RIGHT(R340,(LEN(R340)-(SEARCH("/",R340))))</f>
        <v>plays</v>
      </c>
      <c r="U340">
        <f t="shared" si="5"/>
        <v>30</v>
      </c>
    </row>
    <row r="341" spans="1:21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IF(E341=0,0,E341/D341)</f>
        <v>0.79951577402787966</v>
      </c>
      <c r="G341" t="s">
        <v>74</v>
      </c>
      <c r="H341">
        <v>1297</v>
      </c>
      <c r="I341" s="9">
        <f>IF(H341=0,0,E341/H341)</f>
        <v>84.02004626060139</v>
      </c>
      <c r="J341" t="s">
        <v>15</v>
      </c>
      <c r="K341" t="s">
        <v>16</v>
      </c>
      <c r="L341">
        <v>1501650000</v>
      </c>
      <c r="M341" s="13">
        <f>(((L341/60)/60)/24)+DATE(1970,1,1)</f>
        <v>42949.208333333328</v>
      </c>
      <c r="N341" s="14">
        <v>1502859600</v>
      </c>
      <c r="O341" s="13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LEFT(R341,SEARCH("/",R341)-1)</f>
        <v>theater</v>
      </c>
      <c r="T341" t="str">
        <f>RIGHT(R341,(LEN(R341)-(SEARCH("/",R341))))</f>
        <v>plays</v>
      </c>
      <c r="U341">
        <f t="shared" si="5"/>
        <v>14</v>
      </c>
    </row>
    <row r="342" spans="1:21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IF(E342=0,0,E342/D342)</f>
        <v>0.94242587601078165</v>
      </c>
      <c r="G342" t="s">
        <v>14</v>
      </c>
      <c r="H342">
        <v>393</v>
      </c>
      <c r="I342" s="9">
        <f>IF(H342=0,0,E342/H342)</f>
        <v>88.966921119592882</v>
      </c>
      <c r="J342" t="s">
        <v>21</v>
      </c>
      <c r="K342" t="s">
        <v>22</v>
      </c>
      <c r="L342">
        <v>1323669600</v>
      </c>
      <c r="M342" s="13">
        <f>(((L342/60)/60)/24)+DATE(1970,1,1)</f>
        <v>40889.25</v>
      </c>
      <c r="N342" s="14">
        <v>1323756000</v>
      </c>
      <c r="O342" s="13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>LEFT(R342,SEARCH("/",R342)-1)</f>
        <v>photography</v>
      </c>
      <c r="T342" t="str">
        <f>RIGHT(R342,(LEN(R342)-(SEARCH("/",R342))))</f>
        <v>photography books</v>
      </c>
      <c r="U342">
        <f t="shared" si="5"/>
        <v>1</v>
      </c>
    </row>
    <row r="343" spans="1:21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IF(E343=0,0,E343/D343)</f>
        <v>0.84669291338582675</v>
      </c>
      <c r="G343" t="s">
        <v>14</v>
      </c>
      <c r="H343">
        <v>1257</v>
      </c>
      <c r="I343" s="9">
        <f>IF(H343=0,0,E343/H343)</f>
        <v>76.990453460620529</v>
      </c>
      <c r="J343" t="s">
        <v>21</v>
      </c>
      <c r="K343" t="s">
        <v>22</v>
      </c>
      <c r="L343">
        <v>1440738000</v>
      </c>
      <c r="M343" s="13">
        <f>(((L343/60)/60)/24)+DATE(1970,1,1)</f>
        <v>42244.208333333328</v>
      </c>
      <c r="N343" s="14">
        <v>1441342800</v>
      </c>
      <c r="O343" s="13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LEFT(R343,SEARCH("/",R343)-1)</f>
        <v>music</v>
      </c>
      <c r="T343" t="str">
        <f>RIGHT(R343,(LEN(R343)-(SEARCH("/",R343))))</f>
        <v>indie rock</v>
      </c>
      <c r="U343">
        <f t="shared" si="5"/>
        <v>7</v>
      </c>
    </row>
    <row r="344" spans="1:21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IF(E344=0,0,E344/D344)</f>
        <v>0.66521920668058454</v>
      </c>
      <c r="G344" t="s">
        <v>14</v>
      </c>
      <c r="H344">
        <v>328</v>
      </c>
      <c r="I344" s="9">
        <f>IF(H344=0,0,E344/H344)</f>
        <v>97.146341463414629</v>
      </c>
      <c r="J344" t="s">
        <v>21</v>
      </c>
      <c r="K344" t="s">
        <v>22</v>
      </c>
      <c r="L344">
        <v>1374296400</v>
      </c>
      <c r="M344" s="13">
        <f>(((L344/60)/60)/24)+DATE(1970,1,1)</f>
        <v>41475.208333333336</v>
      </c>
      <c r="N344" s="14">
        <v>1375333200</v>
      </c>
      <c r="O344" s="13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LEFT(R344,SEARCH("/",R344)-1)</f>
        <v>theater</v>
      </c>
      <c r="T344" t="str">
        <f>RIGHT(R344,(LEN(R344)-(SEARCH("/",R344))))</f>
        <v>plays</v>
      </c>
      <c r="U344">
        <f t="shared" si="5"/>
        <v>12</v>
      </c>
    </row>
    <row r="345" spans="1:21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IF(E345=0,0,E345/D345)</f>
        <v>0.53922222222222227</v>
      </c>
      <c r="G345" t="s">
        <v>14</v>
      </c>
      <c r="H345">
        <v>147</v>
      </c>
      <c r="I345" s="9">
        <f>IF(H345=0,0,E345/H345)</f>
        <v>33.013605442176868</v>
      </c>
      <c r="J345" t="s">
        <v>21</v>
      </c>
      <c r="K345" t="s">
        <v>22</v>
      </c>
      <c r="L345">
        <v>1384840800</v>
      </c>
      <c r="M345" s="13">
        <f>(((L345/60)/60)/24)+DATE(1970,1,1)</f>
        <v>41597.25</v>
      </c>
      <c r="N345" s="14">
        <v>1389420000</v>
      </c>
      <c r="O345" s="13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>LEFT(R345,SEARCH("/",R345)-1)</f>
        <v>theater</v>
      </c>
      <c r="T345" t="str">
        <f>RIGHT(R345,(LEN(R345)-(SEARCH("/",R345))))</f>
        <v>plays</v>
      </c>
      <c r="U345">
        <f t="shared" si="5"/>
        <v>53</v>
      </c>
    </row>
    <row r="346" spans="1:21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IF(E346=0,0,E346/D346)</f>
        <v>0.41983299595141699</v>
      </c>
      <c r="G346" t="s">
        <v>14</v>
      </c>
      <c r="H346">
        <v>830</v>
      </c>
      <c r="I346" s="9">
        <f>IF(H346=0,0,E346/H346)</f>
        <v>99.950602409638549</v>
      </c>
      <c r="J346" t="s">
        <v>21</v>
      </c>
      <c r="K346" t="s">
        <v>22</v>
      </c>
      <c r="L346">
        <v>1516600800</v>
      </c>
      <c r="M346" s="13">
        <f>(((L346/60)/60)/24)+DATE(1970,1,1)</f>
        <v>43122.25</v>
      </c>
      <c r="N346" s="14">
        <v>1520056800</v>
      </c>
      <c r="O346" s="13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>LEFT(R346,SEARCH("/",R346)-1)</f>
        <v>games</v>
      </c>
      <c r="T346" t="str">
        <f>RIGHT(R346,(LEN(R346)-(SEARCH("/",R346))))</f>
        <v>video games</v>
      </c>
      <c r="U346">
        <f t="shared" si="5"/>
        <v>40</v>
      </c>
    </row>
    <row r="347" spans="1:21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IF(E347=0,0,E347/D347)</f>
        <v>0.14694796954314721</v>
      </c>
      <c r="G347" t="s">
        <v>14</v>
      </c>
      <c r="H347">
        <v>331</v>
      </c>
      <c r="I347" s="9">
        <f>IF(H347=0,0,E347/H347)</f>
        <v>69.966767371601208</v>
      </c>
      <c r="J347" t="s">
        <v>40</v>
      </c>
      <c r="K347" t="s">
        <v>41</v>
      </c>
      <c r="L347">
        <v>1436418000</v>
      </c>
      <c r="M347" s="13">
        <f>(((L347/60)/60)/24)+DATE(1970,1,1)</f>
        <v>42194.208333333328</v>
      </c>
      <c r="N347" s="14">
        <v>1436504400</v>
      </c>
      <c r="O347" s="13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LEFT(R347,SEARCH("/",R347)-1)</f>
        <v>film &amp; video</v>
      </c>
      <c r="T347" t="str">
        <f>RIGHT(R347,(LEN(R347)-(SEARCH("/",R347))))</f>
        <v>drama</v>
      </c>
      <c r="U347">
        <f t="shared" si="5"/>
        <v>1</v>
      </c>
    </row>
    <row r="348" spans="1:21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IF(E348=0,0,E348/D348)</f>
        <v>0.34475</v>
      </c>
      <c r="G348" t="s">
        <v>14</v>
      </c>
      <c r="H348">
        <v>25</v>
      </c>
      <c r="I348" s="9">
        <f>IF(H348=0,0,E348/H348)</f>
        <v>110.32</v>
      </c>
      <c r="J348" t="s">
        <v>21</v>
      </c>
      <c r="K348" t="s">
        <v>22</v>
      </c>
      <c r="L348">
        <v>1503550800</v>
      </c>
      <c r="M348" s="13">
        <f>(((L348/60)/60)/24)+DATE(1970,1,1)</f>
        <v>42971.208333333328</v>
      </c>
      <c r="N348" s="14">
        <v>1508302800</v>
      </c>
      <c r="O348" s="13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LEFT(R348,SEARCH("/",R348)-1)</f>
        <v>music</v>
      </c>
      <c r="T348" t="str">
        <f>RIGHT(R348,(LEN(R348)-(SEARCH("/",R348))))</f>
        <v>indie rock</v>
      </c>
      <c r="U348">
        <f t="shared" si="5"/>
        <v>55</v>
      </c>
    </row>
    <row r="349" spans="1:21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IF(E349=0,0,E349/D349)</f>
        <v>14.007777777777777</v>
      </c>
      <c r="G349" t="s">
        <v>20</v>
      </c>
      <c r="H349">
        <v>191</v>
      </c>
      <c r="I349" s="9">
        <f>IF(H349=0,0,E349/H349)</f>
        <v>66.005235602094245</v>
      </c>
      <c r="J349" t="s">
        <v>21</v>
      </c>
      <c r="K349" t="s">
        <v>22</v>
      </c>
      <c r="L349">
        <v>1423634400</v>
      </c>
      <c r="M349" s="13">
        <f>(((L349/60)/60)/24)+DATE(1970,1,1)</f>
        <v>42046.25</v>
      </c>
      <c r="N349" s="14">
        <v>1425708000</v>
      </c>
      <c r="O349" s="13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>LEFT(R349,SEARCH("/",R349)-1)</f>
        <v>technology</v>
      </c>
      <c r="T349" t="str">
        <f>RIGHT(R349,(LEN(R349)-(SEARCH("/",R349))))</f>
        <v>web</v>
      </c>
      <c r="U349">
        <f t="shared" si="5"/>
        <v>24</v>
      </c>
    </row>
    <row r="350" spans="1:21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IF(E350=0,0,E350/D350)</f>
        <v>0.71770351758793971</v>
      </c>
      <c r="G350" t="s">
        <v>14</v>
      </c>
      <c r="H350">
        <v>3483</v>
      </c>
      <c r="I350" s="9">
        <f>IF(H350=0,0,E350/H350)</f>
        <v>41.005742176284812</v>
      </c>
      <c r="J350" t="s">
        <v>21</v>
      </c>
      <c r="K350" t="s">
        <v>22</v>
      </c>
      <c r="L350">
        <v>1487224800</v>
      </c>
      <c r="M350" s="13">
        <f>(((L350/60)/60)/24)+DATE(1970,1,1)</f>
        <v>42782.25</v>
      </c>
      <c r="N350" s="14">
        <v>1488348000</v>
      </c>
      <c r="O350" s="13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>LEFT(R350,SEARCH("/",R350)-1)</f>
        <v>food</v>
      </c>
      <c r="T350" t="str">
        <f>RIGHT(R350,(LEN(R350)-(SEARCH("/",R350))))</f>
        <v>food trucks</v>
      </c>
      <c r="U350">
        <f t="shared" si="5"/>
        <v>13</v>
      </c>
    </row>
    <row r="351" spans="1:21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IF(E351=0,0,E351/D351)</f>
        <v>0.53074115044247783</v>
      </c>
      <c r="G351" t="s">
        <v>14</v>
      </c>
      <c r="H351">
        <v>923</v>
      </c>
      <c r="I351" s="9">
        <f>IF(H351=0,0,E351/H351)</f>
        <v>103.96316359696641</v>
      </c>
      <c r="J351" t="s">
        <v>21</v>
      </c>
      <c r="K351" t="s">
        <v>22</v>
      </c>
      <c r="L351">
        <v>1500008400</v>
      </c>
      <c r="M351" s="13">
        <f>(((L351/60)/60)/24)+DATE(1970,1,1)</f>
        <v>42930.208333333328</v>
      </c>
      <c r="N351" s="14">
        <v>1502600400</v>
      </c>
      <c r="O351" s="13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LEFT(R351,SEARCH("/",R351)-1)</f>
        <v>theater</v>
      </c>
      <c r="T351" t="str">
        <f>RIGHT(R351,(LEN(R351)-(SEARCH("/",R351))))</f>
        <v>plays</v>
      </c>
      <c r="U351">
        <f t="shared" si="5"/>
        <v>30</v>
      </c>
    </row>
    <row r="352" spans="1:21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IF(E352=0,0,E352/D352)</f>
        <v>0.05</v>
      </c>
      <c r="G352" t="s">
        <v>14</v>
      </c>
      <c r="H352">
        <v>1</v>
      </c>
      <c r="I352" s="9">
        <f>IF(H352=0,0,E352/H352)</f>
        <v>5</v>
      </c>
      <c r="J352" t="s">
        <v>21</v>
      </c>
      <c r="K352" t="s">
        <v>22</v>
      </c>
      <c r="L352">
        <v>1432098000</v>
      </c>
      <c r="M352" s="13">
        <f>(((L352/60)/60)/24)+DATE(1970,1,1)</f>
        <v>42144.208333333328</v>
      </c>
      <c r="N352" s="14">
        <v>1433653200</v>
      </c>
      <c r="O352" s="13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LEFT(R352,SEARCH("/",R352)-1)</f>
        <v>music</v>
      </c>
      <c r="T352" t="str">
        <f>RIGHT(R352,(LEN(R352)-(SEARCH("/",R352))))</f>
        <v>jazz</v>
      </c>
      <c r="U352">
        <f t="shared" si="5"/>
        <v>18</v>
      </c>
    </row>
    <row r="353" spans="1:21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IF(E353=0,0,E353/D353)</f>
        <v>1.2770715249662619</v>
      </c>
      <c r="G353" t="s">
        <v>20</v>
      </c>
      <c r="H353">
        <v>2013</v>
      </c>
      <c r="I353" s="9">
        <f>IF(H353=0,0,E353/H353)</f>
        <v>47.009935419771487</v>
      </c>
      <c r="J353" t="s">
        <v>21</v>
      </c>
      <c r="K353" t="s">
        <v>22</v>
      </c>
      <c r="L353">
        <v>1440392400</v>
      </c>
      <c r="M353" s="13">
        <f>(((L353/60)/60)/24)+DATE(1970,1,1)</f>
        <v>42240.208333333328</v>
      </c>
      <c r="N353" s="14">
        <v>1441602000</v>
      </c>
      <c r="O353" s="13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LEFT(R353,SEARCH("/",R353)-1)</f>
        <v>music</v>
      </c>
      <c r="T353" t="str">
        <f>RIGHT(R353,(LEN(R353)-(SEARCH("/",R353))))</f>
        <v>rock</v>
      </c>
      <c r="U353">
        <f t="shared" si="5"/>
        <v>14</v>
      </c>
    </row>
    <row r="354" spans="1:21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IF(E354=0,0,E354/D354)</f>
        <v>0.34892857142857142</v>
      </c>
      <c r="G354" t="s">
        <v>14</v>
      </c>
      <c r="H354">
        <v>33</v>
      </c>
      <c r="I354" s="9">
        <f>IF(H354=0,0,E354/H354)</f>
        <v>29.606060606060606</v>
      </c>
      <c r="J354" t="s">
        <v>15</v>
      </c>
      <c r="K354" t="s">
        <v>16</v>
      </c>
      <c r="L354">
        <v>1446876000</v>
      </c>
      <c r="M354" s="13">
        <f>(((L354/60)/60)/24)+DATE(1970,1,1)</f>
        <v>42315.25</v>
      </c>
      <c r="N354" s="14">
        <v>1447567200</v>
      </c>
      <c r="O354" s="13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>LEFT(R354,SEARCH("/",R354)-1)</f>
        <v>theater</v>
      </c>
      <c r="T354" t="str">
        <f>RIGHT(R354,(LEN(R354)-(SEARCH("/",R354))))</f>
        <v>plays</v>
      </c>
      <c r="U354">
        <f t="shared" si="5"/>
        <v>8</v>
      </c>
    </row>
    <row r="355" spans="1:21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IF(E355=0,0,E355/D355)</f>
        <v>4.105982142857143</v>
      </c>
      <c r="G355" t="s">
        <v>20</v>
      </c>
      <c r="H355">
        <v>1703</v>
      </c>
      <c r="I355" s="9">
        <f>IF(H355=0,0,E355/H355)</f>
        <v>81.010569583088667</v>
      </c>
      <c r="J355" t="s">
        <v>21</v>
      </c>
      <c r="K355" t="s">
        <v>22</v>
      </c>
      <c r="L355">
        <v>1562302800</v>
      </c>
      <c r="M355" s="13">
        <f>(((L355/60)/60)/24)+DATE(1970,1,1)</f>
        <v>43651.208333333328</v>
      </c>
      <c r="N355" s="14">
        <v>1562389200</v>
      </c>
      <c r="O355" s="13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RIGHT(R355,(LEN(R355)-(SEARCH("/",R355))))</f>
        <v>plays</v>
      </c>
      <c r="U355">
        <f t="shared" si="5"/>
        <v>1</v>
      </c>
    </row>
    <row r="356" spans="1:21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IF(E356=0,0,E356/D356)</f>
        <v>1.2373770491803278</v>
      </c>
      <c r="G356" t="s">
        <v>20</v>
      </c>
      <c r="H356">
        <v>80</v>
      </c>
      <c r="I356" s="9">
        <f>IF(H356=0,0,E356/H356)</f>
        <v>94.35</v>
      </c>
      <c r="J356" t="s">
        <v>36</v>
      </c>
      <c r="K356" t="s">
        <v>37</v>
      </c>
      <c r="L356">
        <v>1378184400</v>
      </c>
      <c r="M356" s="13">
        <f>(((L356/60)/60)/24)+DATE(1970,1,1)</f>
        <v>41520.208333333336</v>
      </c>
      <c r="N356" s="14">
        <v>1378789200</v>
      </c>
      <c r="O356" s="13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LEFT(R356,SEARCH("/",R356)-1)</f>
        <v>film &amp; video</v>
      </c>
      <c r="T356" t="str">
        <f>RIGHT(R356,(LEN(R356)-(SEARCH("/",R356))))</f>
        <v>documentary</v>
      </c>
      <c r="U356">
        <f t="shared" si="5"/>
        <v>7</v>
      </c>
    </row>
    <row r="357" spans="1:21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IF(E357=0,0,E357/D357)</f>
        <v>0.58973684210526311</v>
      </c>
      <c r="G357" t="s">
        <v>47</v>
      </c>
      <c r="H357">
        <v>86</v>
      </c>
      <c r="I357" s="9">
        <f>IF(H357=0,0,E357/H357)</f>
        <v>26.058139534883722</v>
      </c>
      <c r="J357" t="s">
        <v>21</v>
      </c>
      <c r="K357" t="s">
        <v>22</v>
      </c>
      <c r="L357">
        <v>1485064800</v>
      </c>
      <c r="M357" s="13">
        <f>(((L357/60)/60)/24)+DATE(1970,1,1)</f>
        <v>42757.25</v>
      </c>
      <c r="N357" s="14">
        <v>1488520800</v>
      </c>
      <c r="O357" s="13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LEFT(R357,SEARCH("/",R357)-1)</f>
        <v>technology</v>
      </c>
      <c r="T357" t="str">
        <f>RIGHT(R357,(LEN(R357)-(SEARCH("/",R357))))</f>
        <v>wearables</v>
      </c>
      <c r="U357">
        <f t="shared" si="5"/>
        <v>40</v>
      </c>
    </row>
    <row r="358" spans="1:21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IF(E358=0,0,E358/D358)</f>
        <v>0.36892473118279567</v>
      </c>
      <c r="G358" t="s">
        <v>14</v>
      </c>
      <c r="H358">
        <v>40</v>
      </c>
      <c r="I358" s="9">
        <f>IF(H358=0,0,E358/H358)</f>
        <v>85.775000000000006</v>
      </c>
      <c r="J358" t="s">
        <v>107</v>
      </c>
      <c r="K358" t="s">
        <v>108</v>
      </c>
      <c r="L358">
        <v>1326520800</v>
      </c>
      <c r="M358" s="13">
        <f>(((L358/60)/60)/24)+DATE(1970,1,1)</f>
        <v>40922.25</v>
      </c>
      <c r="N358" s="14">
        <v>1327298400</v>
      </c>
      <c r="O358" s="13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>LEFT(R358,SEARCH("/",R358)-1)</f>
        <v>theater</v>
      </c>
      <c r="T358" t="str">
        <f>RIGHT(R358,(LEN(R358)-(SEARCH("/",R358))))</f>
        <v>plays</v>
      </c>
      <c r="U358">
        <f t="shared" si="5"/>
        <v>9</v>
      </c>
    </row>
    <row r="359" spans="1:21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IF(E359=0,0,E359/D359)</f>
        <v>1.8491304347826087</v>
      </c>
      <c r="G359" t="s">
        <v>20</v>
      </c>
      <c r="H359">
        <v>41</v>
      </c>
      <c r="I359" s="9">
        <f>IF(H359=0,0,E359/H359)</f>
        <v>103.73170731707317</v>
      </c>
      <c r="J359" t="s">
        <v>21</v>
      </c>
      <c r="K359" t="s">
        <v>22</v>
      </c>
      <c r="L359">
        <v>1441256400</v>
      </c>
      <c r="M359" s="13">
        <f>(((L359/60)/60)/24)+DATE(1970,1,1)</f>
        <v>42250.208333333328</v>
      </c>
      <c r="N359" s="14">
        <v>1443416400</v>
      </c>
      <c r="O359" s="13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LEFT(R359,SEARCH("/",R359)-1)</f>
        <v>games</v>
      </c>
      <c r="T359" t="str">
        <f>RIGHT(R359,(LEN(R359)-(SEARCH("/",R359))))</f>
        <v>video games</v>
      </c>
      <c r="U359">
        <f t="shared" si="5"/>
        <v>25</v>
      </c>
    </row>
    <row r="360" spans="1:21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IF(E360=0,0,E360/D360)</f>
        <v>0.11814432989690722</v>
      </c>
      <c r="G360" t="s">
        <v>14</v>
      </c>
      <c r="H360">
        <v>23</v>
      </c>
      <c r="I360" s="9">
        <f>IF(H360=0,0,E360/H360)</f>
        <v>49.826086956521742</v>
      </c>
      <c r="J360" t="s">
        <v>15</v>
      </c>
      <c r="K360" t="s">
        <v>16</v>
      </c>
      <c r="L360">
        <v>1533877200</v>
      </c>
      <c r="M360" s="13">
        <f>(((L360/60)/60)/24)+DATE(1970,1,1)</f>
        <v>43322.208333333328</v>
      </c>
      <c r="N360" s="14">
        <v>1534136400</v>
      </c>
      <c r="O360" s="13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LEFT(R360,SEARCH("/",R360)-1)</f>
        <v>photography</v>
      </c>
      <c r="T360" t="str">
        <f>RIGHT(R360,(LEN(R360)-(SEARCH("/",R360))))</f>
        <v>photography books</v>
      </c>
      <c r="U360">
        <f t="shared" si="5"/>
        <v>3</v>
      </c>
    </row>
    <row r="361" spans="1:21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IF(E361=0,0,E361/D361)</f>
        <v>2.9870000000000001</v>
      </c>
      <c r="G361" t="s">
        <v>20</v>
      </c>
      <c r="H361">
        <v>187</v>
      </c>
      <c r="I361" s="9">
        <f>IF(H361=0,0,E361/H361)</f>
        <v>63.893048128342244</v>
      </c>
      <c r="J361" t="s">
        <v>21</v>
      </c>
      <c r="K361" t="s">
        <v>22</v>
      </c>
      <c r="L361">
        <v>1314421200</v>
      </c>
      <c r="M361" s="13">
        <f>(((L361/60)/60)/24)+DATE(1970,1,1)</f>
        <v>40782.208333333336</v>
      </c>
      <c r="N361" s="14">
        <v>1315026000</v>
      </c>
      <c r="O361" s="13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LEFT(R361,SEARCH("/",R361)-1)</f>
        <v>film &amp; video</v>
      </c>
      <c r="T361" t="str">
        <f>RIGHT(R361,(LEN(R361)-(SEARCH("/",R361))))</f>
        <v>animation</v>
      </c>
      <c r="U361">
        <f t="shared" si="5"/>
        <v>7</v>
      </c>
    </row>
    <row r="362" spans="1:21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IF(E362=0,0,E362/D362)</f>
        <v>2.2635175879396985</v>
      </c>
      <c r="G362" t="s">
        <v>20</v>
      </c>
      <c r="H362">
        <v>2875</v>
      </c>
      <c r="I362" s="9">
        <f>IF(H362=0,0,E362/H362)</f>
        <v>47.002434782608695</v>
      </c>
      <c r="J362" t="s">
        <v>40</v>
      </c>
      <c r="K362" t="s">
        <v>41</v>
      </c>
      <c r="L362">
        <v>1293861600</v>
      </c>
      <c r="M362" s="13">
        <f>(((L362/60)/60)/24)+DATE(1970,1,1)</f>
        <v>40544.25</v>
      </c>
      <c r="N362" s="14">
        <v>1295071200</v>
      </c>
      <c r="O362" s="13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>LEFT(R362,SEARCH("/",R362)-1)</f>
        <v>theater</v>
      </c>
      <c r="T362" t="str">
        <f>RIGHT(R362,(LEN(R362)-(SEARCH("/",R362))))</f>
        <v>plays</v>
      </c>
      <c r="U362">
        <f t="shared" si="5"/>
        <v>14</v>
      </c>
    </row>
    <row r="363" spans="1:21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IF(E363=0,0,E363/D363)</f>
        <v>1.7356363636363636</v>
      </c>
      <c r="G363" t="s">
        <v>20</v>
      </c>
      <c r="H363">
        <v>88</v>
      </c>
      <c r="I363" s="9">
        <f>IF(H363=0,0,E363/H363)</f>
        <v>108.47727272727273</v>
      </c>
      <c r="J363" t="s">
        <v>21</v>
      </c>
      <c r="K363" t="s">
        <v>22</v>
      </c>
      <c r="L363">
        <v>1507352400</v>
      </c>
      <c r="M363" s="13">
        <f>(((L363/60)/60)/24)+DATE(1970,1,1)</f>
        <v>43015.208333333328</v>
      </c>
      <c r="N363" s="14">
        <v>1509426000</v>
      </c>
      <c r="O363" s="13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LEFT(R363,SEARCH("/",R363)-1)</f>
        <v>theater</v>
      </c>
      <c r="T363" t="str">
        <f>RIGHT(R363,(LEN(R363)-(SEARCH("/",R363))))</f>
        <v>plays</v>
      </c>
      <c r="U363">
        <f t="shared" si="5"/>
        <v>24</v>
      </c>
    </row>
    <row r="364" spans="1:21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IF(E364=0,0,E364/D364)</f>
        <v>3.7175675675675675</v>
      </c>
      <c r="G364" t="s">
        <v>20</v>
      </c>
      <c r="H364">
        <v>191</v>
      </c>
      <c r="I364" s="9">
        <f>IF(H364=0,0,E364/H364)</f>
        <v>72.015706806282722</v>
      </c>
      <c r="J364" t="s">
        <v>21</v>
      </c>
      <c r="K364" t="s">
        <v>22</v>
      </c>
      <c r="L364">
        <v>1296108000</v>
      </c>
      <c r="M364" s="13">
        <f>(((L364/60)/60)/24)+DATE(1970,1,1)</f>
        <v>40570.25</v>
      </c>
      <c r="N364" s="14">
        <v>1299391200</v>
      </c>
      <c r="O364" s="13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>LEFT(R364,SEARCH("/",R364)-1)</f>
        <v>music</v>
      </c>
      <c r="T364" t="str">
        <f>RIGHT(R364,(LEN(R364)-(SEARCH("/",R364))))</f>
        <v>rock</v>
      </c>
      <c r="U364">
        <f t="shared" si="5"/>
        <v>38</v>
      </c>
    </row>
    <row r="365" spans="1:21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IF(E365=0,0,E365/D365)</f>
        <v>1.601923076923077</v>
      </c>
      <c r="G365" t="s">
        <v>20</v>
      </c>
      <c r="H365">
        <v>139</v>
      </c>
      <c r="I365" s="9">
        <f>IF(H365=0,0,E365/H365)</f>
        <v>59.928057553956833</v>
      </c>
      <c r="J365" t="s">
        <v>21</v>
      </c>
      <c r="K365" t="s">
        <v>22</v>
      </c>
      <c r="L365">
        <v>1324965600</v>
      </c>
      <c r="M365" s="13">
        <f>(((L365/60)/60)/24)+DATE(1970,1,1)</f>
        <v>40904.25</v>
      </c>
      <c r="N365" s="14">
        <v>1325052000</v>
      </c>
      <c r="O365" s="13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>LEFT(R365,SEARCH("/",R365)-1)</f>
        <v>music</v>
      </c>
      <c r="T365" t="str">
        <f>RIGHT(R365,(LEN(R365)-(SEARCH("/",R365))))</f>
        <v>rock</v>
      </c>
      <c r="U365">
        <f t="shared" si="5"/>
        <v>1</v>
      </c>
    </row>
    <row r="366" spans="1:21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IF(E366=0,0,E366/D366)</f>
        <v>16.163333333333334</v>
      </c>
      <c r="G366" t="s">
        <v>20</v>
      </c>
      <c r="H366">
        <v>186</v>
      </c>
      <c r="I366" s="9">
        <f>IF(H366=0,0,E366/H366)</f>
        <v>78.209677419354833</v>
      </c>
      <c r="J366" t="s">
        <v>21</v>
      </c>
      <c r="K366" t="s">
        <v>22</v>
      </c>
      <c r="L366">
        <v>1520229600</v>
      </c>
      <c r="M366" s="13">
        <f>(((L366/60)/60)/24)+DATE(1970,1,1)</f>
        <v>43164.25</v>
      </c>
      <c r="N366" s="14">
        <v>1522818000</v>
      </c>
      <c r="O366" s="13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LEFT(R366,SEARCH("/",R366)-1)</f>
        <v>music</v>
      </c>
      <c r="T366" t="str">
        <f>RIGHT(R366,(LEN(R366)-(SEARCH("/",R366))))</f>
        <v>indie rock</v>
      </c>
      <c r="U366">
        <f t="shared" si="5"/>
        <v>29.958333333328483</v>
      </c>
    </row>
    <row r="367" spans="1:21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IF(E367=0,0,E367/D367)</f>
        <v>7.3343749999999996</v>
      </c>
      <c r="G367" t="s">
        <v>20</v>
      </c>
      <c r="H367">
        <v>112</v>
      </c>
      <c r="I367" s="9">
        <f>IF(H367=0,0,E367/H367)</f>
        <v>104.77678571428571</v>
      </c>
      <c r="J367" t="s">
        <v>26</v>
      </c>
      <c r="K367" t="s">
        <v>27</v>
      </c>
      <c r="L367">
        <v>1482991200</v>
      </c>
      <c r="M367" s="13">
        <f>(((L367/60)/60)/24)+DATE(1970,1,1)</f>
        <v>42733.25</v>
      </c>
      <c r="N367" s="14">
        <v>1485324000</v>
      </c>
      <c r="O367" s="13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>LEFT(R367,SEARCH("/",R367)-1)</f>
        <v>theater</v>
      </c>
      <c r="T367" t="str">
        <f>RIGHT(R367,(LEN(R367)-(SEARCH("/",R367))))</f>
        <v>plays</v>
      </c>
      <c r="U367">
        <f t="shared" si="5"/>
        <v>27</v>
      </c>
    </row>
    <row r="368" spans="1:21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IF(E368=0,0,E368/D368)</f>
        <v>5.9211111111111112</v>
      </c>
      <c r="G368" t="s">
        <v>20</v>
      </c>
      <c r="H368">
        <v>101</v>
      </c>
      <c r="I368" s="9">
        <f>IF(H368=0,0,E368/H368)</f>
        <v>105.52475247524752</v>
      </c>
      <c r="J368" t="s">
        <v>21</v>
      </c>
      <c r="K368" t="s">
        <v>22</v>
      </c>
      <c r="L368">
        <v>1294034400</v>
      </c>
      <c r="M368" s="13">
        <f>(((L368/60)/60)/24)+DATE(1970,1,1)</f>
        <v>40546.25</v>
      </c>
      <c r="N368" s="14">
        <v>1294120800</v>
      </c>
      <c r="O368" s="13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>LEFT(R368,SEARCH("/",R368)-1)</f>
        <v>theater</v>
      </c>
      <c r="T368" t="str">
        <f>RIGHT(R368,(LEN(R368)-(SEARCH("/",R368))))</f>
        <v>plays</v>
      </c>
      <c r="U368">
        <f t="shared" si="5"/>
        <v>1</v>
      </c>
    </row>
    <row r="369" spans="1:21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IF(E369=0,0,E369/D369)</f>
        <v>0.18888888888888888</v>
      </c>
      <c r="G369" t="s">
        <v>14</v>
      </c>
      <c r="H369">
        <v>75</v>
      </c>
      <c r="I369" s="9">
        <f>IF(H369=0,0,E369/H369)</f>
        <v>24.933333333333334</v>
      </c>
      <c r="J369" t="s">
        <v>21</v>
      </c>
      <c r="K369" t="s">
        <v>22</v>
      </c>
      <c r="L369">
        <v>1413608400</v>
      </c>
      <c r="M369" s="13">
        <f>(((L369/60)/60)/24)+DATE(1970,1,1)</f>
        <v>41930.208333333336</v>
      </c>
      <c r="N369" s="14">
        <v>1415685600</v>
      </c>
      <c r="O369" s="13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>LEFT(R369,SEARCH("/",R369)-1)</f>
        <v>theater</v>
      </c>
      <c r="T369" t="str">
        <f>RIGHT(R369,(LEN(R369)-(SEARCH("/",R369))))</f>
        <v>plays</v>
      </c>
      <c r="U369">
        <f t="shared" si="5"/>
        <v>24.041666666664241</v>
      </c>
    </row>
    <row r="370" spans="1:21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IF(E370=0,0,E370/D370)</f>
        <v>2.7680769230769231</v>
      </c>
      <c r="G370" t="s">
        <v>20</v>
      </c>
      <c r="H370">
        <v>206</v>
      </c>
      <c r="I370" s="9">
        <f>IF(H370=0,0,E370/H370)</f>
        <v>69.873786407766985</v>
      </c>
      <c r="J370" t="s">
        <v>40</v>
      </c>
      <c r="K370" t="s">
        <v>41</v>
      </c>
      <c r="L370">
        <v>1286946000</v>
      </c>
      <c r="M370" s="13">
        <f>(((L370/60)/60)/24)+DATE(1970,1,1)</f>
        <v>40464.208333333336</v>
      </c>
      <c r="N370" s="14">
        <v>1288933200</v>
      </c>
      <c r="O370" s="13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LEFT(R370,SEARCH("/",R370)-1)</f>
        <v>film &amp; video</v>
      </c>
      <c r="T370" t="str">
        <f>RIGHT(R370,(LEN(R370)-(SEARCH("/",R370))))</f>
        <v>documentary</v>
      </c>
      <c r="U370">
        <f t="shared" si="5"/>
        <v>23</v>
      </c>
    </row>
    <row r="371" spans="1:21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IF(E371=0,0,E371/D371)</f>
        <v>2.730185185185185</v>
      </c>
      <c r="G371" t="s">
        <v>20</v>
      </c>
      <c r="H371">
        <v>154</v>
      </c>
      <c r="I371" s="9">
        <f>IF(H371=0,0,E371/H371)</f>
        <v>95.733766233766232</v>
      </c>
      <c r="J371" t="s">
        <v>21</v>
      </c>
      <c r="K371" t="s">
        <v>22</v>
      </c>
      <c r="L371">
        <v>1359871200</v>
      </c>
      <c r="M371" s="13">
        <f>(((L371/60)/60)/24)+DATE(1970,1,1)</f>
        <v>41308.25</v>
      </c>
      <c r="N371" s="14">
        <v>1363237200</v>
      </c>
      <c r="O371" s="13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LEFT(R371,SEARCH("/",R371)-1)</f>
        <v>film &amp; video</v>
      </c>
      <c r="T371" t="str">
        <f>RIGHT(R371,(LEN(R371)-(SEARCH("/",R371))))</f>
        <v>television</v>
      </c>
      <c r="U371">
        <f t="shared" si="5"/>
        <v>38.958333333335759</v>
      </c>
    </row>
    <row r="372" spans="1:21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IF(E372=0,0,E372/D372)</f>
        <v>1.593633125556545</v>
      </c>
      <c r="G372" t="s">
        <v>20</v>
      </c>
      <c r="H372">
        <v>5966</v>
      </c>
      <c r="I372" s="9">
        <f>IF(H372=0,0,E372/H372)</f>
        <v>29.997485752598056</v>
      </c>
      <c r="J372" t="s">
        <v>21</v>
      </c>
      <c r="K372" t="s">
        <v>22</v>
      </c>
      <c r="L372">
        <v>1555304400</v>
      </c>
      <c r="M372" s="13">
        <f>(((L372/60)/60)/24)+DATE(1970,1,1)</f>
        <v>43570.208333333328</v>
      </c>
      <c r="N372" s="14">
        <v>1555822800</v>
      </c>
      <c r="O372" s="13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LEFT(R372,SEARCH("/",R372)-1)</f>
        <v>theater</v>
      </c>
      <c r="T372" t="str">
        <f>RIGHT(R372,(LEN(R372)-(SEARCH("/",R372))))</f>
        <v>plays</v>
      </c>
      <c r="U372">
        <f t="shared" si="5"/>
        <v>6</v>
      </c>
    </row>
    <row r="373" spans="1:21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IF(E373=0,0,E373/D373)</f>
        <v>0.67869978858350954</v>
      </c>
      <c r="G373" t="s">
        <v>14</v>
      </c>
      <c r="H373">
        <v>2176</v>
      </c>
      <c r="I373" s="9">
        <f>IF(H373=0,0,E373/H373)</f>
        <v>59.011948529411768</v>
      </c>
      <c r="J373" t="s">
        <v>21</v>
      </c>
      <c r="K373" t="s">
        <v>22</v>
      </c>
      <c r="L373">
        <v>1423375200</v>
      </c>
      <c r="M373" s="13">
        <f>(((L373/60)/60)/24)+DATE(1970,1,1)</f>
        <v>42043.25</v>
      </c>
      <c r="N373" s="14">
        <v>1427778000</v>
      </c>
      <c r="O373" s="13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LEFT(R373,SEARCH("/",R373)-1)</f>
        <v>theater</v>
      </c>
      <c r="T373" t="str">
        <f>RIGHT(R373,(LEN(R373)-(SEARCH("/",R373))))</f>
        <v>plays</v>
      </c>
      <c r="U373">
        <f t="shared" si="5"/>
        <v>50.958333333328483</v>
      </c>
    </row>
    <row r="374" spans="1:21" ht="31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IF(E374=0,0,E374/D374)</f>
        <v>15.915555555555555</v>
      </c>
      <c r="G374" t="s">
        <v>20</v>
      </c>
      <c r="H374">
        <v>169</v>
      </c>
      <c r="I374" s="9">
        <f>IF(H374=0,0,E374/H374)</f>
        <v>84.757396449704146</v>
      </c>
      <c r="J374" t="s">
        <v>21</v>
      </c>
      <c r="K374" t="s">
        <v>22</v>
      </c>
      <c r="L374">
        <v>1420696800</v>
      </c>
      <c r="M374" s="13">
        <f>(((L374/60)/60)/24)+DATE(1970,1,1)</f>
        <v>42012.25</v>
      </c>
      <c r="N374" s="14">
        <v>1422424800</v>
      </c>
      <c r="O374" s="13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>LEFT(R374,SEARCH("/",R374)-1)</f>
        <v>film &amp; video</v>
      </c>
      <c r="T374" t="str">
        <f>RIGHT(R374,(LEN(R374)-(SEARCH("/",R374))))</f>
        <v>documentary</v>
      </c>
      <c r="U374">
        <f t="shared" si="5"/>
        <v>20</v>
      </c>
    </row>
    <row r="375" spans="1:21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IF(E375=0,0,E375/D375)</f>
        <v>7.3018222222222224</v>
      </c>
      <c r="G375" t="s">
        <v>20</v>
      </c>
      <c r="H375">
        <v>2106</v>
      </c>
      <c r="I375" s="9">
        <f>IF(H375=0,0,E375/H375)</f>
        <v>78.010921177587846</v>
      </c>
      <c r="J375" t="s">
        <v>21</v>
      </c>
      <c r="K375" t="s">
        <v>22</v>
      </c>
      <c r="L375">
        <v>1502946000</v>
      </c>
      <c r="M375" s="13">
        <f>(((L375/60)/60)/24)+DATE(1970,1,1)</f>
        <v>42964.208333333328</v>
      </c>
      <c r="N375" s="14">
        <v>1503637200</v>
      </c>
      <c r="O375" s="13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LEFT(R375,SEARCH("/",R375)-1)</f>
        <v>theater</v>
      </c>
      <c r="T375" t="str">
        <f>RIGHT(R375,(LEN(R375)-(SEARCH("/",R375))))</f>
        <v>plays</v>
      </c>
      <c r="U375">
        <f t="shared" si="5"/>
        <v>8</v>
      </c>
    </row>
    <row r="376" spans="1:21" ht="31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IF(E376=0,0,E376/D376)</f>
        <v>0.13185782556750297</v>
      </c>
      <c r="G376" t="s">
        <v>14</v>
      </c>
      <c r="H376">
        <v>441</v>
      </c>
      <c r="I376" s="9">
        <f>IF(H376=0,0,E376/H376)</f>
        <v>50.05215419501134</v>
      </c>
      <c r="J376" t="s">
        <v>21</v>
      </c>
      <c r="K376" t="s">
        <v>22</v>
      </c>
      <c r="L376">
        <v>1547186400</v>
      </c>
      <c r="M376" s="13">
        <f>(((L376/60)/60)/24)+DATE(1970,1,1)</f>
        <v>43476.25</v>
      </c>
      <c r="N376" s="14">
        <v>1547618400</v>
      </c>
      <c r="O376" s="13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>LEFT(R376,SEARCH("/",R376)-1)</f>
        <v>film &amp; video</v>
      </c>
      <c r="T376" t="str">
        <f>RIGHT(R376,(LEN(R376)-(SEARCH("/",R376))))</f>
        <v>documentary</v>
      </c>
      <c r="U376">
        <f t="shared" si="5"/>
        <v>5</v>
      </c>
    </row>
    <row r="377" spans="1:21" ht="31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IF(E377=0,0,E377/D377)</f>
        <v>0.54777777777777781</v>
      </c>
      <c r="G377" t="s">
        <v>14</v>
      </c>
      <c r="H377">
        <v>25</v>
      </c>
      <c r="I377" s="9">
        <f>IF(H377=0,0,E377/H377)</f>
        <v>59.16</v>
      </c>
      <c r="J377" t="s">
        <v>21</v>
      </c>
      <c r="K377" t="s">
        <v>22</v>
      </c>
      <c r="L377">
        <v>1444971600</v>
      </c>
      <c r="M377" s="13">
        <f>(((L377/60)/60)/24)+DATE(1970,1,1)</f>
        <v>42293.208333333328</v>
      </c>
      <c r="N377" s="14">
        <v>1449900000</v>
      </c>
      <c r="O377" s="13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>LEFT(R377,SEARCH("/",R377)-1)</f>
        <v>music</v>
      </c>
      <c r="T377" t="str">
        <f>RIGHT(R377,(LEN(R377)-(SEARCH("/",R377))))</f>
        <v>indie rock</v>
      </c>
      <c r="U377">
        <f t="shared" si="5"/>
        <v>57.041666666671517</v>
      </c>
    </row>
    <row r="378" spans="1:21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IF(E378=0,0,E378/D378)</f>
        <v>3.6102941176470589</v>
      </c>
      <c r="G378" t="s">
        <v>20</v>
      </c>
      <c r="H378">
        <v>131</v>
      </c>
      <c r="I378" s="9">
        <f>IF(H378=0,0,E378/H378)</f>
        <v>93.702290076335885</v>
      </c>
      <c r="J378" t="s">
        <v>21</v>
      </c>
      <c r="K378" t="s">
        <v>22</v>
      </c>
      <c r="L378">
        <v>1404622800</v>
      </c>
      <c r="M378" s="13">
        <f>(((L378/60)/60)/24)+DATE(1970,1,1)</f>
        <v>41826.208333333336</v>
      </c>
      <c r="N378" s="14">
        <v>1405141200</v>
      </c>
      <c r="O378" s="13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LEFT(R378,SEARCH("/",R378)-1)</f>
        <v>music</v>
      </c>
      <c r="T378" t="str">
        <f>RIGHT(R378,(LEN(R378)-(SEARCH("/",R378))))</f>
        <v>rock</v>
      </c>
      <c r="U378">
        <f t="shared" si="5"/>
        <v>6</v>
      </c>
    </row>
    <row r="379" spans="1:21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IF(E379=0,0,E379/D379)</f>
        <v>0.10257545271629778</v>
      </c>
      <c r="G379" t="s">
        <v>14</v>
      </c>
      <c r="H379">
        <v>127</v>
      </c>
      <c r="I379" s="9">
        <f>IF(H379=0,0,E379/H379)</f>
        <v>40.14173228346457</v>
      </c>
      <c r="J379" t="s">
        <v>21</v>
      </c>
      <c r="K379" t="s">
        <v>22</v>
      </c>
      <c r="L379">
        <v>1571720400</v>
      </c>
      <c r="M379" s="13">
        <f>(((L379/60)/60)/24)+DATE(1970,1,1)</f>
        <v>43760.208333333328</v>
      </c>
      <c r="N379" s="14">
        <v>1572933600</v>
      </c>
      <c r="O379" s="13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>LEFT(R379,SEARCH("/",R379)-1)</f>
        <v>theater</v>
      </c>
      <c r="T379" t="str">
        <f>RIGHT(R379,(LEN(R379)-(SEARCH("/",R379))))</f>
        <v>plays</v>
      </c>
      <c r="U379">
        <f t="shared" si="5"/>
        <v>14.041666666671517</v>
      </c>
    </row>
    <row r="380" spans="1:21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IF(E380=0,0,E380/D380)</f>
        <v>0.13962962962962963</v>
      </c>
      <c r="G380" t="s">
        <v>14</v>
      </c>
      <c r="H380">
        <v>355</v>
      </c>
      <c r="I380" s="9">
        <f>IF(H380=0,0,E380/H380)</f>
        <v>70.090140845070422</v>
      </c>
      <c r="J380" t="s">
        <v>21</v>
      </c>
      <c r="K380" t="s">
        <v>22</v>
      </c>
      <c r="L380">
        <v>1526878800</v>
      </c>
      <c r="M380" s="13">
        <f>(((L380/60)/60)/24)+DATE(1970,1,1)</f>
        <v>43241.208333333328</v>
      </c>
      <c r="N380" s="14">
        <v>1530162000</v>
      </c>
      <c r="O380" s="13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LEFT(R380,SEARCH("/",R380)-1)</f>
        <v>film &amp; video</v>
      </c>
      <c r="T380" t="str">
        <f>RIGHT(R380,(LEN(R380)-(SEARCH("/",R380))))</f>
        <v>documentary</v>
      </c>
      <c r="U380">
        <f t="shared" si="5"/>
        <v>38</v>
      </c>
    </row>
    <row r="381" spans="1:21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IF(E381=0,0,E381/D381)</f>
        <v>0.40444444444444444</v>
      </c>
      <c r="G381" t="s">
        <v>14</v>
      </c>
      <c r="H381">
        <v>44</v>
      </c>
      <c r="I381" s="9">
        <f>IF(H381=0,0,E381/H381)</f>
        <v>66.181818181818187</v>
      </c>
      <c r="J381" t="s">
        <v>40</v>
      </c>
      <c r="K381" t="s">
        <v>41</v>
      </c>
      <c r="L381">
        <v>1319691600</v>
      </c>
      <c r="M381" s="13">
        <f>(((L381/60)/60)/24)+DATE(1970,1,1)</f>
        <v>40843.208333333336</v>
      </c>
      <c r="N381" s="14">
        <v>1320904800</v>
      </c>
      <c r="O381" s="13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>LEFT(R381,SEARCH("/",R381)-1)</f>
        <v>theater</v>
      </c>
      <c r="T381" t="str">
        <f>RIGHT(R381,(LEN(R381)-(SEARCH("/",R381))))</f>
        <v>plays</v>
      </c>
      <c r="U381">
        <f t="shared" si="5"/>
        <v>14.041666666664241</v>
      </c>
    </row>
    <row r="382" spans="1:21" ht="31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IF(E382=0,0,E382/D382)</f>
        <v>1.6032</v>
      </c>
      <c r="G382" t="s">
        <v>20</v>
      </c>
      <c r="H382">
        <v>84</v>
      </c>
      <c r="I382" s="9">
        <f>IF(H382=0,0,E382/H382)</f>
        <v>47.714285714285715</v>
      </c>
      <c r="J382" t="s">
        <v>21</v>
      </c>
      <c r="K382" t="s">
        <v>22</v>
      </c>
      <c r="L382">
        <v>1371963600</v>
      </c>
      <c r="M382" s="13">
        <f>(((L382/60)/60)/24)+DATE(1970,1,1)</f>
        <v>41448.208333333336</v>
      </c>
      <c r="N382" s="14">
        <v>1372395600</v>
      </c>
      <c r="O382" s="13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LEFT(R382,SEARCH("/",R382)-1)</f>
        <v>theater</v>
      </c>
      <c r="T382" t="str">
        <f>RIGHT(R382,(LEN(R382)-(SEARCH("/",R382))))</f>
        <v>plays</v>
      </c>
      <c r="U382">
        <f t="shared" si="5"/>
        <v>5</v>
      </c>
    </row>
    <row r="383" spans="1:21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IF(E383=0,0,E383/D383)</f>
        <v>1.8394339622641509</v>
      </c>
      <c r="G383" t="s">
        <v>20</v>
      </c>
      <c r="H383">
        <v>155</v>
      </c>
      <c r="I383" s="9">
        <f>IF(H383=0,0,E383/H383)</f>
        <v>62.896774193548389</v>
      </c>
      <c r="J383" t="s">
        <v>21</v>
      </c>
      <c r="K383" t="s">
        <v>22</v>
      </c>
      <c r="L383">
        <v>1433739600</v>
      </c>
      <c r="M383" s="13">
        <f>(((L383/60)/60)/24)+DATE(1970,1,1)</f>
        <v>42163.208333333328</v>
      </c>
      <c r="N383" s="14">
        <v>1437714000</v>
      </c>
      <c r="O383" s="13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LEFT(R383,SEARCH("/",R383)-1)</f>
        <v>theater</v>
      </c>
      <c r="T383" t="str">
        <f>RIGHT(R383,(LEN(R383)-(SEARCH("/",R383))))</f>
        <v>plays</v>
      </c>
      <c r="U383">
        <f t="shared" si="5"/>
        <v>46</v>
      </c>
    </row>
    <row r="384" spans="1:21" ht="31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IF(E384=0,0,E384/D384)</f>
        <v>0.63769230769230767</v>
      </c>
      <c r="G384" t="s">
        <v>14</v>
      </c>
      <c r="H384">
        <v>67</v>
      </c>
      <c r="I384" s="9">
        <f>IF(H384=0,0,E384/H384)</f>
        <v>86.611940298507463</v>
      </c>
      <c r="J384" t="s">
        <v>21</v>
      </c>
      <c r="K384" t="s">
        <v>22</v>
      </c>
      <c r="L384">
        <v>1508130000</v>
      </c>
      <c r="M384" s="13">
        <f>(((L384/60)/60)/24)+DATE(1970,1,1)</f>
        <v>43024.208333333328</v>
      </c>
      <c r="N384" s="14">
        <v>1509771600</v>
      </c>
      <c r="O384" s="13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LEFT(R384,SEARCH("/",R384)-1)</f>
        <v>photography</v>
      </c>
      <c r="T384" t="str">
        <f>RIGHT(R384,(LEN(R384)-(SEARCH("/",R384))))</f>
        <v>photography books</v>
      </c>
      <c r="U384">
        <f t="shared" si="5"/>
        <v>19</v>
      </c>
    </row>
    <row r="385" spans="1:21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IF(E385=0,0,E385/D385)</f>
        <v>2.2538095238095237</v>
      </c>
      <c r="G385" t="s">
        <v>20</v>
      </c>
      <c r="H385">
        <v>189</v>
      </c>
      <c r="I385" s="9">
        <f>IF(H385=0,0,E385/H385)</f>
        <v>75.126984126984127</v>
      </c>
      <c r="J385" t="s">
        <v>21</v>
      </c>
      <c r="K385" t="s">
        <v>22</v>
      </c>
      <c r="L385">
        <v>1550037600</v>
      </c>
      <c r="M385" s="13">
        <f>(((L385/60)/60)/24)+DATE(1970,1,1)</f>
        <v>43509.25</v>
      </c>
      <c r="N385" s="14">
        <v>1550556000</v>
      </c>
      <c r="O385" s="13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>LEFT(R385,SEARCH("/",R385)-1)</f>
        <v>food</v>
      </c>
      <c r="T385" t="str">
        <f>RIGHT(R385,(LEN(R385)-(SEARCH("/",R385))))</f>
        <v>food trucks</v>
      </c>
      <c r="U385">
        <f t="shared" si="5"/>
        <v>6</v>
      </c>
    </row>
    <row r="386" spans="1:21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IF(E386=0,0,E386/D386)</f>
        <v>1.7200961538461539</v>
      </c>
      <c r="G386" t="s">
        <v>20</v>
      </c>
      <c r="H386">
        <v>4799</v>
      </c>
      <c r="I386" s="9">
        <f>IF(H386=0,0,E386/H386)</f>
        <v>41.004167534903104</v>
      </c>
      <c r="J386" t="s">
        <v>21</v>
      </c>
      <c r="K386" t="s">
        <v>22</v>
      </c>
      <c r="L386">
        <v>1486706400</v>
      </c>
      <c r="M386" s="13">
        <f>(((L386/60)/60)/24)+DATE(1970,1,1)</f>
        <v>42776.25</v>
      </c>
      <c r="N386" s="14">
        <v>1489039200</v>
      </c>
      <c r="O386" s="13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>LEFT(R386,SEARCH("/",R386)-1)</f>
        <v>film &amp; video</v>
      </c>
      <c r="T386" t="str">
        <f>RIGHT(R386,(LEN(R386)-(SEARCH("/",R386))))</f>
        <v>documentary</v>
      </c>
      <c r="U386">
        <f t="shared" si="5"/>
        <v>27</v>
      </c>
    </row>
    <row r="387" spans="1:21" ht="31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IF(E387=0,0,E387/D387)</f>
        <v>1.4616709511568124</v>
      </c>
      <c r="G387" t="s">
        <v>20</v>
      </c>
      <c r="H387">
        <v>1137</v>
      </c>
      <c r="I387" s="9">
        <f>IF(H387=0,0,E387/H387)</f>
        <v>50.007915567282325</v>
      </c>
      <c r="J387" t="s">
        <v>21</v>
      </c>
      <c r="K387" t="s">
        <v>22</v>
      </c>
      <c r="L387">
        <v>1553835600</v>
      </c>
      <c r="M387" s="13">
        <f>(((L387/60)/60)/24)+DATE(1970,1,1)</f>
        <v>43553.208333333328</v>
      </c>
      <c r="N387" s="14">
        <v>1556600400</v>
      </c>
      <c r="O387" s="13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LEFT(R387,SEARCH("/",R387)-1)</f>
        <v>publishing</v>
      </c>
      <c r="T387" t="str">
        <f>RIGHT(R387,(LEN(R387)-(SEARCH("/",R387))))</f>
        <v>nonfiction</v>
      </c>
      <c r="U387">
        <f t="shared" ref="U387:U450" si="6">O387-M387</f>
        <v>32</v>
      </c>
    </row>
    <row r="388" spans="1:21" ht="31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IF(E388=0,0,E388/D388)</f>
        <v>0.76423616236162362</v>
      </c>
      <c r="G388" t="s">
        <v>14</v>
      </c>
      <c r="H388">
        <v>1068</v>
      </c>
      <c r="I388" s="9">
        <f>IF(H388=0,0,E388/H388)</f>
        <v>96.960674157303373</v>
      </c>
      <c r="J388" t="s">
        <v>21</v>
      </c>
      <c r="K388" t="s">
        <v>22</v>
      </c>
      <c r="L388">
        <v>1277528400</v>
      </c>
      <c r="M388" s="13">
        <f>(((L388/60)/60)/24)+DATE(1970,1,1)</f>
        <v>40355.208333333336</v>
      </c>
      <c r="N388" s="14">
        <v>1278565200</v>
      </c>
      <c r="O388" s="13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LEFT(R388,SEARCH("/",R388)-1)</f>
        <v>theater</v>
      </c>
      <c r="T388" t="str">
        <f>RIGHT(R388,(LEN(R388)-(SEARCH("/",R388))))</f>
        <v>plays</v>
      </c>
      <c r="U388">
        <f t="shared" si="6"/>
        <v>12</v>
      </c>
    </row>
    <row r="389" spans="1:21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IF(E389=0,0,E389/D389)</f>
        <v>0.39261467889908258</v>
      </c>
      <c r="G389" t="s">
        <v>14</v>
      </c>
      <c r="H389">
        <v>424</v>
      </c>
      <c r="I389" s="9">
        <f>IF(H389=0,0,E389/H389)</f>
        <v>100.93160377358491</v>
      </c>
      <c r="J389" t="s">
        <v>21</v>
      </c>
      <c r="K389" t="s">
        <v>22</v>
      </c>
      <c r="L389">
        <v>1339477200</v>
      </c>
      <c r="M389" s="13">
        <f>(((L389/60)/60)/24)+DATE(1970,1,1)</f>
        <v>41072.208333333336</v>
      </c>
      <c r="N389" s="14">
        <v>1339909200</v>
      </c>
      <c r="O389" s="13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LEFT(R389,SEARCH("/",R389)-1)</f>
        <v>technology</v>
      </c>
      <c r="T389" t="str">
        <f>RIGHT(R389,(LEN(R389)-(SEARCH("/",R389))))</f>
        <v>wearables</v>
      </c>
      <c r="U389">
        <f t="shared" si="6"/>
        <v>5</v>
      </c>
    </row>
    <row r="390" spans="1:21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IF(E390=0,0,E390/D390)</f>
        <v>0.11270034843205574</v>
      </c>
      <c r="G390" t="s">
        <v>74</v>
      </c>
      <c r="H390">
        <v>145</v>
      </c>
      <c r="I390" s="9">
        <f>IF(H390=0,0,E390/H390)</f>
        <v>89.227586206896547</v>
      </c>
      <c r="J390" t="s">
        <v>98</v>
      </c>
      <c r="K390" t="s">
        <v>99</v>
      </c>
      <c r="L390">
        <v>1325656800</v>
      </c>
      <c r="M390" s="13">
        <f>(((L390/60)/60)/24)+DATE(1970,1,1)</f>
        <v>40912.25</v>
      </c>
      <c r="N390" s="14">
        <v>1325829600</v>
      </c>
      <c r="O390" s="13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>LEFT(R390,SEARCH("/",R390)-1)</f>
        <v>music</v>
      </c>
      <c r="T390" t="str">
        <f>RIGHT(R390,(LEN(R390)-(SEARCH("/",R390))))</f>
        <v>indie rock</v>
      </c>
      <c r="U390">
        <f t="shared" si="6"/>
        <v>2</v>
      </c>
    </row>
    <row r="391" spans="1:21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IF(E391=0,0,E391/D391)</f>
        <v>1.2211084337349398</v>
      </c>
      <c r="G391" t="s">
        <v>20</v>
      </c>
      <c r="H391">
        <v>1152</v>
      </c>
      <c r="I391" s="9">
        <f>IF(H391=0,0,E391/H391)</f>
        <v>87.979166666666671</v>
      </c>
      <c r="J391" t="s">
        <v>21</v>
      </c>
      <c r="K391" t="s">
        <v>22</v>
      </c>
      <c r="L391">
        <v>1288242000</v>
      </c>
      <c r="M391" s="13">
        <f>(((L391/60)/60)/24)+DATE(1970,1,1)</f>
        <v>40479.208333333336</v>
      </c>
      <c r="N391" s="14">
        <v>1290578400</v>
      </c>
      <c r="O391" s="13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RIGHT(R391,(LEN(R391)-(SEARCH("/",R391))))</f>
        <v>plays</v>
      </c>
      <c r="U391">
        <f t="shared" si="6"/>
        <v>27.041666666664241</v>
      </c>
    </row>
    <row r="392" spans="1:21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IF(E392=0,0,E392/D392)</f>
        <v>1.8654166666666667</v>
      </c>
      <c r="G392" t="s">
        <v>20</v>
      </c>
      <c r="H392">
        <v>50</v>
      </c>
      <c r="I392" s="9">
        <f>IF(H392=0,0,E392/H392)</f>
        <v>89.54</v>
      </c>
      <c r="J392" t="s">
        <v>21</v>
      </c>
      <c r="K392" t="s">
        <v>22</v>
      </c>
      <c r="L392">
        <v>1379048400</v>
      </c>
      <c r="M392" s="13">
        <f>(((L392/60)/60)/24)+DATE(1970,1,1)</f>
        <v>41530.208333333336</v>
      </c>
      <c r="N392" s="14">
        <v>1380344400</v>
      </c>
      <c r="O392" s="13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LEFT(R392,SEARCH("/",R392)-1)</f>
        <v>photography</v>
      </c>
      <c r="T392" t="str">
        <f>RIGHT(R392,(LEN(R392)-(SEARCH("/",R392))))</f>
        <v>photography books</v>
      </c>
      <c r="U392">
        <f t="shared" si="6"/>
        <v>15</v>
      </c>
    </row>
    <row r="393" spans="1:21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IF(E393=0,0,E393/D393)</f>
        <v>7.27317880794702E-2</v>
      </c>
      <c r="G393" t="s">
        <v>14</v>
      </c>
      <c r="H393">
        <v>151</v>
      </c>
      <c r="I393" s="9">
        <f>IF(H393=0,0,E393/H393)</f>
        <v>29.09271523178808</v>
      </c>
      <c r="J393" t="s">
        <v>21</v>
      </c>
      <c r="K393" t="s">
        <v>22</v>
      </c>
      <c r="L393">
        <v>1389679200</v>
      </c>
      <c r="M393" s="13">
        <f>(((L393/60)/60)/24)+DATE(1970,1,1)</f>
        <v>41653.25</v>
      </c>
      <c r="N393" s="14">
        <v>1389852000</v>
      </c>
      <c r="O393" s="13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>LEFT(R393,SEARCH("/",R393)-1)</f>
        <v>publishing</v>
      </c>
      <c r="T393" t="str">
        <f>RIGHT(R393,(LEN(R393)-(SEARCH("/",R393))))</f>
        <v>nonfiction</v>
      </c>
      <c r="U393">
        <f t="shared" si="6"/>
        <v>2</v>
      </c>
    </row>
    <row r="394" spans="1:21" ht="31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IF(E394=0,0,E394/D394)</f>
        <v>0.65642371234207963</v>
      </c>
      <c r="G394" t="s">
        <v>14</v>
      </c>
      <c r="H394">
        <v>1608</v>
      </c>
      <c r="I394" s="9">
        <f>IF(H394=0,0,E394/H394)</f>
        <v>42.006218905472636</v>
      </c>
      <c r="J394" t="s">
        <v>21</v>
      </c>
      <c r="K394" t="s">
        <v>22</v>
      </c>
      <c r="L394">
        <v>1294293600</v>
      </c>
      <c r="M394" s="13">
        <f>(((L394/60)/60)/24)+DATE(1970,1,1)</f>
        <v>40549.25</v>
      </c>
      <c r="N394" s="14">
        <v>1294466400</v>
      </c>
      <c r="O394" s="13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>LEFT(R394,SEARCH("/",R394)-1)</f>
        <v>technology</v>
      </c>
      <c r="T394" t="str">
        <f>RIGHT(R394,(LEN(R394)-(SEARCH("/",R394))))</f>
        <v>wearables</v>
      </c>
      <c r="U394">
        <f t="shared" si="6"/>
        <v>2</v>
      </c>
    </row>
    <row r="395" spans="1:21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IF(E395=0,0,E395/D395)</f>
        <v>2.2896178343949045</v>
      </c>
      <c r="G395" t="s">
        <v>20</v>
      </c>
      <c r="H395">
        <v>3059</v>
      </c>
      <c r="I395" s="9">
        <f>IF(H395=0,0,E395/H395)</f>
        <v>47.004903563255965</v>
      </c>
      <c r="J395" t="s">
        <v>15</v>
      </c>
      <c r="K395" t="s">
        <v>16</v>
      </c>
      <c r="L395">
        <v>1500267600</v>
      </c>
      <c r="M395" s="13">
        <f>(((L395/60)/60)/24)+DATE(1970,1,1)</f>
        <v>42933.208333333328</v>
      </c>
      <c r="N395" s="14">
        <v>1500354000</v>
      </c>
      <c r="O395" s="13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LEFT(R395,SEARCH("/",R395)-1)</f>
        <v>music</v>
      </c>
      <c r="T395" t="str">
        <f>RIGHT(R395,(LEN(R395)-(SEARCH("/",R395))))</f>
        <v>jazz</v>
      </c>
      <c r="U395">
        <f t="shared" si="6"/>
        <v>1</v>
      </c>
    </row>
    <row r="396" spans="1:21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IF(E396=0,0,E396/D396)</f>
        <v>4.6937499999999996</v>
      </c>
      <c r="G396" t="s">
        <v>20</v>
      </c>
      <c r="H396">
        <v>34</v>
      </c>
      <c r="I396" s="9">
        <f>IF(H396=0,0,E396/H396)</f>
        <v>110.44117647058823</v>
      </c>
      <c r="J396" t="s">
        <v>21</v>
      </c>
      <c r="K396" t="s">
        <v>22</v>
      </c>
      <c r="L396">
        <v>1375074000</v>
      </c>
      <c r="M396" s="13">
        <f>(((L396/60)/60)/24)+DATE(1970,1,1)</f>
        <v>41484.208333333336</v>
      </c>
      <c r="N396" s="14">
        <v>1375938000</v>
      </c>
      <c r="O396" s="13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LEFT(R396,SEARCH("/",R396)-1)</f>
        <v>film &amp; video</v>
      </c>
      <c r="T396" t="str">
        <f>RIGHT(R396,(LEN(R396)-(SEARCH("/",R396))))</f>
        <v>documentary</v>
      </c>
      <c r="U396">
        <f t="shared" si="6"/>
        <v>10</v>
      </c>
    </row>
    <row r="397" spans="1:21" ht="31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IF(E397=0,0,E397/D397)</f>
        <v>1.3011267605633803</v>
      </c>
      <c r="G397" t="s">
        <v>20</v>
      </c>
      <c r="H397">
        <v>220</v>
      </c>
      <c r="I397" s="9">
        <f>IF(H397=0,0,E397/H397)</f>
        <v>41.990909090909092</v>
      </c>
      <c r="J397" t="s">
        <v>21</v>
      </c>
      <c r="K397" t="s">
        <v>22</v>
      </c>
      <c r="L397">
        <v>1323324000</v>
      </c>
      <c r="M397" s="13">
        <f>(((L397/60)/60)/24)+DATE(1970,1,1)</f>
        <v>40885.25</v>
      </c>
      <c r="N397" s="14">
        <v>1323410400</v>
      </c>
      <c r="O397" s="13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>LEFT(R397,SEARCH("/",R397)-1)</f>
        <v>theater</v>
      </c>
      <c r="T397" t="str">
        <f>RIGHT(R397,(LEN(R397)-(SEARCH("/",R397))))</f>
        <v>plays</v>
      </c>
      <c r="U397">
        <f t="shared" si="6"/>
        <v>1</v>
      </c>
    </row>
    <row r="398" spans="1:21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IF(E398=0,0,E398/D398)</f>
        <v>1.6705422993492407</v>
      </c>
      <c r="G398" t="s">
        <v>20</v>
      </c>
      <c r="H398">
        <v>1604</v>
      </c>
      <c r="I398" s="9">
        <f>IF(H398=0,0,E398/H398)</f>
        <v>48.012468827930178</v>
      </c>
      <c r="J398" t="s">
        <v>26</v>
      </c>
      <c r="K398" t="s">
        <v>27</v>
      </c>
      <c r="L398">
        <v>1538715600</v>
      </c>
      <c r="M398" s="13">
        <f>(((L398/60)/60)/24)+DATE(1970,1,1)</f>
        <v>43378.208333333328</v>
      </c>
      <c r="N398" s="14">
        <v>1539406800</v>
      </c>
      <c r="O398" s="13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LEFT(R398,SEARCH("/",R398)-1)</f>
        <v>film &amp; video</v>
      </c>
      <c r="T398" t="str">
        <f>RIGHT(R398,(LEN(R398)-(SEARCH("/",R398))))</f>
        <v>drama</v>
      </c>
      <c r="U398">
        <f t="shared" si="6"/>
        <v>8</v>
      </c>
    </row>
    <row r="399" spans="1:21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IF(E399=0,0,E399/D399)</f>
        <v>1.738641975308642</v>
      </c>
      <c r="G399" t="s">
        <v>20</v>
      </c>
      <c r="H399">
        <v>454</v>
      </c>
      <c r="I399" s="9">
        <f>IF(H399=0,0,E399/H399)</f>
        <v>31.019823788546255</v>
      </c>
      <c r="J399" t="s">
        <v>21</v>
      </c>
      <c r="K399" t="s">
        <v>22</v>
      </c>
      <c r="L399">
        <v>1369285200</v>
      </c>
      <c r="M399" s="13">
        <f>(((L399/60)/60)/24)+DATE(1970,1,1)</f>
        <v>41417.208333333336</v>
      </c>
      <c r="N399" s="14">
        <v>1369803600</v>
      </c>
      <c r="O399" s="13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LEFT(R399,SEARCH("/",R399)-1)</f>
        <v>music</v>
      </c>
      <c r="T399" t="str">
        <f>RIGHT(R399,(LEN(R399)-(SEARCH("/",R399))))</f>
        <v>rock</v>
      </c>
      <c r="U399">
        <f t="shared" si="6"/>
        <v>6</v>
      </c>
    </row>
    <row r="400" spans="1:21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IF(E400=0,0,E400/D400)</f>
        <v>7.1776470588235295</v>
      </c>
      <c r="G400" t="s">
        <v>20</v>
      </c>
      <c r="H400">
        <v>123</v>
      </c>
      <c r="I400" s="9">
        <f>IF(H400=0,0,E400/H400)</f>
        <v>99.203252032520325</v>
      </c>
      <c r="J400" t="s">
        <v>107</v>
      </c>
      <c r="K400" t="s">
        <v>108</v>
      </c>
      <c r="L400">
        <v>1525755600</v>
      </c>
      <c r="M400" s="13">
        <f>(((L400/60)/60)/24)+DATE(1970,1,1)</f>
        <v>43228.208333333328</v>
      </c>
      <c r="N400" s="14">
        <v>1525928400</v>
      </c>
      <c r="O400" s="13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LEFT(R400,SEARCH("/",R400)-1)</f>
        <v>film &amp; video</v>
      </c>
      <c r="T400" t="str">
        <f>RIGHT(R400,(LEN(R400)-(SEARCH("/",R400))))</f>
        <v>animation</v>
      </c>
      <c r="U400">
        <f t="shared" si="6"/>
        <v>2</v>
      </c>
    </row>
    <row r="401" spans="1:21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IF(E401=0,0,E401/D401)</f>
        <v>0.63850976361767731</v>
      </c>
      <c r="G401" t="s">
        <v>14</v>
      </c>
      <c r="H401">
        <v>941</v>
      </c>
      <c r="I401" s="9">
        <f>IF(H401=0,0,E401/H401)</f>
        <v>66.022316684378325</v>
      </c>
      <c r="J401" t="s">
        <v>21</v>
      </c>
      <c r="K401" t="s">
        <v>22</v>
      </c>
      <c r="L401">
        <v>1296626400</v>
      </c>
      <c r="M401" s="13">
        <f>(((L401/60)/60)/24)+DATE(1970,1,1)</f>
        <v>40576.25</v>
      </c>
      <c r="N401" s="14">
        <v>1297231200</v>
      </c>
      <c r="O401" s="13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>LEFT(R401,SEARCH("/",R401)-1)</f>
        <v>music</v>
      </c>
      <c r="T401" t="str">
        <f>RIGHT(R401,(LEN(R401)-(SEARCH("/",R401))))</f>
        <v>indie rock</v>
      </c>
      <c r="U401">
        <f t="shared" si="6"/>
        <v>7</v>
      </c>
    </row>
    <row r="402" spans="1:21" ht="31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IF(E402=0,0,E402/D402)</f>
        <v>0.02</v>
      </c>
      <c r="G402" t="s">
        <v>14</v>
      </c>
      <c r="H402">
        <v>1</v>
      </c>
      <c r="I402" s="9">
        <f>IF(H402=0,0,E402/H402)</f>
        <v>2</v>
      </c>
      <c r="J402" t="s">
        <v>21</v>
      </c>
      <c r="K402" t="s">
        <v>22</v>
      </c>
      <c r="L402">
        <v>1376629200</v>
      </c>
      <c r="M402" s="13">
        <f>(((L402/60)/60)/24)+DATE(1970,1,1)</f>
        <v>41502.208333333336</v>
      </c>
      <c r="N402" s="14">
        <v>1378530000</v>
      </c>
      <c r="O402" s="13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LEFT(R402,SEARCH("/",R402)-1)</f>
        <v>photography</v>
      </c>
      <c r="T402" t="str">
        <f>RIGHT(R402,(LEN(R402)-(SEARCH("/",R402))))</f>
        <v>photography books</v>
      </c>
      <c r="U402">
        <f t="shared" si="6"/>
        <v>22</v>
      </c>
    </row>
    <row r="403" spans="1:21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IF(E403=0,0,E403/D403)</f>
        <v>15.302222222222222</v>
      </c>
      <c r="G403" t="s">
        <v>20</v>
      </c>
      <c r="H403">
        <v>299</v>
      </c>
      <c r="I403" s="9">
        <f>IF(H403=0,0,E403/H403)</f>
        <v>46.060200668896321</v>
      </c>
      <c r="J403" t="s">
        <v>21</v>
      </c>
      <c r="K403" t="s">
        <v>22</v>
      </c>
      <c r="L403">
        <v>1572152400</v>
      </c>
      <c r="M403" s="13">
        <f>(((L403/60)/60)/24)+DATE(1970,1,1)</f>
        <v>43765.208333333328</v>
      </c>
      <c r="N403" s="14">
        <v>1572152400</v>
      </c>
      <c r="O403" s="13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RIGHT(R403,(LEN(R403)-(SEARCH("/",R403))))</f>
        <v>plays</v>
      </c>
      <c r="U403">
        <f t="shared" si="6"/>
        <v>0</v>
      </c>
    </row>
    <row r="404" spans="1:21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IF(E404=0,0,E404/D404)</f>
        <v>0.40356164383561643</v>
      </c>
      <c r="G404" t="s">
        <v>14</v>
      </c>
      <c r="H404">
        <v>40</v>
      </c>
      <c r="I404" s="9">
        <f>IF(H404=0,0,E404/H404)</f>
        <v>73.650000000000006</v>
      </c>
      <c r="J404" t="s">
        <v>21</v>
      </c>
      <c r="K404" t="s">
        <v>22</v>
      </c>
      <c r="L404">
        <v>1325829600</v>
      </c>
      <c r="M404" s="13">
        <f>(((L404/60)/60)/24)+DATE(1970,1,1)</f>
        <v>40914.25</v>
      </c>
      <c r="N404" s="14">
        <v>1329890400</v>
      </c>
      <c r="O404" s="13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>LEFT(R404,SEARCH("/",R404)-1)</f>
        <v>film &amp; video</v>
      </c>
      <c r="T404" t="str">
        <f>RIGHT(R404,(LEN(R404)-(SEARCH("/",R404))))</f>
        <v>shorts</v>
      </c>
      <c r="U404">
        <f t="shared" si="6"/>
        <v>47</v>
      </c>
    </row>
    <row r="405" spans="1:21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IF(E405=0,0,E405/D405)</f>
        <v>0.86220633299284988</v>
      </c>
      <c r="G405" t="s">
        <v>14</v>
      </c>
      <c r="H405">
        <v>3015</v>
      </c>
      <c r="I405" s="9">
        <f>IF(H405=0,0,E405/H405)</f>
        <v>55.99336650082919</v>
      </c>
      <c r="J405" t="s">
        <v>15</v>
      </c>
      <c r="K405" t="s">
        <v>16</v>
      </c>
      <c r="L405">
        <v>1273640400</v>
      </c>
      <c r="M405" s="13">
        <f>(((L405/60)/60)/24)+DATE(1970,1,1)</f>
        <v>40310.208333333336</v>
      </c>
      <c r="N405" s="14">
        <v>1276750800</v>
      </c>
      <c r="O405" s="13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LEFT(R405,SEARCH("/",R405)-1)</f>
        <v>theater</v>
      </c>
      <c r="T405" t="str">
        <f>RIGHT(R405,(LEN(R405)-(SEARCH("/",R405))))</f>
        <v>plays</v>
      </c>
      <c r="U405">
        <f t="shared" si="6"/>
        <v>36</v>
      </c>
    </row>
    <row r="406" spans="1:21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IF(E406=0,0,E406/D406)</f>
        <v>3.1558486707566464</v>
      </c>
      <c r="G406" t="s">
        <v>20</v>
      </c>
      <c r="H406">
        <v>2237</v>
      </c>
      <c r="I406" s="9">
        <f>IF(H406=0,0,E406/H406)</f>
        <v>68.985695127402778</v>
      </c>
      <c r="J406" t="s">
        <v>21</v>
      </c>
      <c r="K406" t="s">
        <v>22</v>
      </c>
      <c r="L406">
        <v>1510639200</v>
      </c>
      <c r="M406" s="13">
        <f>(((L406/60)/60)/24)+DATE(1970,1,1)</f>
        <v>43053.25</v>
      </c>
      <c r="N406" s="14">
        <v>1510898400</v>
      </c>
      <c r="O406" s="13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>LEFT(R406,SEARCH("/",R406)-1)</f>
        <v>theater</v>
      </c>
      <c r="T406" t="str">
        <f>RIGHT(R406,(LEN(R406)-(SEARCH("/",R406))))</f>
        <v>plays</v>
      </c>
      <c r="U406">
        <f t="shared" si="6"/>
        <v>3</v>
      </c>
    </row>
    <row r="407" spans="1:21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IF(E407=0,0,E407/D407)</f>
        <v>0.89618243243243245</v>
      </c>
      <c r="G407" t="s">
        <v>14</v>
      </c>
      <c r="H407">
        <v>435</v>
      </c>
      <c r="I407" s="9">
        <f>IF(H407=0,0,E407/H407)</f>
        <v>60.981609195402299</v>
      </c>
      <c r="J407" t="s">
        <v>21</v>
      </c>
      <c r="K407" t="s">
        <v>22</v>
      </c>
      <c r="L407">
        <v>1528088400</v>
      </c>
      <c r="M407" s="13">
        <f>(((L407/60)/60)/24)+DATE(1970,1,1)</f>
        <v>43255.208333333328</v>
      </c>
      <c r="N407" s="14">
        <v>1532408400</v>
      </c>
      <c r="O407" s="13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LEFT(R407,SEARCH("/",R407)-1)</f>
        <v>theater</v>
      </c>
      <c r="T407" t="str">
        <f>RIGHT(R407,(LEN(R407)-(SEARCH("/",R407))))</f>
        <v>plays</v>
      </c>
      <c r="U407">
        <f t="shared" si="6"/>
        <v>50</v>
      </c>
    </row>
    <row r="408" spans="1:21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IF(E408=0,0,E408/D408)</f>
        <v>1.8214503816793892</v>
      </c>
      <c r="G408" t="s">
        <v>20</v>
      </c>
      <c r="H408">
        <v>645</v>
      </c>
      <c r="I408" s="9">
        <f>IF(H408=0,0,E408/H408)</f>
        <v>110.98139534883721</v>
      </c>
      <c r="J408" t="s">
        <v>21</v>
      </c>
      <c r="K408" t="s">
        <v>22</v>
      </c>
      <c r="L408">
        <v>1359525600</v>
      </c>
      <c r="M408" s="13">
        <f>(((L408/60)/60)/24)+DATE(1970,1,1)</f>
        <v>41304.25</v>
      </c>
      <c r="N408" s="14">
        <v>1360562400</v>
      </c>
      <c r="O408" s="13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>LEFT(R408,SEARCH("/",R408)-1)</f>
        <v>film &amp; video</v>
      </c>
      <c r="T408" t="str">
        <f>RIGHT(R408,(LEN(R408)-(SEARCH("/",R408))))</f>
        <v>documentary</v>
      </c>
      <c r="U408">
        <f t="shared" si="6"/>
        <v>12</v>
      </c>
    </row>
    <row r="409" spans="1:21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IF(E409=0,0,E409/D409)</f>
        <v>3.5588235294117645</v>
      </c>
      <c r="G409" t="s">
        <v>20</v>
      </c>
      <c r="H409">
        <v>484</v>
      </c>
      <c r="I409" s="9">
        <f>IF(H409=0,0,E409/H409)</f>
        <v>25</v>
      </c>
      <c r="J409" t="s">
        <v>36</v>
      </c>
      <c r="K409" t="s">
        <v>37</v>
      </c>
      <c r="L409">
        <v>1570942800</v>
      </c>
      <c r="M409" s="13">
        <f>(((L409/60)/60)/24)+DATE(1970,1,1)</f>
        <v>43751.208333333328</v>
      </c>
      <c r="N409" s="14">
        <v>1571547600</v>
      </c>
      <c r="O409" s="13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LEFT(R409,SEARCH("/",R409)-1)</f>
        <v>theater</v>
      </c>
      <c r="T409" t="str">
        <f>RIGHT(R409,(LEN(R409)-(SEARCH("/",R409))))</f>
        <v>plays</v>
      </c>
      <c r="U409">
        <f t="shared" si="6"/>
        <v>7</v>
      </c>
    </row>
    <row r="410" spans="1:21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IF(E410=0,0,E410/D410)</f>
        <v>1.3183695652173912</v>
      </c>
      <c r="G410" t="s">
        <v>20</v>
      </c>
      <c r="H410">
        <v>154</v>
      </c>
      <c r="I410" s="9">
        <f>IF(H410=0,0,E410/H410)</f>
        <v>78.759740259740255</v>
      </c>
      <c r="J410" t="s">
        <v>15</v>
      </c>
      <c r="K410" t="s">
        <v>16</v>
      </c>
      <c r="L410">
        <v>1466398800</v>
      </c>
      <c r="M410" s="13">
        <f>(((L410/60)/60)/24)+DATE(1970,1,1)</f>
        <v>42541.208333333328</v>
      </c>
      <c r="N410" s="14">
        <v>1468126800</v>
      </c>
      <c r="O410" s="13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LEFT(R410,SEARCH("/",R410)-1)</f>
        <v>film &amp; video</v>
      </c>
      <c r="T410" t="str">
        <f>RIGHT(R410,(LEN(R410)-(SEARCH("/",R410))))</f>
        <v>documentary</v>
      </c>
      <c r="U410">
        <f t="shared" si="6"/>
        <v>20</v>
      </c>
    </row>
    <row r="411" spans="1:21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IF(E411=0,0,E411/D411)</f>
        <v>0.46315634218289087</v>
      </c>
      <c r="G411" t="s">
        <v>14</v>
      </c>
      <c r="H411">
        <v>714</v>
      </c>
      <c r="I411" s="9">
        <f>IF(H411=0,0,E411/H411)</f>
        <v>87.960784313725483</v>
      </c>
      <c r="J411" t="s">
        <v>21</v>
      </c>
      <c r="K411" t="s">
        <v>22</v>
      </c>
      <c r="L411">
        <v>1492491600</v>
      </c>
      <c r="M411" s="13">
        <f>(((L411/60)/60)/24)+DATE(1970,1,1)</f>
        <v>42843.208333333328</v>
      </c>
      <c r="N411" s="14">
        <v>1492837200</v>
      </c>
      <c r="O411" s="13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LEFT(R411,SEARCH("/",R411)-1)</f>
        <v>music</v>
      </c>
      <c r="T411" t="str">
        <f>RIGHT(R411,(LEN(R411)-(SEARCH("/",R411))))</f>
        <v>rock</v>
      </c>
      <c r="U411">
        <f t="shared" si="6"/>
        <v>4</v>
      </c>
    </row>
    <row r="412" spans="1:21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IF(E412=0,0,E412/D412)</f>
        <v>0.36132726089785294</v>
      </c>
      <c r="G412" t="s">
        <v>47</v>
      </c>
      <c r="H412">
        <v>1111</v>
      </c>
      <c r="I412" s="9">
        <f>IF(H412=0,0,E412/H412)</f>
        <v>49.987398739873989</v>
      </c>
      <c r="J412" t="s">
        <v>21</v>
      </c>
      <c r="K412" t="s">
        <v>22</v>
      </c>
      <c r="L412">
        <v>1430197200</v>
      </c>
      <c r="M412" s="13">
        <f>(((L412/60)/60)/24)+DATE(1970,1,1)</f>
        <v>42122.208333333328</v>
      </c>
      <c r="N412" s="14">
        <v>1430197200</v>
      </c>
      <c r="O412" s="13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LEFT(R412,SEARCH("/",R412)-1)</f>
        <v>games</v>
      </c>
      <c r="T412" t="str">
        <f>RIGHT(R412,(LEN(R412)-(SEARCH("/",R412))))</f>
        <v>mobile games</v>
      </c>
      <c r="U412">
        <f t="shared" si="6"/>
        <v>0</v>
      </c>
    </row>
    <row r="413" spans="1:21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IF(E413=0,0,E413/D413)</f>
        <v>1.0462820512820512</v>
      </c>
      <c r="G413" t="s">
        <v>20</v>
      </c>
      <c r="H413">
        <v>82</v>
      </c>
      <c r="I413" s="9">
        <f>IF(H413=0,0,E413/H413)</f>
        <v>99.524390243902445</v>
      </c>
      <c r="J413" t="s">
        <v>21</v>
      </c>
      <c r="K413" t="s">
        <v>22</v>
      </c>
      <c r="L413">
        <v>1496034000</v>
      </c>
      <c r="M413" s="13">
        <f>(((L413/60)/60)/24)+DATE(1970,1,1)</f>
        <v>42884.208333333328</v>
      </c>
      <c r="N413" s="14">
        <v>1496206800</v>
      </c>
      <c r="O413" s="13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LEFT(R413,SEARCH("/",R413)-1)</f>
        <v>theater</v>
      </c>
      <c r="T413" t="str">
        <f>RIGHT(R413,(LEN(R413)-(SEARCH("/",R413))))</f>
        <v>plays</v>
      </c>
      <c r="U413">
        <f t="shared" si="6"/>
        <v>2</v>
      </c>
    </row>
    <row r="414" spans="1:21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IF(E414=0,0,E414/D414)</f>
        <v>6.6885714285714286</v>
      </c>
      <c r="G414" t="s">
        <v>20</v>
      </c>
      <c r="H414">
        <v>134</v>
      </c>
      <c r="I414" s="9">
        <f>IF(H414=0,0,E414/H414)</f>
        <v>104.82089552238806</v>
      </c>
      <c r="J414" t="s">
        <v>21</v>
      </c>
      <c r="K414" t="s">
        <v>22</v>
      </c>
      <c r="L414">
        <v>1388728800</v>
      </c>
      <c r="M414" s="13">
        <f>(((L414/60)/60)/24)+DATE(1970,1,1)</f>
        <v>41642.25</v>
      </c>
      <c r="N414" s="14">
        <v>1389592800</v>
      </c>
      <c r="O414" s="13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>LEFT(R414,SEARCH("/",R414)-1)</f>
        <v>publishing</v>
      </c>
      <c r="T414" t="str">
        <f>RIGHT(R414,(LEN(R414)-(SEARCH("/",R414))))</f>
        <v>fiction</v>
      </c>
      <c r="U414">
        <f t="shared" si="6"/>
        <v>10</v>
      </c>
    </row>
    <row r="415" spans="1:21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IF(E415=0,0,E415/D415)</f>
        <v>0.62072823218997364</v>
      </c>
      <c r="G415" t="s">
        <v>47</v>
      </c>
      <c r="H415">
        <v>1089</v>
      </c>
      <c r="I415" s="9">
        <f>IF(H415=0,0,E415/H415)</f>
        <v>108.01469237832875</v>
      </c>
      <c r="J415" t="s">
        <v>21</v>
      </c>
      <c r="K415" t="s">
        <v>22</v>
      </c>
      <c r="L415">
        <v>1543298400</v>
      </c>
      <c r="M415" s="13">
        <f>(((L415/60)/60)/24)+DATE(1970,1,1)</f>
        <v>43431.25</v>
      </c>
      <c r="N415" s="14">
        <v>1545631200</v>
      </c>
      <c r="O415" s="13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LEFT(R415,SEARCH("/",R415)-1)</f>
        <v>film &amp; video</v>
      </c>
      <c r="T415" t="str">
        <f>RIGHT(R415,(LEN(R415)-(SEARCH("/",R415))))</f>
        <v>animation</v>
      </c>
      <c r="U415">
        <f t="shared" si="6"/>
        <v>27</v>
      </c>
    </row>
    <row r="416" spans="1:21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IF(E416=0,0,E416/D416)</f>
        <v>0.84699787460148779</v>
      </c>
      <c r="G416" t="s">
        <v>14</v>
      </c>
      <c r="H416">
        <v>5497</v>
      </c>
      <c r="I416" s="9">
        <f>IF(H416=0,0,E416/H416)</f>
        <v>28.998544660724033</v>
      </c>
      <c r="J416" t="s">
        <v>21</v>
      </c>
      <c r="K416" t="s">
        <v>22</v>
      </c>
      <c r="L416">
        <v>1271739600</v>
      </c>
      <c r="M416" s="13">
        <f>(((L416/60)/60)/24)+DATE(1970,1,1)</f>
        <v>40288.208333333336</v>
      </c>
      <c r="N416" s="14">
        <v>1272430800</v>
      </c>
      <c r="O416" s="13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LEFT(R416,SEARCH("/",R416)-1)</f>
        <v>food</v>
      </c>
      <c r="T416" t="str">
        <f>RIGHT(R416,(LEN(R416)-(SEARCH("/",R416))))</f>
        <v>food trucks</v>
      </c>
      <c r="U416">
        <f t="shared" si="6"/>
        <v>8</v>
      </c>
    </row>
    <row r="417" spans="1:21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IF(E417=0,0,E417/D417)</f>
        <v>0.11059030837004405</v>
      </c>
      <c r="G417" t="s">
        <v>14</v>
      </c>
      <c r="H417">
        <v>418</v>
      </c>
      <c r="I417" s="9">
        <f>IF(H417=0,0,E417/H417)</f>
        <v>30.028708133971293</v>
      </c>
      <c r="J417" t="s">
        <v>21</v>
      </c>
      <c r="K417" t="s">
        <v>22</v>
      </c>
      <c r="L417">
        <v>1326434400</v>
      </c>
      <c r="M417" s="13">
        <f>(((L417/60)/60)/24)+DATE(1970,1,1)</f>
        <v>40921.25</v>
      </c>
      <c r="N417" s="14">
        <v>1327903200</v>
      </c>
      <c r="O417" s="13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RIGHT(R417,(LEN(R417)-(SEARCH("/",R417))))</f>
        <v>plays</v>
      </c>
      <c r="U417">
        <f t="shared" si="6"/>
        <v>17</v>
      </c>
    </row>
    <row r="418" spans="1:21" ht="31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IF(E418=0,0,E418/D418)</f>
        <v>0.43838781575037145</v>
      </c>
      <c r="G418" t="s">
        <v>14</v>
      </c>
      <c r="H418">
        <v>1439</v>
      </c>
      <c r="I418" s="9">
        <f>IF(H418=0,0,E418/H418)</f>
        <v>41.005559416261292</v>
      </c>
      <c r="J418" t="s">
        <v>21</v>
      </c>
      <c r="K418" t="s">
        <v>22</v>
      </c>
      <c r="L418">
        <v>1295244000</v>
      </c>
      <c r="M418" s="13">
        <f>(((L418/60)/60)/24)+DATE(1970,1,1)</f>
        <v>40560.25</v>
      </c>
      <c r="N418" s="14">
        <v>1296021600</v>
      </c>
      <c r="O418" s="13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>LEFT(R418,SEARCH("/",R418)-1)</f>
        <v>film &amp; video</v>
      </c>
      <c r="T418" t="str">
        <f>RIGHT(R418,(LEN(R418)-(SEARCH("/",R418))))</f>
        <v>documentary</v>
      </c>
      <c r="U418">
        <f t="shared" si="6"/>
        <v>9</v>
      </c>
    </row>
    <row r="419" spans="1:21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IF(E419=0,0,E419/D419)</f>
        <v>0.55470588235294116</v>
      </c>
      <c r="G419" t="s">
        <v>14</v>
      </c>
      <c r="H419">
        <v>15</v>
      </c>
      <c r="I419" s="9">
        <f>IF(H419=0,0,E419/H419)</f>
        <v>62.866666666666667</v>
      </c>
      <c r="J419" t="s">
        <v>21</v>
      </c>
      <c r="K419" t="s">
        <v>22</v>
      </c>
      <c r="L419">
        <v>1541221200</v>
      </c>
      <c r="M419" s="13">
        <f>(((L419/60)/60)/24)+DATE(1970,1,1)</f>
        <v>43407.208333333328</v>
      </c>
      <c r="N419" s="14">
        <v>1543298400</v>
      </c>
      <c r="O419" s="13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>LEFT(R419,SEARCH("/",R419)-1)</f>
        <v>theater</v>
      </c>
      <c r="T419" t="str">
        <f>RIGHT(R419,(LEN(R419)-(SEARCH("/",R419))))</f>
        <v>plays</v>
      </c>
      <c r="U419">
        <f t="shared" si="6"/>
        <v>24.041666666671517</v>
      </c>
    </row>
    <row r="420" spans="1:21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IF(E420=0,0,E420/D420)</f>
        <v>0.57399511301160655</v>
      </c>
      <c r="G420" t="s">
        <v>14</v>
      </c>
      <c r="H420">
        <v>1999</v>
      </c>
      <c r="I420" s="9">
        <f>IF(H420=0,0,E420/H420)</f>
        <v>47.005002501250623</v>
      </c>
      <c r="J420" t="s">
        <v>15</v>
      </c>
      <c r="K420" t="s">
        <v>16</v>
      </c>
      <c r="L420">
        <v>1336280400</v>
      </c>
      <c r="M420" s="13">
        <f>(((L420/60)/60)/24)+DATE(1970,1,1)</f>
        <v>41035.208333333336</v>
      </c>
      <c r="N420" s="14">
        <v>1336366800</v>
      </c>
      <c r="O420" s="13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LEFT(R420,SEARCH("/",R420)-1)</f>
        <v>film &amp; video</v>
      </c>
      <c r="T420" t="str">
        <f>RIGHT(R420,(LEN(R420)-(SEARCH("/",R420))))</f>
        <v>documentary</v>
      </c>
      <c r="U420">
        <f t="shared" si="6"/>
        <v>1</v>
      </c>
    </row>
    <row r="421" spans="1:21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IF(E421=0,0,E421/D421)</f>
        <v>1.2343497363796134</v>
      </c>
      <c r="G421" t="s">
        <v>20</v>
      </c>
      <c r="H421">
        <v>5203</v>
      </c>
      <c r="I421" s="9">
        <f>IF(H421=0,0,E421/H421)</f>
        <v>26.997693638285604</v>
      </c>
      <c r="J421" t="s">
        <v>21</v>
      </c>
      <c r="K421" t="s">
        <v>22</v>
      </c>
      <c r="L421">
        <v>1324533600</v>
      </c>
      <c r="M421" s="13">
        <f>(((L421/60)/60)/24)+DATE(1970,1,1)</f>
        <v>40899.25</v>
      </c>
      <c r="N421" s="14">
        <v>1325052000</v>
      </c>
      <c r="O421" s="13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>LEFT(R421,SEARCH("/",R421)-1)</f>
        <v>technology</v>
      </c>
      <c r="T421" t="str">
        <f>RIGHT(R421,(LEN(R421)-(SEARCH("/",R421))))</f>
        <v>web</v>
      </c>
      <c r="U421">
        <f t="shared" si="6"/>
        <v>6</v>
      </c>
    </row>
    <row r="422" spans="1:21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IF(E422=0,0,E422/D422)</f>
        <v>1.2846</v>
      </c>
      <c r="G422" t="s">
        <v>20</v>
      </c>
      <c r="H422">
        <v>94</v>
      </c>
      <c r="I422" s="9">
        <f>IF(H422=0,0,E422/H422)</f>
        <v>68.329787234042556</v>
      </c>
      <c r="J422" t="s">
        <v>21</v>
      </c>
      <c r="K422" t="s">
        <v>22</v>
      </c>
      <c r="L422">
        <v>1498366800</v>
      </c>
      <c r="M422" s="13">
        <f>(((L422/60)/60)/24)+DATE(1970,1,1)</f>
        <v>42911.208333333328</v>
      </c>
      <c r="N422" s="14">
        <v>1499576400</v>
      </c>
      <c r="O422" s="13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LEFT(R422,SEARCH("/",R422)-1)</f>
        <v>theater</v>
      </c>
      <c r="T422" t="str">
        <f>RIGHT(R422,(LEN(R422)-(SEARCH("/",R422))))</f>
        <v>plays</v>
      </c>
      <c r="U422">
        <f t="shared" si="6"/>
        <v>14</v>
      </c>
    </row>
    <row r="423" spans="1:21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IF(E423=0,0,E423/D423)</f>
        <v>0.63989361702127656</v>
      </c>
      <c r="G423" t="s">
        <v>14</v>
      </c>
      <c r="H423">
        <v>118</v>
      </c>
      <c r="I423" s="9">
        <f>IF(H423=0,0,E423/H423)</f>
        <v>50.974576271186443</v>
      </c>
      <c r="J423" t="s">
        <v>21</v>
      </c>
      <c r="K423" t="s">
        <v>22</v>
      </c>
      <c r="L423">
        <v>1498712400</v>
      </c>
      <c r="M423" s="13">
        <f>(((L423/60)/60)/24)+DATE(1970,1,1)</f>
        <v>42915.208333333328</v>
      </c>
      <c r="N423" s="14">
        <v>1501304400</v>
      </c>
      <c r="O423" s="13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LEFT(R423,SEARCH("/",R423)-1)</f>
        <v>technology</v>
      </c>
      <c r="T423" t="str">
        <f>RIGHT(R423,(LEN(R423)-(SEARCH("/",R423))))</f>
        <v>wearables</v>
      </c>
      <c r="U423">
        <f t="shared" si="6"/>
        <v>30</v>
      </c>
    </row>
    <row r="424" spans="1:21" ht="31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IF(E424=0,0,E424/D424)</f>
        <v>1.2729885057471264</v>
      </c>
      <c r="G424" t="s">
        <v>20</v>
      </c>
      <c r="H424">
        <v>205</v>
      </c>
      <c r="I424" s="9">
        <f>IF(H424=0,0,E424/H424)</f>
        <v>54.024390243902438</v>
      </c>
      <c r="J424" t="s">
        <v>21</v>
      </c>
      <c r="K424" t="s">
        <v>22</v>
      </c>
      <c r="L424">
        <v>1271480400</v>
      </c>
      <c r="M424" s="13">
        <f>(((L424/60)/60)/24)+DATE(1970,1,1)</f>
        <v>40285.208333333336</v>
      </c>
      <c r="N424" s="14">
        <v>1273208400</v>
      </c>
      <c r="O424" s="13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LEFT(R424,SEARCH("/",R424)-1)</f>
        <v>theater</v>
      </c>
      <c r="T424" t="str">
        <f>RIGHT(R424,(LEN(R424)-(SEARCH("/",R424))))</f>
        <v>plays</v>
      </c>
      <c r="U424">
        <f t="shared" si="6"/>
        <v>20</v>
      </c>
    </row>
    <row r="425" spans="1:21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IF(E425=0,0,E425/D425)</f>
        <v>0.10638024357239513</v>
      </c>
      <c r="G425" t="s">
        <v>14</v>
      </c>
      <c r="H425">
        <v>162</v>
      </c>
      <c r="I425" s="9">
        <f>IF(H425=0,0,E425/H425)</f>
        <v>97.055555555555557</v>
      </c>
      <c r="J425" t="s">
        <v>21</v>
      </c>
      <c r="K425" t="s">
        <v>22</v>
      </c>
      <c r="L425">
        <v>1316667600</v>
      </c>
      <c r="M425" s="13">
        <f>(((L425/60)/60)/24)+DATE(1970,1,1)</f>
        <v>40808.208333333336</v>
      </c>
      <c r="N425" s="14">
        <v>1316840400</v>
      </c>
      <c r="O425" s="13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LEFT(R425,SEARCH("/",R425)-1)</f>
        <v>food</v>
      </c>
      <c r="T425" t="str">
        <f>RIGHT(R425,(LEN(R425)-(SEARCH("/",R425))))</f>
        <v>food trucks</v>
      </c>
      <c r="U425">
        <f t="shared" si="6"/>
        <v>2</v>
      </c>
    </row>
    <row r="426" spans="1:21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IF(E426=0,0,E426/D426)</f>
        <v>0.40470588235294119</v>
      </c>
      <c r="G426" t="s">
        <v>14</v>
      </c>
      <c r="H426">
        <v>83</v>
      </c>
      <c r="I426" s="9">
        <f>IF(H426=0,0,E426/H426)</f>
        <v>24.867469879518072</v>
      </c>
      <c r="J426" t="s">
        <v>21</v>
      </c>
      <c r="K426" t="s">
        <v>22</v>
      </c>
      <c r="L426">
        <v>1524027600</v>
      </c>
      <c r="M426" s="13">
        <f>(((L426/60)/60)/24)+DATE(1970,1,1)</f>
        <v>43208.208333333328</v>
      </c>
      <c r="N426" s="14">
        <v>1524546000</v>
      </c>
      <c r="O426" s="13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LEFT(R426,SEARCH("/",R426)-1)</f>
        <v>music</v>
      </c>
      <c r="T426" t="str">
        <f>RIGHT(R426,(LEN(R426)-(SEARCH("/",R426))))</f>
        <v>indie rock</v>
      </c>
      <c r="U426">
        <f t="shared" si="6"/>
        <v>6</v>
      </c>
    </row>
    <row r="427" spans="1:21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IF(E427=0,0,E427/D427)</f>
        <v>2.8766666666666665</v>
      </c>
      <c r="G427" t="s">
        <v>20</v>
      </c>
      <c r="H427">
        <v>92</v>
      </c>
      <c r="I427" s="9">
        <f>IF(H427=0,0,E427/H427)</f>
        <v>84.423913043478265</v>
      </c>
      <c r="J427" t="s">
        <v>21</v>
      </c>
      <c r="K427" t="s">
        <v>22</v>
      </c>
      <c r="L427">
        <v>1438059600</v>
      </c>
      <c r="M427" s="13">
        <f>(((L427/60)/60)/24)+DATE(1970,1,1)</f>
        <v>42213.208333333328</v>
      </c>
      <c r="N427" s="14">
        <v>1438578000</v>
      </c>
      <c r="O427" s="13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LEFT(R427,SEARCH("/",R427)-1)</f>
        <v>photography</v>
      </c>
      <c r="T427" t="str">
        <f>RIGHT(R427,(LEN(R427)-(SEARCH("/",R427))))</f>
        <v>photography books</v>
      </c>
      <c r="U427">
        <f t="shared" si="6"/>
        <v>6</v>
      </c>
    </row>
    <row r="428" spans="1:21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IF(E428=0,0,E428/D428)</f>
        <v>5.7294444444444448</v>
      </c>
      <c r="G428" t="s">
        <v>20</v>
      </c>
      <c r="H428">
        <v>219</v>
      </c>
      <c r="I428" s="9">
        <f>IF(H428=0,0,E428/H428)</f>
        <v>47.091324200913242</v>
      </c>
      <c r="J428" t="s">
        <v>21</v>
      </c>
      <c r="K428" t="s">
        <v>22</v>
      </c>
      <c r="L428">
        <v>1361944800</v>
      </c>
      <c r="M428" s="13">
        <f>(((L428/60)/60)/24)+DATE(1970,1,1)</f>
        <v>41332.25</v>
      </c>
      <c r="N428" s="14">
        <v>1362549600</v>
      </c>
      <c r="O428" s="13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>LEFT(R428,SEARCH("/",R428)-1)</f>
        <v>theater</v>
      </c>
      <c r="T428" t="str">
        <f>RIGHT(R428,(LEN(R428)-(SEARCH("/",R428))))</f>
        <v>plays</v>
      </c>
      <c r="U428">
        <f t="shared" si="6"/>
        <v>7</v>
      </c>
    </row>
    <row r="429" spans="1:21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IF(E429=0,0,E429/D429)</f>
        <v>1.1290429799426933</v>
      </c>
      <c r="G429" t="s">
        <v>20</v>
      </c>
      <c r="H429">
        <v>2526</v>
      </c>
      <c r="I429" s="9">
        <f>IF(H429=0,0,E429/H429)</f>
        <v>77.996041171813147</v>
      </c>
      <c r="J429" t="s">
        <v>21</v>
      </c>
      <c r="K429" t="s">
        <v>22</v>
      </c>
      <c r="L429">
        <v>1410584400</v>
      </c>
      <c r="M429" s="13">
        <f>(((L429/60)/60)/24)+DATE(1970,1,1)</f>
        <v>41895.208333333336</v>
      </c>
      <c r="N429" s="14">
        <v>1413349200</v>
      </c>
      <c r="O429" s="13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LEFT(R429,SEARCH("/",R429)-1)</f>
        <v>theater</v>
      </c>
      <c r="T429" t="str">
        <f>RIGHT(R429,(LEN(R429)-(SEARCH("/",R429))))</f>
        <v>plays</v>
      </c>
      <c r="U429">
        <f t="shared" si="6"/>
        <v>32</v>
      </c>
    </row>
    <row r="430" spans="1:21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IF(E430=0,0,E430/D430)</f>
        <v>0.46387573964497042</v>
      </c>
      <c r="G430" t="s">
        <v>14</v>
      </c>
      <c r="H430">
        <v>747</v>
      </c>
      <c r="I430" s="9">
        <f>IF(H430=0,0,E430/H430)</f>
        <v>62.967871485943775</v>
      </c>
      <c r="J430" t="s">
        <v>21</v>
      </c>
      <c r="K430" t="s">
        <v>22</v>
      </c>
      <c r="L430">
        <v>1297404000</v>
      </c>
      <c r="M430" s="13">
        <f>(((L430/60)/60)/24)+DATE(1970,1,1)</f>
        <v>40585.25</v>
      </c>
      <c r="N430" s="14">
        <v>1298008800</v>
      </c>
      <c r="O430" s="13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>LEFT(R430,SEARCH("/",R430)-1)</f>
        <v>film &amp; video</v>
      </c>
      <c r="T430" t="str">
        <f>RIGHT(R430,(LEN(R430)-(SEARCH("/",R430))))</f>
        <v>animation</v>
      </c>
      <c r="U430">
        <f t="shared" si="6"/>
        <v>7</v>
      </c>
    </row>
    <row r="431" spans="1:21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IF(E431=0,0,E431/D431)</f>
        <v>0.90675916230366493</v>
      </c>
      <c r="G431" t="s">
        <v>74</v>
      </c>
      <c r="H431">
        <v>2138</v>
      </c>
      <c r="I431" s="9">
        <f>IF(H431=0,0,E431/H431)</f>
        <v>81.006080449017773</v>
      </c>
      <c r="J431" t="s">
        <v>21</v>
      </c>
      <c r="K431" t="s">
        <v>22</v>
      </c>
      <c r="L431">
        <v>1392012000</v>
      </c>
      <c r="M431" s="13">
        <f>(((L431/60)/60)/24)+DATE(1970,1,1)</f>
        <v>41680.25</v>
      </c>
      <c r="N431" s="14">
        <v>1394427600</v>
      </c>
      <c r="O431" s="13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LEFT(R431,SEARCH("/",R431)-1)</f>
        <v>photography</v>
      </c>
      <c r="T431" t="str">
        <f>RIGHT(R431,(LEN(R431)-(SEARCH("/",R431))))</f>
        <v>photography books</v>
      </c>
      <c r="U431">
        <f t="shared" si="6"/>
        <v>27.958333333335759</v>
      </c>
    </row>
    <row r="432" spans="1:21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IF(E432=0,0,E432/D432)</f>
        <v>0.67740740740740746</v>
      </c>
      <c r="G432" t="s">
        <v>14</v>
      </c>
      <c r="H432">
        <v>84</v>
      </c>
      <c r="I432" s="9">
        <f>IF(H432=0,0,E432/H432)</f>
        <v>65.321428571428569</v>
      </c>
      <c r="J432" t="s">
        <v>21</v>
      </c>
      <c r="K432" t="s">
        <v>22</v>
      </c>
      <c r="L432">
        <v>1569733200</v>
      </c>
      <c r="M432" s="13">
        <f>(((L432/60)/60)/24)+DATE(1970,1,1)</f>
        <v>43737.208333333328</v>
      </c>
      <c r="N432" s="14">
        <v>1572670800</v>
      </c>
      <c r="O432" s="13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LEFT(R432,SEARCH("/",R432)-1)</f>
        <v>theater</v>
      </c>
      <c r="T432" t="str">
        <f>RIGHT(R432,(LEN(R432)-(SEARCH("/",R432))))</f>
        <v>plays</v>
      </c>
      <c r="U432">
        <f t="shared" si="6"/>
        <v>34</v>
      </c>
    </row>
    <row r="433" spans="1:21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IF(E433=0,0,E433/D433)</f>
        <v>1.9249019607843136</v>
      </c>
      <c r="G433" t="s">
        <v>20</v>
      </c>
      <c r="H433">
        <v>94</v>
      </c>
      <c r="I433" s="9">
        <f>IF(H433=0,0,E433/H433)</f>
        <v>104.43617021276596</v>
      </c>
      <c r="J433" t="s">
        <v>21</v>
      </c>
      <c r="K433" t="s">
        <v>22</v>
      </c>
      <c r="L433">
        <v>1529643600</v>
      </c>
      <c r="M433" s="13">
        <f>(((L433/60)/60)/24)+DATE(1970,1,1)</f>
        <v>43273.208333333328</v>
      </c>
      <c r="N433" s="14">
        <v>1531112400</v>
      </c>
      <c r="O433" s="13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LEFT(R433,SEARCH("/",R433)-1)</f>
        <v>theater</v>
      </c>
      <c r="T433" t="str">
        <f>RIGHT(R433,(LEN(R433)-(SEARCH("/",R433))))</f>
        <v>plays</v>
      </c>
      <c r="U433">
        <f t="shared" si="6"/>
        <v>17</v>
      </c>
    </row>
    <row r="434" spans="1:21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IF(E434=0,0,E434/D434)</f>
        <v>0.82714285714285718</v>
      </c>
      <c r="G434" t="s">
        <v>14</v>
      </c>
      <c r="H434">
        <v>91</v>
      </c>
      <c r="I434" s="9">
        <f>IF(H434=0,0,E434/H434)</f>
        <v>69.989010989010993</v>
      </c>
      <c r="J434" t="s">
        <v>21</v>
      </c>
      <c r="K434" t="s">
        <v>22</v>
      </c>
      <c r="L434">
        <v>1399006800</v>
      </c>
      <c r="M434" s="13">
        <f>(((L434/60)/60)/24)+DATE(1970,1,1)</f>
        <v>41761.208333333336</v>
      </c>
      <c r="N434" s="14">
        <v>1400734800</v>
      </c>
      <c r="O434" s="13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LEFT(R434,SEARCH("/",R434)-1)</f>
        <v>theater</v>
      </c>
      <c r="T434" t="str">
        <f>RIGHT(R434,(LEN(R434)-(SEARCH("/",R434))))</f>
        <v>plays</v>
      </c>
      <c r="U434">
        <f t="shared" si="6"/>
        <v>20</v>
      </c>
    </row>
    <row r="435" spans="1:21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IF(E435=0,0,E435/D435)</f>
        <v>0.54163920922570019</v>
      </c>
      <c r="G435" t="s">
        <v>14</v>
      </c>
      <c r="H435">
        <v>792</v>
      </c>
      <c r="I435" s="9">
        <f>IF(H435=0,0,E435/H435)</f>
        <v>83.023989898989896</v>
      </c>
      <c r="J435" t="s">
        <v>21</v>
      </c>
      <c r="K435" t="s">
        <v>22</v>
      </c>
      <c r="L435">
        <v>1385359200</v>
      </c>
      <c r="M435" s="13">
        <f>(((L435/60)/60)/24)+DATE(1970,1,1)</f>
        <v>41603.25</v>
      </c>
      <c r="N435" s="14">
        <v>1386741600</v>
      </c>
      <c r="O435" s="13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>LEFT(R435,SEARCH("/",R435)-1)</f>
        <v>film &amp; video</v>
      </c>
      <c r="T435" t="str">
        <f>RIGHT(R435,(LEN(R435)-(SEARCH("/",R435))))</f>
        <v>documentary</v>
      </c>
      <c r="U435">
        <f t="shared" si="6"/>
        <v>16</v>
      </c>
    </row>
    <row r="436" spans="1:21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IF(E436=0,0,E436/D436)</f>
        <v>0.16722222222222222</v>
      </c>
      <c r="G436" t="s">
        <v>74</v>
      </c>
      <c r="H436">
        <v>10</v>
      </c>
      <c r="I436" s="9">
        <f>IF(H436=0,0,E436/H436)</f>
        <v>90.3</v>
      </c>
      <c r="J436" t="s">
        <v>15</v>
      </c>
      <c r="K436" t="s">
        <v>16</v>
      </c>
      <c r="L436">
        <v>1480572000</v>
      </c>
      <c r="M436" s="13">
        <f>(((L436/60)/60)/24)+DATE(1970,1,1)</f>
        <v>42705.25</v>
      </c>
      <c r="N436" s="14">
        <v>1481781600</v>
      </c>
      <c r="O436" s="13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>LEFT(R436,SEARCH("/",R436)-1)</f>
        <v>theater</v>
      </c>
      <c r="T436" t="str">
        <f>RIGHT(R436,(LEN(R436)-(SEARCH("/",R436))))</f>
        <v>plays</v>
      </c>
      <c r="U436">
        <f t="shared" si="6"/>
        <v>14</v>
      </c>
    </row>
    <row r="437" spans="1:21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IF(E437=0,0,E437/D437)</f>
        <v>1.168766404199475</v>
      </c>
      <c r="G437" t="s">
        <v>20</v>
      </c>
      <c r="H437">
        <v>1713</v>
      </c>
      <c r="I437" s="9">
        <f>IF(H437=0,0,E437/H437)</f>
        <v>103.98131932282546</v>
      </c>
      <c r="J437" t="s">
        <v>107</v>
      </c>
      <c r="K437" t="s">
        <v>108</v>
      </c>
      <c r="L437">
        <v>1418623200</v>
      </c>
      <c r="M437" s="13">
        <f>(((L437/60)/60)/24)+DATE(1970,1,1)</f>
        <v>41988.25</v>
      </c>
      <c r="N437" s="14">
        <v>1419660000</v>
      </c>
      <c r="O437" s="13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>LEFT(R437,SEARCH("/",R437)-1)</f>
        <v>theater</v>
      </c>
      <c r="T437" t="str">
        <f>RIGHT(R437,(LEN(R437)-(SEARCH("/",R437))))</f>
        <v>plays</v>
      </c>
      <c r="U437">
        <f t="shared" si="6"/>
        <v>12</v>
      </c>
    </row>
    <row r="438" spans="1:21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IF(E438=0,0,E438/D438)</f>
        <v>10.521538461538462</v>
      </c>
      <c r="G438" t="s">
        <v>20</v>
      </c>
      <c r="H438">
        <v>249</v>
      </c>
      <c r="I438" s="9">
        <f>IF(H438=0,0,E438/H438)</f>
        <v>54.931726907630519</v>
      </c>
      <c r="J438" t="s">
        <v>21</v>
      </c>
      <c r="K438" t="s">
        <v>22</v>
      </c>
      <c r="L438">
        <v>1555736400</v>
      </c>
      <c r="M438" s="13">
        <f>(((L438/60)/60)/24)+DATE(1970,1,1)</f>
        <v>43575.208333333328</v>
      </c>
      <c r="N438" s="14">
        <v>1555822800</v>
      </c>
      <c r="O438" s="13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LEFT(R438,SEARCH("/",R438)-1)</f>
        <v>music</v>
      </c>
      <c r="T438" t="str">
        <f>RIGHT(R438,(LEN(R438)-(SEARCH("/",R438))))</f>
        <v>jazz</v>
      </c>
      <c r="U438">
        <f t="shared" si="6"/>
        <v>1</v>
      </c>
    </row>
    <row r="439" spans="1:21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IF(E439=0,0,E439/D439)</f>
        <v>1.2307407407407407</v>
      </c>
      <c r="G439" t="s">
        <v>20</v>
      </c>
      <c r="H439">
        <v>192</v>
      </c>
      <c r="I439" s="9">
        <f>IF(H439=0,0,E439/H439)</f>
        <v>51.921875</v>
      </c>
      <c r="J439" t="s">
        <v>21</v>
      </c>
      <c r="K439" t="s">
        <v>22</v>
      </c>
      <c r="L439">
        <v>1442120400</v>
      </c>
      <c r="M439" s="13">
        <f>(((L439/60)/60)/24)+DATE(1970,1,1)</f>
        <v>42260.208333333328</v>
      </c>
      <c r="N439" s="14">
        <v>1442379600</v>
      </c>
      <c r="O439" s="13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LEFT(R439,SEARCH("/",R439)-1)</f>
        <v>film &amp; video</v>
      </c>
      <c r="T439" t="str">
        <f>RIGHT(R439,(LEN(R439)-(SEARCH("/",R439))))</f>
        <v>animation</v>
      </c>
      <c r="U439">
        <f t="shared" si="6"/>
        <v>3</v>
      </c>
    </row>
    <row r="440" spans="1:21" ht="31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IF(E440=0,0,E440/D440)</f>
        <v>1.7863855421686747</v>
      </c>
      <c r="G440" t="s">
        <v>20</v>
      </c>
      <c r="H440">
        <v>247</v>
      </c>
      <c r="I440" s="9">
        <f>IF(H440=0,0,E440/H440)</f>
        <v>60.02834008097166</v>
      </c>
      <c r="J440" t="s">
        <v>21</v>
      </c>
      <c r="K440" t="s">
        <v>22</v>
      </c>
      <c r="L440">
        <v>1362376800</v>
      </c>
      <c r="M440" s="13">
        <f>(((L440/60)/60)/24)+DATE(1970,1,1)</f>
        <v>41337.25</v>
      </c>
      <c r="N440" s="14">
        <v>1364965200</v>
      </c>
      <c r="O440" s="13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LEFT(R440,SEARCH("/",R440)-1)</f>
        <v>theater</v>
      </c>
      <c r="T440" t="str">
        <f>RIGHT(R440,(LEN(R440)-(SEARCH("/",R440))))</f>
        <v>plays</v>
      </c>
      <c r="U440">
        <f t="shared" si="6"/>
        <v>29.958333333335759</v>
      </c>
    </row>
    <row r="441" spans="1:21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IF(E441=0,0,E441/D441)</f>
        <v>3.5528169014084505</v>
      </c>
      <c r="G441" t="s">
        <v>20</v>
      </c>
      <c r="H441">
        <v>2293</v>
      </c>
      <c r="I441" s="9">
        <f>IF(H441=0,0,E441/H441)</f>
        <v>44.003488879197555</v>
      </c>
      <c r="J441" t="s">
        <v>21</v>
      </c>
      <c r="K441" t="s">
        <v>22</v>
      </c>
      <c r="L441">
        <v>1478408400</v>
      </c>
      <c r="M441" s="13">
        <f>(((L441/60)/60)/24)+DATE(1970,1,1)</f>
        <v>42680.208333333328</v>
      </c>
      <c r="N441" s="14">
        <v>1479016800</v>
      </c>
      <c r="O441" s="13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>LEFT(R441,SEARCH("/",R441)-1)</f>
        <v>film &amp; video</v>
      </c>
      <c r="T441" t="str">
        <f>RIGHT(R441,(LEN(R441)-(SEARCH("/",R441))))</f>
        <v>science fiction</v>
      </c>
      <c r="U441">
        <f t="shared" si="6"/>
        <v>7.0416666666715173</v>
      </c>
    </row>
    <row r="442" spans="1:21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IF(E442=0,0,E442/D442)</f>
        <v>1.6190634146341463</v>
      </c>
      <c r="G442" t="s">
        <v>20</v>
      </c>
      <c r="H442">
        <v>3131</v>
      </c>
      <c r="I442" s="9">
        <f>IF(H442=0,0,E442/H442)</f>
        <v>53.003513254551258</v>
      </c>
      <c r="J442" t="s">
        <v>21</v>
      </c>
      <c r="K442" t="s">
        <v>22</v>
      </c>
      <c r="L442">
        <v>1498798800</v>
      </c>
      <c r="M442" s="13">
        <f>(((L442/60)/60)/24)+DATE(1970,1,1)</f>
        <v>42916.208333333328</v>
      </c>
      <c r="N442" s="14">
        <v>1499662800</v>
      </c>
      <c r="O442" s="13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LEFT(R442,SEARCH("/",R442)-1)</f>
        <v>film &amp; video</v>
      </c>
      <c r="T442" t="str">
        <f>RIGHT(R442,(LEN(R442)-(SEARCH("/",R442))))</f>
        <v>television</v>
      </c>
      <c r="U442">
        <f t="shared" si="6"/>
        <v>10</v>
      </c>
    </row>
    <row r="443" spans="1:21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IF(E443=0,0,E443/D443)</f>
        <v>0.24914285714285714</v>
      </c>
      <c r="G443" t="s">
        <v>14</v>
      </c>
      <c r="H443">
        <v>32</v>
      </c>
      <c r="I443" s="9">
        <f>IF(H443=0,0,E443/H443)</f>
        <v>54.5</v>
      </c>
      <c r="J443" t="s">
        <v>21</v>
      </c>
      <c r="K443" t="s">
        <v>22</v>
      </c>
      <c r="L443">
        <v>1335416400</v>
      </c>
      <c r="M443" s="13">
        <f>(((L443/60)/60)/24)+DATE(1970,1,1)</f>
        <v>41025.208333333336</v>
      </c>
      <c r="N443" s="14">
        <v>1337835600</v>
      </c>
      <c r="O443" s="13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LEFT(R443,SEARCH("/",R443)-1)</f>
        <v>technology</v>
      </c>
      <c r="T443" t="str">
        <f>RIGHT(R443,(LEN(R443)-(SEARCH("/",R443))))</f>
        <v>wearables</v>
      </c>
      <c r="U443">
        <f t="shared" si="6"/>
        <v>28</v>
      </c>
    </row>
    <row r="444" spans="1:21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IF(E444=0,0,E444/D444)</f>
        <v>1.9872222222222222</v>
      </c>
      <c r="G444" t="s">
        <v>20</v>
      </c>
      <c r="H444">
        <v>143</v>
      </c>
      <c r="I444" s="9">
        <f>IF(H444=0,0,E444/H444)</f>
        <v>75.04195804195804</v>
      </c>
      <c r="J444" t="s">
        <v>107</v>
      </c>
      <c r="K444" t="s">
        <v>108</v>
      </c>
      <c r="L444">
        <v>1504328400</v>
      </c>
      <c r="M444" s="13">
        <f>(((L444/60)/60)/24)+DATE(1970,1,1)</f>
        <v>42980.208333333328</v>
      </c>
      <c r="N444" s="14">
        <v>1505710800</v>
      </c>
      <c r="O444" s="13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LEFT(R444,SEARCH("/",R444)-1)</f>
        <v>theater</v>
      </c>
      <c r="T444" t="str">
        <f>RIGHT(R444,(LEN(R444)-(SEARCH("/",R444))))</f>
        <v>plays</v>
      </c>
      <c r="U444">
        <f t="shared" si="6"/>
        <v>16</v>
      </c>
    </row>
    <row r="445" spans="1:21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IF(E445=0,0,E445/D445)</f>
        <v>0.34752688172043011</v>
      </c>
      <c r="G445" t="s">
        <v>74</v>
      </c>
      <c r="H445">
        <v>90</v>
      </c>
      <c r="I445" s="9">
        <f>IF(H445=0,0,E445/H445)</f>
        <v>35.911111111111111</v>
      </c>
      <c r="J445" t="s">
        <v>21</v>
      </c>
      <c r="K445" t="s">
        <v>22</v>
      </c>
      <c r="L445">
        <v>1285822800</v>
      </c>
      <c r="M445" s="13">
        <f>(((L445/60)/60)/24)+DATE(1970,1,1)</f>
        <v>40451.208333333336</v>
      </c>
      <c r="N445" s="14">
        <v>1287464400</v>
      </c>
      <c r="O445" s="13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LEFT(R445,SEARCH("/",R445)-1)</f>
        <v>theater</v>
      </c>
      <c r="T445" t="str">
        <f>RIGHT(R445,(LEN(R445)-(SEARCH("/",R445))))</f>
        <v>plays</v>
      </c>
      <c r="U445">
        <f t="shared" si="6"/>
        <v>19</v>
      </c>
    </row>
    <row r="446" spans="1:21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IF(E446=0,0,E446/D446)</f>
        <v>1.7641935483870967</v>
      </c>
      <c r="G446" t="s">
        <v>20</v>
      </c>
      <c r="H446">
        <v>296</v>
      </c>
      <c r="I446" s="9">
        <f>IF(H446=0,0,E446/H446)</f>
        <v>36.952702702702702</v>
      </c>
      <c r="J446" t="s">
        <v>21</v>
      </c>
      <c r="K446" t="s">
        <v>22</v>
      </c>
      <c r="L446">
        <v>1311483600</v>
      </c>
      <c r="M446" s="13">
        <f>(((L446/60)/60)/24)+DATE(1970,1,1)</f>
        <v>40748.208333333336</v>
      </c>
      <c r="N446" s="14">
        <v>1311656400</v>
      </c>
      <c r="O446" s="13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LEFT(R446,SEARCH("/",R446)-1)</f>
        <v>music</v>
      </c>
      <c r="T446" t="str">
        <f>RIGHT(R446,(LEN(R446)-(SEARCH("/",R446))))</f>
        <v>indie rock</v>
      </c>
      <c r="U446">
        <f t="shared" si="6"/>
        <v>2</v>
      </c>
    </row>
    <row r="447" spans="1:21" ht="31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IF(E447=0,0,E447/D447)</f>
        <v>5.1138095238095236</v>
      </c>
      <c r="G447" t="s">
        <v>20</v>
      </c>
      <c r="H447">
        <v>170</v>
      </c>
      <c r="I447" s="9">
        <f>IF(H447=0,0,E447/H447)</f>
        <v>63.170588235294119</v>
      </c>
      <c r="J447" t="s">
        <v>21</v>
      </c>
      <c r="K447" t="s">
        <v>22</v>
      </c>
      <c r="L447">
        <v>1291356000</v>
      </c>
      <c r="M447" s="13">
        <f>(((L447/60)/60)/24)+DATE(1970,1,1)</f>
        <v>40515.25</v>
      </c>
      <c r="N447" s="14">
        <v>1293170400</v>
      </c>
      <c r="O447" s="13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>LEFT(R447,SEARCH("/",R447)-1)</f>
        <v>theater</v>
      </c>
      <c r="T447" t="str">
        <f>RIGHT(R447,(LEN(R447)-(SEARCH("/",R447))))</f>
        <v>plays</v>
      </c>
      <c r="U447">
        <f t="shared" si="6"/>
        <v>21</v>
      </c>
    </row>
    <row r="448" spans="1:21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IF(E448=0,0,E448/D448)</f>
        <v>0.82044117647058823</v>
      </c>
      <c r="G448" t="s">
        <v>14</v>
      </c>
      <c r="H448">
        <v>186</v>
      </c>
      <c r="I448" s="9">
        <f>IF(H448=0,0,E448/H448)</f>
        <v>29.99462365591398</v>
      </c>
      <c r="J448" t="s">
        <v>21</v>
      </c>
      <c r="K448" t="s">
        <v>22</v>
      </c>
      <c r="L448">
        <v>1355810400</v>
      </c>
      <c r="M448" s="13">
        <f>(((L448/60)/60)/24)+DATE(1970,1,1)</f>
        <v>41261.25</v>
      </c>
      <c r="N448" s="14">
        <v>1355983200</v>
      </c>
      <c r="O448" s="13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>LEFT(R448,SEARCH("/",R448)-1)</f>
        <v>technology</v>
      </c>
      <c r="T448" t="str">
        <f>RIGHT(R448,(LEN(R448)-(SEARCH("/",R448))))</f>
        <v>wearables</v>
      </c>
      <c r="U448">
        <f t="shared" si="6"/>
        <v>2</v>
      </c>
    </row>
    <row r="449" spans="1:21" ht="31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IF(E449=0,0,E449/D449)</f>
        <v>0.24326030927835052</v>
      </c>
      <c r="G449" t="s">
        <v>74</v>
      </c>
      <c r="H449">
        <v>439</v>
      </c>
      <c r="I449" s="9">
        <f>IF(H449=0,0,E449/H449)</f>
        <v>86</v>
      </c>
      <c r="J449" t="s">
        <v>40</v>
      </c>
      <c r="K449" t="s">
        <v>41</v>
      </c>
      <c r="L449">
        <v>1513663200</v>
      </c>
      <c r="M449" s="13">
        <f>(((L449/60)/60)/24)+DATE(1970,1,1)</f>
        <v>43088.25</v>
      </c>
      <c r="N449" s="14">
        <v>1515045600</v>
      </c>
      <c r="O449" s="13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>LEFT(R449,SEARCH("/",R449)-1)</f>
        <v>film &amp; video</v>
      </c>
      <c r="T449" t="str">
        <f>RIGHT(R449,(LEN(R449)-(SEARCH("/",R449))))</f>
        <v>television</v>
      </c>
      <c r="U449">
        <f t="shared" si="6"/>
        <v>16</v>
      </c>
    </row>
    <row r="450" spans="1:21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IF(E450=0,0,E450/D450)</f>
        <v>0.50482758620689661</v>
      </c>
      <c r="G450" t="s">
        <v>14</v>
      </c>
      <c r="H450">
        <v>605</v>
      </c>
      <c r="I450" s="9">
        <f>IF(H450=0,0,E450/H450)</f>
        <v>75.014876033057845</v>
      </c>
      <c r="J450" t="s">
        <v>21</v>
      </c>
      <c r="K450" t="s">
        <v>22</v>
      </c>
      <c r="L450">
        <v>1365915600</v>
      </c>
      <c r="M450" s="13">
        <f>(((L450/60)/60)/24)+DATE(1970,1,1)</f>
        <v>41378.208333333336</v>
      </c>
      <c r="N450" s="14">
        <v>1366088400</v>
      </c>
      <c r="O450" s="13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LEFT(R450,SEARCH("/",R450)-1)</f>
        <v>games</v>
      </c>
      <c r="T450" t="str">
        <f>RIGHT(R450,(LEN(R450)-(SEARCH("/",R450))))</f>
        <v>video games</v>
      </c>
      <c r="U450">
        <f t="shared" si="6"/>
        <v>2</v>
      </c>
    </row>
    <row r="451" spans="1:21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IF(E451=0,0,E451/D451)</f>
        <v>9.67</v>
      </c>
      <c r="G451" t="s">
        <v>20</v>
      </c>
      <c r="H451">
        <v>86</v>
      </c>
      <c r="I451" s="9">
        <f>IF(H451=0,0,E451/H451)</f>
        <v>101.19767441860465</v>
      </c>
      <c r="J451" t="s">
        <v>36</v>
      </c>
      <c r="K451" t="s">
        <v>37</v>
      </c>
      <c r="L451">
        <v>1551852000</v>
      </c>
      <c r="M451" s="13">
        <f>(((L451/60)/60)/24)+DATE(1970,1,1)</f>
        <v>43530.25</v>
      </c>
      <c r="N451" s="14">
        <v>1553317200</v>
      </c>
      <c r="O451" s="13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LEFT(R451,SEARCH("/",R451)-1)</f>
        <v>games</v>
      </c>
      <c r="T451" t="str">
        <f>RIGHT(R451,(LEN(R451)-(SEARCH("/",R451))))</f>
        <v>video games</v>
      </c>
      <c r="U451">
        <f t="shared" ref="U451:U514" si="7">O451-M451</f>
        <v>16.958333333328483</v>
      </c>
    </row>
    <row r="452" spans="1:21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IF(E452=0,0,E452/D452)</f>
        <v>0.04</v>
      </c>
      <c r="G452" t="s">
        <v>14</v>
      </c>
      <c r="H452">
        <v>1</v>
      </c>
      <c r="I452" s="9">
        <f>IF(H452=0,0,E452/H452)</f>
        <v>4</v>
      </c>
      <c r="J452" t="s">
        <v>15</v>
      </c>
      <c r="K452" t="s">
        <v>16</v>
      </c>
      <c r="L452">
        <v>1540098000</v>
      </c>
      <c r="M452" s="13">
        <f>(((L452/60)/60)/24)+DATE(1970,1,1)</f>
        <v>43394.208333333328</v>
      </c>
      <c r="N452" s="14">
        <v>1542088800</v>
      </c>
      <c r="O452" s="13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>LEFT(R452,SEARCH("/",R452)-1)</f>
        <v>film &amp; video</v>
      </c>
      <c r="T452" t="str">
        <f>RIGHT(R452,(LEN(R452)-(SEARCH("/",R452))))</f>
        <v>animation</v>
      </c>
      <c r="U452">
        <f t="shared" si="7"/>
        <v>23.041666666671517</v>
      </c>
    </row>
    <row r="453" spans="1:21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IF(E453=0,0,E453/D453)</f>
        <v>1.2284501347708894</v>
      </c>
      <c r="G453" t="s">
        <v>20</v>
      </c>
      <c r="H453">
        <v>6286</v>
      </c>
      <c r="I453" s="9">
        <f>IF(H453=0,0,E453/H453)</f>
        <v>29.001272669424118</v>
      </c>
      <c r="J453" t="s">
        <v>21</v>
      </c>
      <c r="K453" t="s">
        <v>22</v>
      </c>
      <c r="L453">
        <v>1500440400</v>
      </c>
      <c r="M453" s="13">
        <f>(((L453/60)/60)/24)+DATE(1970,1,1)</f>
        <v>42935.208333333328</v>
      </c>
      <c r="N453" s="14">
        <v>1503118800</v>
      </c>
      <c r="O453" s="13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LEFT(R453,SEARCH("/",R453)-1)</f>
        <v>music</v>
      </c>
      <c r="T453" t="str">
        <f>RIGHT(R453,(LEN(R453)-(SEARCH("/",R453))))</f>
        <v>rock</v>
      </c>
      <c r="U453">
        <f t="shared" si="7"/>
        <v>31</v>
      </c>
    </row>
    <row r="454" spans="1:21" ht="31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IF(E454=0,0,E454/D454)</f>
        <v>0.63437500000000002</v>
      </c>
      <c r="G454" t="s">
        <v>14</v>
      </c>
      <c r="H454">
        <v>31</v>
      </c>
      <c r="I454" s="9">
        <f>IF(H454=0,0,E454/H454)</f>
        <v>98.225806451612897</v>
      </c>
      <c r="J454" t="s">
        <v>21</v>
      </c>
      <c r="K454" t="s">
        <v>22</v>
      </c>
      <c r="L454">
        <v>1278392400</v>
      </c>
      <c r="M454" s="13">
        <f>(((L454/60)/60)/24)+DATE(1970,1,1)</f>
        <v>40365.208333333336</v>
      </c>
      <c r="N454" s="14">
        <v>1278478800</v>
      </c>
      <c r="O454" s="13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LEFT(R454,SEARCH("/",R454)-1)</f>
        <v>film &amp; video</v>
      </c>
      <c r="T454" t="str">
        <f>RIGHT(R454,(LEN(R454)-(SEARCH("/",R454))))</f>
        <v>drama</v>
      </c>
      <c r="U454">
        <f t="shared" si="7"/>
        <v>1</v>
      </c>
    </row>
    <row r="455" spans="1:21" ht="31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IF(E455=0,0,E455/D455)</f>
        <v>0.56331688596491225</v>
      </c>
      <c r="G455" t="s">
        <v>14</v>
      </c>
      <c r="H455">
        <v>1181</v>
      </c>
      <c r="I455" s="9">
        <f>IF(H455=0,0,E455/H455)</f>
        <v>87.001693480101608</v>
      </c>
      <c r="J455" t="s">
        <v>21</v>
      </c>
      <c r="K455" t="s">
        <v>22</v>
      </c>
      <c r="L455">
        <v>1480572000</v>
      </c>
      <c r="M455" s="13">
        <f>(((L455/60)/60)/24)+DATE(1970,1,1)</f>
        <v>42705.25</v>
      </c>
      <c r="N455" s="14">
        <v>1484114400</v>
      </c>
      <c r="O455" s="13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>LEFT(R455,SEARCH("/",R455)-1)</f>
        <v>film &amp; video</v>
      </c>
      <c r="T455" t="str">
        <f>RIGHT(R455,(LEN(R455)-(SEARCH("/",R455))))</f>
        <v>science fiction</v>
      </c>
      <c r="U455">
        <f t="shared" si="7"/>
        <v>41</v>
      </c>
    </row>
    <row r="456" spans="1:21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IF(E456=0,0,E456/D456)</f>
        <v>0.44074999999999998</v>
      </c>
      <c r="G456" t="s">
        <v>14</v>
      </c>
      <c r="H456">
        <v>39</v>
      </c>
      <c r="I456" s="9">
        <f>IF(H456=0,0,E456/H456)</f>
        <v>45.205128205128204</v>
      </c>
      <c r="J456" t="s">
        <v>21</v>
      </c>
      <c r="K456" t="s">
        <v>22</v>
      </c>
      <c r="L456">
        <v>1382331600</v>
      </c>
      <c r="M456" s="13">
        <f>(((L456/60)/60)/24)+DATE(1970,1,1)</f>
        <v>41568.208333333336</v>
      </c>
      <c r="N456" s="14">
        <v>1385445600</v>
      </c>
      <c r="O456" s="13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>LEFT(R456,SEARCH("/",R456)-1)</f>
        <v>film &amp; video</v>
      </c>
      <c r="T456" t="str">
        <f>RIGHT(R456,(LEN(R456)-(SEARCH("/",R456))))</f>
        <v>drama</v>
      </c>
      <c r="U456">
        <f t="shared" si="7"/>
        <v>36.041666666664241</v>
      </c>
    </row>
    <row r="457" spans="1:21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IF(E457=0,0,E457/D457)</f>
        <v>1.1837253218884121</v>
      </c>
      <c r="G457" t="s">
        <v>20</v>
      </c>
      <c r="H457">
        <v>3727</v>
      </c>
      <c r="I457" s="9">
        <f>IF(H457=0,0,E457/H457)</f>
        <v>37.001341561577675</v>
      </c>
      <c r="J457" t="s">
        <v>21</v>
      </c>
      <c r="K457" t="s">
        <v>22</v>
      </c>
      <c r="L457">
        <v>1316754000</v>
      </c>
      <c r="M457" s="13">
        <f>(((L457/60)/60)/24)+DATE(1970,1,1)</f>
        <v>40809.208333333336</v>
      </c>
      <c r="N457" s="14">
        <v>1318741200</v>
      </c>
      <c r="O457" s="13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LEFT(R457,SEARCH("/",R457)-1)</f>
        <v>theater</v>
      </c>
      <c r="T457" t="str">
        <f>RIGHT(R457,(LEN(R457)-(SEARCH("/",R457))))</f>
        <v>plays</v>
      </c>
      <c r="U457">
        <f t="shared" si="7"/>
        <v>23</v>
      </c>
    </row>
    <row r="458" spans="1:21" ht="31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IF(E458=0,0,E458/D458)</f>
        <v>1.041243169398907</v>
      </c>
      <c r="G458" t="s">
        <v>20</v>
      </c>
      <c r="H458">
        <v>1605</v>
      </c>
      <c r="I458" s="9">
        <f>IF(H458=0,0,E458/H458)</f>
        <v>94.976947040498445</v>
      </c>
      <c r="J458" t="s">
        <v>21</v>
      </c>
      <c r="K458" t="s">
        <v>22</v>
      </c>
      <c r="L458">
        <v>1518242400</v>
      </c>
      <c r="M458" s="13">
        <f>(((L458/60)/60)/24)+DATE(1970,1,1)</f>
        <v>43141.25</v>
      </c>
      <c r="N458" s="14">
        <v>1518242400</v>
      </c>
      <c r="O458" s="13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>LEFT(R458,SEARCH("/",R458)-1)</f>
        <v>music</v>
      </c>
      <c r="T458" t="str">
        <f>RIGHT(R458,(LEN(R458)-(SEARCH("/",R458))))</f>
        <v>indie rock</v>
      </c>
      <c r="U458">
        <f t="shared" si="7"/>
        <v>0</v>
      </c>
    </row>
    <row r="459" spans="1:21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IF(E459=0,0,E459/D459)</f>
        <v>0.26640000000000003</v>
      </c>
      <c r="G459" t="s">
        <v>14</v>
      </c>
      <c r="H459">
        <v>46</v>
      </c>
      <c r="I459" s="9">
        <f>IF(H459=0,0,E459/H459)</f>
        <v>28.956521739130434</v>
      </c>
      <c r="J459" t="s">
        <v>21</v>
      </c>
      <c r="K459" t="s">
        <v>22</v>
      </c>
      <c r="L459">
        <v>1476421200</v>
      </c>
      <c r="M459" s="13">
        <f>(((L459/60)/60)/24)+DATE(1970,1,1)</f>
        <v>42657.208333333328</v>
      </c>
      <c r="N459" s="14">
        <v>1476594000</v>
      </c>
      <c r="O459" s="13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LEFT(R459,SEARCH("/",R459)-1)</f>
        <v>theater</v>
      </c>
      <c r="T459" t="str">
        <f>RIGHT(R459,(LEN(R459)-(SEARCH("/",R459))))</f>
        <v>plays</v>
      </c>
      <c r="U459">
        <f t="shared" si="7"/>
        <v>2</v>
      </c>
    </row>
    <row r="460" spans="1:21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IF(E460=0,0,E460/D460)</f>
        <v>3.5120118343195266</v>
      </c>
      <c r="G460" t="s">
        <v>20</v>
      </c>
      <c r="H460">
        <v>2120</v>
      </c>
      <c r="I460" s="9">
        <f>IF(H460=0,0,E460/H460)</f>
        <v>55.993396226415094</v>
      </c>
      <c r="J460" t="s">
        <v>21</v>
      </c>
      <c r="K460" t="s">
        <v>22</v>
      </c>
      <c r="L460">
        <v>1269752400</v>
      </c>
      <c r="M460" s="13">
        <f>(((L460/60)/60)/24)+DATE(1970,1,1)</f>
        <v>40265.208333333336</v>
      </c>
      <c r="N460" s="14">
        <v>1273554000</v>
      </c>
      <c r="O460" s="13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RIGHT(R460,(LEN(R460)-(SEARCH("/",R460))))</f>
        <v>plays</v>
      </c>
      <c r="U460">
        <f t="shared" si="7"/>
        <v>44</v>
      </c>
    </row>
    <row r="461" spans="1:21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IF(E461=0,0,E461/D461)</f>
        <v>0.90063492063492068</v>
      </c>
      <c r="G461" t="s">
        <v>14</v>
      </c>
      <c r="H461">
        <v>105</v>
      </c>
      <c r="I461" s="9">
        <f>IF(H461=0,0,E461/H461)</f>
        <v>54.038095238095238</v>
      </c>
      <c r="J461" t="s">
        <v>21</v>
      </c>
      <c r="K461" t="s">
        <v>22</v>
      </c>
      <c r="L461">
        <v>1419746400</v>
      </c>
      <c r="M461" s="13">
        <f>(((L461/60)/60)/24)+DATE(1970,1,1)</f>
        <v>42001.25</v>
      </c>
      <c r="N461" s="14">
        <v>1421906400</v>
      </c>
      <c r="O461" s="13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>LEFT(R461,SEARCH("/",R461)-1)</f>
        <v>film &amp; video</v>
      </c>
      <c r="T461" t="str">
        <f>RIGHT(R461,(LEN(R461)-(SEARCH("/",R461))))</f>
        <v>documentary</v>
      </c>
      <c r="U461">
        <f t="shared" si="7"/>
        <v>25</v>
      </c>
    </row>
    <row r="462" spans="1:21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IF(E462=0,0,E462/D462)</f>
        <v>1.7162500000000001</v>
      </c>
      <c r="G462" t="s">
        <v>20</v>
      </c>
      <c r="H462">
        <v>50</v>
      </c>
      <c r="I462" s="9">
        <f>IF(H462=0,0,E462/H462)</f>
        <v>82.38</v>
      </c>
      <c r="J462" t="s">
        <v>21</v>
      </c>
      <c r="K462" t="s">
        <v>22</v>
      </c>
      <c r="L462">
        <v>1281330000</v>
      </c>
      <c r="M462" s="13">
        <f>(((L462/60)/60)/24)+DATE(1970,1,1)</f>
        <v>40399.208333333336</v>
      </c>
      <c r="N462" s="14">
        <v>1281589200</v>
      </c>
      <c r="O462" s="13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LEFT(R462,SEARCH("/",R462)-1)</f>
        <v>theater</v>
      </c>
      <c r="T462" t="str">
        <f>RIGHT(R462,(LEN(R462)-(SEARCH("/",R462))))</f>
        <v>plays</v>
      </c>
      <c r="U462">
        <f t="shared" si="7"/>
        <v>3</v>
      </c>
    </row>
    <row r="463" spans="1:21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IF(E463=0,0,E463/D463)</f>
        <v>1.4104655870445344</v>
      </c>
      <c r="G463" t="s">
        <v>20</v>
      </c>
      <c r="H463">
        <v>2080</v>
      </c>
      <c r="I463" s="9">
        <f>IF(H463=0,0,E463/H463)</f>
        <v>66.997115384615384</v>
      </c>
      <c r="J463" t="s">
        <v>21</v>
      </c>
      <c r="K463" t="s">
        <v>22</v>
      </c>
      <c r="L463">
        <v>1398661200</v>
      </c>
      <c r="M463" s="13">
        <f>(((L463/60)/60)/24)+DATE(1970,1,1)</f>
        <v>41757.208333333336</v>
      </c>
      <c r="N463" s="14">
        <v>1400389200</v>
      </c>
      <c r="O463" s="13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LEFT(R463,SEARCH("/",R463)-1)</f>
        <v>film &amp; video</v>
      </c>
      <c r="T463" t="str">
        <f>RIGHT(R463,(LEN(R463)-(SEARCH("/",R463))))</f>
        <v>drama</v>
      </c>
      <c r="U463">
        <f t="shared" si="7"/>
        <v>20</v>
      </c>
    </row>
    <row r="464" spans="1:21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IF(E464=0,0,E464/D464)</f>
        <v>0.30579449152542371</v>
      </c>
      <c r="G464" t="s">
        <v>14</v>
      </c>
      <c r="H464">
        <v>535</v>
      </c>
      <c r="I464" s="9">
        <f>IF(H464=0,0,E464/H464)</f>
        <v>107.91401869158878</v>
      </c>
      <c r="J464" t="s">
        <v>21</v>
      </c>
      <c r="K464" t="s">
        <v>22</v>
      </c>
      <c r="L464">
        <v>1359525600</v>
      </c>
      <c r="M464" s="13">
        <f>(((L464/60)/60)/24)+DATE(1970,1,1)</f>
        <v>41304.25</v>
      </c>
      <c r="N464" s="14">
        <v>1362808800</v>
      </c>
      <c r="O464" s="13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>LEFT(R464,SEARCH("/",R464)-1)</f>
        <v>games</v>
      </c>
      <c r="T464" t="str">
        <f>RIGHT(R464,(LEN(R464)-(SEARCH("/",R464))))</f>
        <v>mobile games</v>
      </c>
      <c r="U464">
        <f t="shared" si="7"/>
        <v>38</v>
      </c>
    </row>
    <row r="465" spans="1:21" ht="31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IF(E465=0,0,E465/D465)</f>
        <v>1.0816455696202532</v>
      </c>
      <c r="G465" t="s">
        <v>20</v>
      </c>
      <c r="H465">
        <v>2105</v>
      </c>
      <c r="I465" s="9">
        <f>IF(H465=0,0,E465/H465)</f>
        <v>69.009501187648453</v>
      </c>
      <c r="J465" t="s">
        <v>21</v>
      </c>
      <c r="K465" t="s">
        <v>22</v>
      </c>
      <c r="L465">
        <v>1388469600</v>
      </c>
      <c r="M465" s="13">
        <f>(((L465/60)/60)/24)+DATE(1970,1,1)</f>
        <v>41639.25</v>
      </c>
      <c r="N465" s="14">
        <v>1388815200</v>
      </c>
      <c r="O465" s="13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>LEFT(R465,SEARCH("/",R465)-1)</f>
        <v>film &amp; video</v>
      </c>
      <c r="T465" t="str">
        <f>RIGHT(R465,(LEN(R465)-(SEARCH("/",R465))))</f>
        <v>animation</v>
      </c>
      <c r="U465">
        <f t="shared" si="7"/>
        <v>4</v>
      </c>
    </row>
    <row r="466" spans="1:21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IF(E466=0,0,E466/D466)</f>
        <v>1.3345505617977529</v>
      </c>
      <c r="G466" t="s">
        <v>20</v>
      </c>
      <c r="H466">
        <v>2436</v>
      </c>
      <c r="I466" s="9">
        <f>IF(H466=0,0,E466/H466)</f>
        <v>39.006568144499177</v>
      </c>
      <c r="J466" t="s">
        <v>21</v>
      </c>
      <c r="K466" t="s">
        <v>22</v>
      </c>
      <c r="L466">
        <v>1518328800</v>
      </c>
      <c r="M466" s="13">
        <f>(((L466/60)/60)/24)+DATE(1970,1,1)</f>
        <v>43142.25</v>
      </c>
      <c r="N466" s="14">
        <v>1519538400</v>
      </c>
      <c r="O466" s="13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>LEFT(R466,SEARCH("/",R466)-1)</f>
        <v>theater</v>
      </c>
      <c r="T466" t="str">
        <f>RIGHT(R466,(LEN(R466)-(SEARCH("/",R466))))</f>
        <v>plays</v>
      </c>
      <c r="U466">
        <f t="shared" si="7"/>
        <v>14</v>
      </c>
    </row>
    <row r="467" spans="1:21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IF(E467=0,0,E467/D467)</f>
        <v>1.8785106382978722</v>
      </c>
      <c r="G467" t="s">
        <v>20</v>
      </c>
      <c r="H467">
        <v>80</v>
      </c>
      <c r="I467" s="9">
        <f>IF(H467=0,0,E467/H467)</f>
        <v>110.3625</v>
      </c>
      <c r="J467" t="s">
        <v>21</v>
      </c>
      <c r="K467" t="s">
        <v>22</v>
      </c>
      <c r="L467">
        <v>1517032800</v>
      </c>
      <c r="M467" s="13">
        <f>(((L467/60)/60)/24)+DATE(1970,1,1)</f>
        <v>43127.25</v>
      </c>
      <c r="N467" s="14">
        <v>1517810400</v>
      </c>
      <c r="O467" s="13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>LEFT(R467,SEARCH("/",R467)-1)</f>
        <v>publishing</v>
      </c>
      <c r="T467" t="str">
        <f>RIGHT(R467,(LEN(R467)-(SEARCH("/",R467))))</f>
        <v>translations</v>
      </c>
      <c r="U467">
        <f t="shared" si="7"/>
        <v>9</v>
      </c>
    </row>
    <row r="468" spans="1:21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IF(E468=0,0,E468/D468)</f>
        <v>3.32</v>
      </c>
      <c r="G468" t="s">
        <v>20</v>
      </c>
      <c r="H468">
        <v>42</v>
      </c>
      <c r="I468" s="9">
        <f>IF(H468=0,0,E468/H468)</f>
        <v>94.857142857142861</v>
      </c>
      <c r="J468" t="s">
        <v>21</v>
      </c>
      <c r="K468" t="s">
        <v>22</v>
      </c>
      <c r="L468">
        <v>1368594000</v>
      </c>
      <c r="M468" s="13">
        <f>(((L468/60)/60)/24)+DATE(1970,1,1)</f>
        <v>41409.208333333336</v>
      </c>
      <c r="N468" s="14">
        <v>1370581200</v>
      </c>
      <c r="O468" s="13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LEFT(R468,SEARCH("/",R468)-1)</f>
        <v>technology</v>
      </c>
      <c r="T468" t="str">
        <f>RIGHT(R468,(LEN(R468)-(SEARCH("/",R468))))</f>
        <v>wearables</v>
      </c>
      <c r="U468">
        <f t="shared" si="7"/>
        <v>23</v>
      </c>
    </row>
    <row r="469" spans="1:21" ht="31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IF(E469=0,0,E469/D469)</f>
        <v>5.7521428571428572</v>
      </c>
      <c r="G469" t="s">
        <v>20</v>
      </c>
      <c r="H469">
        <v>139</v>
      </c>
      <c r="I469" s="9">
        <f>IF(H469=0,0,E469/H469)</f>
        <v>57.935251798561154</v>
      </c>
      <c r="J469" t="s">
        <v>15</v>
      </c>
      <c r="K469" t="s">
        <v>16</v>
      </c>
      <c r="L469">
        <v>1448258400</v>
      </c>
      <c r="M469" s="13">
        <f>(((L469/60)/60)/24)+DATE(1970,1,1)</f>
        <v>42331.25</v>
      </c>
      <c r="N469" s="14">
        <v>1448863200</v>
      </c>
      <c r="O469" s="13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>LEFT(R469,SEARCH("/",R469)-1)</f>
        <v>technology</v>
      </c>
      <c r="T469" t="str">
        <f>RIGHT(R469,(LEN(R469)-(SEARCH("/",R469))))</f>
        <v>web</v>
      </c>
      <c r="U469">
        <f t="shared" si="7"/>
        <v>7</v>
      </c>
    </row>
    <row r="470" spans="1:21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IF(E470=0,0,E470/D470)</f>
        <v>0.40500000000000003</v>
      </c>
      <c r="G470" t="s">
        <v>14</v>
      </c>
      <c r="H470">
        <v>16</v>
      </c>
      <c r="I470" s="9">
        <f>IF(H470=0,0,E470/H470)</f>
        <v>101.25</v>
      </c>
      <c r="J470" t="s">
        <v>21</v>
      </c>
      <c r="K470" t="s">
        <v>22</v>
      </c>
      <c r="L470">
        <v>1555218000</v>
      </c>
      <c r="M470" s="13">
        <f>(((L470/60)/60)/24)+DATE(1970,1,1)</f>
        <v>43569.208333333328</v>
      </c>
      <c r="N470" s="14">
        <v>1556600400</v>
      </c>
      <c r="O470" s="13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LEFT(R470,SEARCH("/",R470)-1)</f>
        <v>theater</v>
      </c>
      <c r="T470" t="str">
        <f>RIGHT(R470,(LEN(R470)-(SEARCH("/",R470))))</f>
        <v>plays</v>
      </c>
      <c r="U470">
        <f t="shared" si="7"/>
        <v>16</v>
      </c>
    </row>
    <row r="471" spans="1:21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IF(E471=0,0,E471/D471)</f>
        <v>1.8442857142857143</v>
      </c>
      <c r="G471" t="s">
        <v>20</v>
      </c>
      <c r="H471">
        <v>159</v>
      </c>
      <c r="I471" s="9">
        <f>IF(H471=0,0,E471/H471)</f>
        <v>64.95597484276729</v>
      </c>
      <c r="J471" t="s">
        <v>21</v>
      </c>
      <c r="K471" t="s">
        <v>22</v>
      </c>
      <c r="L471">
        <v>1431925200</v>
      </c>
      <c r="M471" s="13">
        <f>(((L471/60)/60)/24)+DATE(1970,1,1)</f>
        <v>42142.208333333328</v>
      </c>
      <c r="N471" s="14">
        <v>1432098000</v>
      </c>
      <c r="O471" s="13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LEFT(R471,SEARCH("/",R471)-1)</f>
        <v>film &amp; video</v>
      </c>
      <c r="T471" t="str">
        <f>RIGHT(R471,(LEN(R471)-(SEARCH("/",R471))))</f>
        <v>drama</v>
      </c>
      <c r="U471">
        <f t="shared" si="7"/>
        <v>2</v>
      </c>
    </row>
    <row r="472" spans="1:21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IF(E472=0,0,E472/D472)</f>
        <v>2.8580555555555556</v>
      </c>
      <c r="G472" t="s">
        <v>20</v>
      </c>
      <c r="H472">
        <v>381</v>
      </c>
      <c r="I472" s="9">
        <f>IF(H472=0,0,E472/H472)</f>
        <v>27.00524934383202</v>
      </c>
      <c r="J472" t="s">
        <v>21</v>
      </c>
      <c r="K472" t="s">
        <v>22</v>
      </c>
      <c r="L472">
        <v>1481522400</v>
      </c>
      <c r="M472" s="13">
        <f>(((L472/60)/60)/24)+DATE(1970,1,1)</f>
        <v>42716.25</v>
      </c>
      <c r="N472" s="14">
        <v>1482127200</v>
      </c>
      <c r="O472" s="13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>LEFT(R472,SEARCH("/",R472)-1)</f>
        <v>technology</v>
      </c>
      <c r="T472" t="str">
        <f>RIGHT(R472,(LEN(R472)-(SEARCH("/",R472))))</f>
        <v>wearables</v>
      </c>
      <c r="U472">
        <f t="shared" si="7"/>
        <v>7</v>
      </c>
    </row>
    <row r="473" spans="1:21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IF(E473=0,0,E473/D473)</f>
        <v>3.19</v>
      </c>
      <c r="G473" t="s">
        <v>20</v>
      </c>
      <c r="H473">
        <v>194</v>
      </c>
      <c r="I473" s="9">
        <f>IF(H473=0,0,E473/H473)</f>
        <v>50.97422680412371</v>
      </c>
      <c r="J473" t="s">
        <v>40</v>
      </c>
      <c r="K473" t="s">
        <v>41</v>
      </c>
      <c r="L473">
        <v>1335934800</v>
      </c>
      <c r="M473" s="13">
        <f>(((L473/60)/60)/24)+DATE(1970,1,1)</f>
        <v>41031.208333333336</v>
      </c>
      <c r="N473" s="14">
        <v>1335934800</v>
      </c>
      <c r="O473" s="13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LEFT(R473,SEARCH("/",R473)-1)</f>
        <v>food</v>
      </c>
      <c r="T473" t="str">
        <f>RIGHT(R473,(LEN(R473)-(SEARCH("/",R473))))</f>
        <v>food trucks</v>
      </c>
      <c r="U473">
        <f t="shared" si="7"/>
        <v>0</v>
      </c>
    </row>
    <row r="474" spans="1:21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IF(E474=0,0,E474/D474)</f>
        <v>0.39234070221066319</v>
      </c>
      <c r="G474" t="s">
        <v>14</v>
      </c>
      <c r="H474">
        <v>575</v>
      </c>
      <c r="I474" s="9">
        <f>IF(H474=0,0,E474/H474)</f>
        <v>104.94260869565217</v>
      </c>
      <c r="J474" t="s">
        <v>21</v>
      </c>
      <c r="K474" t="s">
        <v>22</v>
      </c>
      <c r="L474">
        <v>1552280400</v>
      </c>
      <c r="M474" s="13">
        <f>(((L474/60)/60)/24)+DATE(1970,1,1)</f>
        <v>43535.208333333328</v>
      </c>
      <c r="N474" s="14">
        <v>1556946000</v>
      </c>
      <c r="O474" s="13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LEFT(R474,SEARCH("/",R474)-1)</f>
        <v>music</v>
      </c>
      <c r="T474" t="str">
        <f>RIGHT(R474,(LEN(R474)-(SEARCH("/",R474))))</f>
        <v>rock</v>
      </c>
      <c r="U474">
        <f t="shared" si="7"/>
        <v>54</v>
      </c>
    </row>
    <row r="475" spans="1:21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IF(E475=0,0,E475/D475)</f>
        <v>1.7814000000000001</v>
      </c>
      <c r="G475" t="s">
        <v>20</v>
      </c>
      <c r="H475">
        <v>106</v>
      </c>
      <c r="I475" s="9">
        <f>IF(H475=0,0,E475/H475)</f>
        <v>84.028301886792448</v>
      </c>
      <c r="J475" t="s">
        <v>21</v>
      </c>
      <c r="K475" t="s">
        <v>22</v>
      </c>
      <c r="L475">
        <v>1529989200</v>
      </c>
      <c r="M475" s="13">
        <f>(((L475/60)/60)/24)+DATE(1970,1,1)</f>
        <v>43277.208333333328</v>
      </c>
      <c r="N475" s="14">
        <v>1530075600</v>
      </c>
      <c r="O475" s="13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LEFT(R475,SEARCH("/",R475)-1)</f>
        <v>music</v>
      </c>
      <c r="T475" t="str">
        <f>RIGHT(R475,(LEN(R475)-(SEARCH("/",R475))))</f>
        <v>electric music</v>
      </c>
      <c r="U475">
        <f t="shared" si="7"/>
        <v>1</v>
      </c>
    </row>
    <row r="476" spans="1:21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IF(E476=0,0,E476/D476)</f>
        <v>3.6515</v>
      </c>
      <c r="G476" t="s">
        <v>20</v>
      </c>
      <c r="H476">
        <v>142</v>
      </c>
      <c r="I476" s="9">
        <f>IF(H476=0,0,E476/H476)</f>
        <v>102.85915492957747</v>
      </c>
      <c r="J476" t="s">
        <v>21</v>
      </c>
      <c r="K476" t="s">
        <v>22</v>
      </c>
      <c r="L476">
        <v>1418709600</v>
      </c>
      <c r="M476" s="13">
        <f>(((L476/60)/60)/24)+DATE(1970,1,1)</f>
        <v>41989.25</v>
      </c>
      <c r="N476" s="14">
        <v>1418796000</v>
      </c>
      <c r="O476" s="13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>LEFT(R476,SEARCH("/",R476)-1)</f>
        <v>film &amp; video</v>
      </c>
      <c r="T476" t="str">
        <f>RIGHT(R476,(LEN(R476)-(SEARCH("/",R476))))</f>
        <v>television</v>
      </c>
      <c r="U476">
        <f t="shared" si="7"/>
        <v>1</v>
      </c>
    </row>
    <row r="477" spans="1:21" ht="31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IF(E477=0,0,E477/D477)</f>
        <v>1.1394594594594594</v>
      </c>
      <c r="G477" t="s">
        <v>20</v>
      </c>
      <c r="H477">
        <v>211</v>
      </c>
      <c r="I477" s="9">
        <f>IF(H477=0,0,E477/H477)</f>
        <v>39.962085308056871</v>
      </c>
      <c r="J477" t="s">
        <v>21</v>
      </c>
      <c r="K477" t="s">
        <v>22</v>
      </c>
      <c r="L477">
        <v>1372136400</v>
      </c>
      <c r="M477" s="13">
        <f>(((L477/60)/60)/24)+DATE(1970,1,1)</f>
        <v>41450.208333333336</v>
      </c>
      <c r="N477" s="14">
        <v>1372482000</v>
      </c>
      <c r="O477" s="13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LEFT(R477,SEARCH("/",R477)-1)</f>
        <v>publishing</v>
      </c>
      <c r="T477" t="str">
        <f>RIGHT(R477,(LEN(R477)-(SEARCH("/",R477))))</f>
        <v>translations</v>
      </c>
      <c r="U477">
        <f t="shared" si="7"/>
        <v>4</v>
      </c>
    </row>
    <row r="478" spans="1:21" ht="31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IF(E478=0,0,E478/D478)</f>
        <v>0.29828720626631855</v>
      </c>
      <c r="G478" t="s">
        <v>14</v>
      </c>
      <c r="H478">
        <v>1120</v>
      </c>
      <c r="I478" s="9">
        <f>IF(H478=0,0,E478/H478)</f>
        <v>51.001785714285717</v>
      </c>
      <c r="J478" t="s">
        <v>21</v>
      </c>
      <c r="K478" t="s">
        <v>22</v>
      </c>
      <c r="L478">
        <v>1533877200</v>
      </c>
      <c r="M478" s="13">
        <f>(((L478/60)/60)/24)+DATE(1970,1,1)</f>
        <v>43322.208333333328</v>
      </c>
      <c r="N478" s="14">
        <v>1534395600</v>
      </c>
      <c r="O478" s="13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LEFT(R478,SEARCH("/",R478)-1)</f>
        <v>publishing</v>
      </c>
      <c r="T478" t="str">
        <f>RIGHT(R478,(LEN(R478)-(SEARCH("/",R478))))</f>
        <v>fiction</v>
      </c>
      <c r="U478">
        <f t="shared" si="7"/>
        <v>6</v>
      </c>
    </row>
    <row r="479" spans="1:21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IF(E479=0,0,E479/D479)</f>
        <v>0.54270588235294115</v>
      </c>
      <c r="G479" t="s">
        <v>14</v>
      </c>
      <c r="H479">
        <v>113</v>
      </c>
      <c r="I479" s="9">
        <f>IF(H479=0,0,E479/H479)</f>
        <v>40.823008849557525</v>
      </c>
      <c r="J479" t="s">
        <v>21</v>
      </c>
      <c r="K479" t="s">
        <v>22</v>
      </c>
      <c r="L479">
        <v>1309064400</v>
      </c>
      <c r="M479" s="13">
        <f>(((L479/60)/60)/24)+DATE(1970,1,1)</f>
        <v>40720.208333333336</v>
      </c>
      <c r="N479" s="14">
        <v>1311397200</v>
      </c>
      <c r="O479" s="13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LEFT(R479,SEARCH("/",R479)-1)</f>
        <v>film &amp; video</v>
      </c>
      <c r="T479" t="str">
        <f>RIGHT(R479,(LEN(R479)-(SEARCH("/",R479))))</f>
        <v>science fiction</v>
      </c>
      <c r="U479">
        <f t="shared" si="7"/>
        <v>27</v>
      </c>
    </row>
    <row r="480" spans="1:21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IF(E480=0,0,E480/D480)</f>
        <v>2.3634156976744185</v>
      </c>
      <c r="G480" t="s">
        <v>20</v>
      </c>
      <c r="H480">
        <v>2756</v>
      </c>
      <c r="I480" s="9">
        <f>IF(H480=0,0,E480/H480)</f>
        <v>58.999637155297535</v>
      </c>
      <c r="J480" t="s">
        <v>21</v>
      </c>
      <c r="K480" t="s">
        <v>22</v>
      </c>
      <c r="L480">
        <v>1425877200</v>
      </c>
      <c r="M480" s="13">
        <f>(((L480/60)/60)/24)+DATE(1970,1,1)</f>
        <v>42072.208333333328</v>
      </c>
      <c r="N480" s="14">
        <v>1426914000</v>
      </c>
      <c r="O480" s="13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LEFT(R480,SEARCH("/",R480)-1)</f>
        <v>technology</v>
      </c>
      <c r="T480" t="str">
        <f>RIGHT(R480,(LEN(R480)-(SEARCH("/",R480))))</f>
        <v>wearables</v>
      </c>
      <c r="U480">
        <f t="shared" si="7"/>
        <v>12</v>
      </c>
    </row>
    <row r="481" spans="1:21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IF(E481=0,0,E481/D481)</f>
        <v>5.1291666666666664</v>
      </c>
      <c r="G481" t="s">
        <v>20</v>
      </c>
      <c r="H481">
        <v>173</v>
      </c>
      <c r="I481" s="9">
        <f>IF(H481=0,0,E481/H481)</f>
        <v>71.156069364161851</v>
      </c>
      <c r="J481" t="s">
        <v>40</v>
      </c>
      <c r="K481" t="s">
        <v>41</v>
      </c>
      <c r="L481">
        <v>1501304400</v>
      </c>
      <c r="M481" s="13">
        <f>(((L481/60)/60)/24)+DATE(1970,1,1)</f>
        <v>42945.208333333328</v>
      </c>
      <c r="N481" s="14">
        <v>1501477200</v>
      </c>
      <c r="O481" s="13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LEFT(R481,SEARCH("/",R481)-1)</f>
        <v>food</v>
      </c>
      <c r="T481" t="str">
        <f>RIGHT(R481,(LEN(R481)-(SEARCH("/",R481))))</f>
        <v>food trucks</v>
      </c>
      <c r="U481">
        <f t="shared" si="7"/>
        <v>2</v>
      </c>
    </row>
    <row r="482" spans="1:21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IF(E482=0,0,E482/D482)</f>
        <v>1.0065116279069768</v>
      </c>
      <c r="G482" t="s">
        <v>20</v>
      </c>
      <c r="H482">
        <v>87</v>
      </c>
      <c r="I482" s="9">
        <f>IF(H482=0,0,E482/H482)</f>
        <v>99.494252873563212</v>
      </c>
      <c r="J482" t="s">
        <v>21</v>
      </c>
      <c r="K482" t="s">
        <v>22</v>
      </c>
      <c r="L482">
        <v>1268287200</v>
      </c>
      <c r="M482" s="13">
        <f>(((L482/60)/60)/24)+DATE(1970,1,1)</f>
        <v>40248.25</v>
      </c>
      <c r="N482" s="14">
        <v>1269061200</v>
      </c>
      <c r="O482" s="13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LEFT(R482,SEARCH("/",R482)-1)</f>
        <v>photography</v>
      </c>
      <c r="T482" t="str">
        <f>RIGHT(R482,(LEN(R482)-(SEARCH("/",R482))))</f>
        <v>photography books</v>
      </c>
      <c r="U482">
        <f t="shared" si="7"/>
        <v>8.9583333333357587</v>
      </c>
    </row>
    <row r="483" spans="1:21" ht="31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IF(E483=0,0,E483/D483)</f>
        <v>0.81348423194303154</v>
      </c>
      <c r="G483" t="s">
        <v>14</v>
      </c>
      <c r="H483">
        <v>1538</v>
      </c>
      <c r="I483" s="9">
        <f>IF(H483=0,0,E483/H483)</f>
        <v>103.98634590377114</v>
      </c>
      <c r="J483" t="s">
        <v>21</v>
      </c>
      <c r="K483" t="s">
        <v>22</v>
      </c>
      <c r="L483">
        <v>1412139600</v>
      </c>
      <c r="M483" s="13">
        <f>(((L483/60)/60)/24)+DATE(1970,1,1)</f>
        <v>41913.208333333336</v>
      </c>
      <c r="N483" s="14">
        <v>1415772000</v>
      </c>
      <c r="O483" s="13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>LEFT(R483,SEARCH("/",R483)-1)</f>
        <v>theater</v>
      </c>
      <c r="T483" t="str">
        <f>RIGHT(R483,(LEN(R483)-(SEARCH("/",R483))))</f>
        <v>plays</v>
      </c>
      <c r="U483">
        <f t="shared" si="7"/>
        <v>42.041666666664241</v>
      </c>
    </row>
    <row r="484" spans="1:21" ht="31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IF(E484=0,0,E484/D484)</f>
        <v>0.16404761904761905</v>
      </c>
      <c r="G484" t="s">
        <v>14</v>
      </c>
      <c r="H484">
        <v>9</v>
      </c>
      <c r="I484" s="9">
        <f>IF(H484=0,0,E484/H484)</f>
        <v>76.555555555555557</v>
      </c>
      <c r="J484" t="s">
        <v>21</v>
      </c>
      <c r="K484" t="s">
        <v>22</v>
      </c>
      <c r="L484">
        <v>1330063200</v>
      </c>
      <c r="M484" s="13">
        <f>(((L484/60)/60)/24)+DATE(1970,1,1)</f>
        <v>40963.25</v>
      </c>
      <c r="N484" s="14">
        <v>1331013600</v>
      </c>
      <c r="O484" s="13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>LEFT(R484,SEARCH("/",R484)-1)</f>
        <v>publishing</v>
      </c>
      <c r="T484" t="str">
        <f>RIGHT(R484,(LEN(R484)-(SEARCH("/",R484))))</f>
        <v>fiction</v>
      </c>
      <c r="U484">
        <f t="shared" si="7"/>
        <v>11</v>
      </c>
    </row>
    <row r="485" spans="1:21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IF(E485=0,0,E485/D485)</f>
        <v>0.52774617067833696</v>
      </c>
      <c r="G485" t="s">
        <v>14</v>
      </c>
      <c r="H485">
        <v>554</v>
      </c>
      <c r="I485" s="9">
        <f>IF(H485=0,0,E485/H485)</f>
        <v>87.068592057761734</v>
      </c>
      <c r="J485" t="s">
        <v>21</v>
      </c>
      <c r="K485" t="s">
        <v>22</v>
      </c>
      <c r="L485">
        <v>1576130400</v>
      </c>
      <c r="M485" s="13">
        <f>(((L485/60)/60)/24)+DATE(1970,1,1)</f>
        <v>43811.25</v>
      </c>
      <c r="N485" s="14">
        <v>1576735200</v>
      </c>
      <c r="O485" s="13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>LEFT(R485,SEARCH("/",R485)-1)</f>
        <v>theater</v>
      </c>
      <c r="T485" t="str">
        <f>RIGHT(R485,(LEN(R485)-(SEARCH("/",R485))))</f>
        <v>plays</v>
      </c>
      <c r="U485">
        <f t="shared" si="7"/>
        <v>7</v>
      </c>
    </row>
    <row r="486" spans="1:21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IF(E486=0,0,E486/D486)</f>
        <v>2.6020608108108108</v>
      </c>
      <c r="G486" t="s">
        <v>20</v>
      </c>
      <c r="H486">
        <v>1572</v>
      </c>
      <c r="I486" s="9">
        <f>IF(H486=0,0,E486/H486)</f>
        <v>48.99554707379135</v>
      </c>
      <c r="J486" t="s">
        <v>40</v>
      </c>
      <c r="K486" t="s">
        <v>41</v>
      </c>
      <c r="L486">
        <v>1407128400</v>
      </c>
      <c r="M486" s="13">
        <f>(((L486/60)/60)/24)+DATE(1970,1,1)</f>
        <v>41855.208333333336</v>
      </c>
      <c r="N486" s="14">
        <v>1411362000</v>
      </c>
      <c r="O486" s="13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LEFT(R486,SEARCH("/",R486)-1)</f>
        <v>food</v>
      </c>
      <c r="T486" t="str">
        <f>RIGHT(R486,(LEN(R486)-(SEARCH("/",R486))))</f>
        <v>food trucks</v>
      </c>
      <c r="U486">
        <f t="shared" si="7"/>
        <v>49</v>
      </c>
    </row>
    <row r="487" spans="1:21" ht="31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IF(E487=0,0,E487/D487)</f>
        <v>0.30732891832229581</v>
      </c>
      <c r="G487" t="s">
        <v>14</v>
      </c>
      <c r="H487">
        <v>648</v>
      </c>
      <c r="I487" s="9">
        <f>IF(H487=0,0,E487/H487)</f>
        <v>42.969135802469133</v>
      </c>
      <c r="J487" t="s">
        <v>40</v>
      </c>
      <c r="K487" t="s">
        <v>41</v>
      </c>
      <c r="L487">
        <v>1560142800</v>
      </c>
      <c r="M487" s="13">
        <f>(((L487/60)/60)/24)+DATE(1970,1,1)</f>
        <v>43626.208333333328</v>
      </c>
      <c r="N487" s="14">
        <v>1563685200</v>
      </c>
      <c r="O487" s="13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LEFT(R487,SEARCH("/",R487)-1)</f>
        <v>theater</v>
      </c>
      <c r="T487" t="str">
        <f>RIGHT(R487,(LEN(R487)-(SEARCH("/",R487))))</f>
        <v>plays</v>
      </c>
      <c r="U487">
        <f t="shared" si="7"/>
        <v>41</v>
      </c>
    </row>
    <row r="488" spans="1:21" ht="31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IF(E488=0,0,E488/D488)</f>
        <v>0.13500000000000001</v>
      </c>
      <c r="G488" t="s">
        <v>14</v>
      </c>
      <c r="H488">
        <v>21</v>
      </c>
      <c r="I488" s="9">
        <f>IF(H488=0,0,E488/H488)</f>
        <v>33.428571428571431</v>
      </c>
      <c r="J488" t="s">
        <v>40</v>
      </c>
      <c r="K488" t="s">
        <v>41</v>
      </c>
      <c r="L488">
        <v>1520575200</v>
      </c>
      <c r="M488" s="13">
        <f>(((L488/60)/60)/24)+DATE(1970,1,1)</f>
        <v>43168.25</v>
      </c>
      <c r="N488" s="14">
        <v>1521867600</v>
      </c>
      <c r="O488" s="13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LEFT(R488,SEARCH("/",R488)-1)</f>
        <v>publishing</v>
      </c>
      <c r="T488" t="str">
        <f>RIGHT(R488,(LEN(R488)-(SEARCH("/",R488))))</f>
        <v>translations</v>
      </c>
      <c r="U488">
        <f t="shared" si="7"/>
        <v>14.958333333328483</v>
      </c>
    </row>
    <row r="489" spans="1:21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IF(E489=0,0,E489/D489)</f>
        <v>1.7862556663644606</v>
      </c>
      <c r="G489" t="s">
        <v>20</v>
      </c>
      <c r="H489">
        <v>2346</v>
      </c>
      <c r="I489" s="9">
        <f>IF(H489=0,0,E489/H489)</f>
        <v>83.982949701619773</v>
      </c>
      <c r="J489" t="s">
        <v>21</v>
      </c>
      <c r="K489" t="s">
        <v>22</v>
      </c>
      <c r="L489">
        <v>1492664400</v>
      </c>
      <c r="M489" s="13">
        <f>(((L489/60)/60)/24)+DATE(1970,1,1)</f>
        <v>42845.208333333328</v>
      </c>
      <c r="N489" s="14">
        <v>1495515600</v>
      </c>
      <c r="O489" s="13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LEFT(R489,SEARCH("/",R489)-1)</f>
        <v>theater</v>
      </c>
      <c r="T489" t="str">
        <f>RIGHT(R489,(LEN(R489)-(SEARCH("/",R489))))</f>
        <v>plays</v>
      </c>
      <c r="U489">
        <f t="shared" si="7"/>
        <v>33</v>
      </c>
    </row>
    <row r="490" spans="1:21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IF(E490=0,0,E490/D490)</f>
        <v>2.2005660377358489</v>
      </c>
      <c r="G490" t="s">
        <v>20</v>
      </c>
      <c r="H490">
        <v>115</v>
      </c>
      <c r="I490" s="9">
        <f>IF(H490=0,0,E490/H490)</f>
        <v>101.41739130434783</v>
      </c>
      <c r="J490" t="s">
        <v>21</v>
      </c>
      <c r="K490" t="s">
        <v>22</v>
      </c>
      <c r="L490">
        <v>1454479200</v>
      </c>
      <c r="M490" s="13">
        <f>(((L490/60)/60)/24)+DATE(1970,1,1)</f>
        <v>42403.25</v>
      </c>
      <c r="N490" s="14">
        <v>1455948000</v>
      </c>
      <c r="O490" s="13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>LEFT(R490,SEARCH("/",R490)-1)</f>
        <v>theater</v>
      </c>
      <c r="T490" t="str">
        <f>RIGHT(R490,(LEN(R490)-(SEARCH("/",R490))))</f>
        <v>plays</v>
      </c>
      <c r="U490">
        <f t="shared" si="7"/>
        <v>17</v>
      </c>
    </row>
    <row r="491" spans="1:21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IF(E491=0,0,E491/D491)</f>
        <v>1.015108695652174</v>
      </c>
      <c r="G491" t="s">
        <v>20</v>
      </c>
      <c r="H491">
        <v>85</v>
      </c>
      <c r="I491" s="9">
        <f>IF(H491=0,0,E491/H491)</f>
        <v>109.87058823529412</v>
      </c>
      <c r="J491" t="s">
        <v>107</v>
      </c>
      <c r="K491" t="s">
        <v>108</v>
      </c>
      <c r="L491">
        <v>1281934800</v>
      </c>
      <c r="M491" s="13">
        <f>(((L491/60)/60)/24)+DATE(1970,1,1)</f>
        <v>40406.208333333336</v>
      </c>
      <c r="N491" s="14">
        <v>1282366800</v>
      </c>
      <c r="O491" s="13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LEFT(R491,SEARCH("/",R491)-1)</f>
        <v>technology</v>
      </c>
      <c r="T491" t="str">
        <f>RIGHT(R491,(LEN(R491)-(SEARCH("/",R491))))</f>
        <v>wearables</v>
      </c>
      <c r="U491">
        <f t="shared" si="7"/>
        <v>5</v>
      </c>
    </row>
    <row r="492" spans="1:21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IF(E492=0,0,E492/D492)</f>
        <v>1.915</v>
      </c>
      <c r="G492" t="s">
        <v>20</v>
      </c>
      <c r="H492">
        <v>144</v>
      </c>
      <c r="I492" s="9">
        <f>IF(H492=0,0,E492/H492)</f>
        <v>31.916666666666668</v>
      </c>
      <c r="J492" t="s">
        <v>21</v>
      </c>
      <c r="K492" t="s">
        <v>22</v>
      </c>
      <c r="L492">
        <v>1573970400</v>
      </c>
      <c r="M492" s="13">
        <f>(((L492/60)/60)/24)+DATE(1970,1,1)</f>
        <v>43786.25</v>
      </c>
      <c r="N492" s="14">
        <v>1574575200</v>
      </c>
      <c r="O492" s="13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LEFT(R492,SEARCH("/",R492)-1)</f>
        <v>journalism</v>
      </c>
      <c r="T492" t="str">
        <f>RIGHT(R492,(LEN(R492)-(SEARCH("/",R492))))</f>
        <v>audio</v>
      </c>
      <c r="U492">
        <f t="shared" si="7"/>
        <v>7</v>
      </c>
    </row>
    <row r="493" spans="1:21" ht="31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IF(E493=0,0,E493/D493)</f>
        <v>3.0534683098591549</v>
      </c>
      <c r="G493" t="s">
        <v>20</v>
      </c>
      <c r="H493">
        <v>2443</v>
      </c>
      <c r="I493" s="9">
        <f>IF(H493=0,0,E493/H493)</f>
        <v>70.993450675399103</v>
      </c>
      <c r="J493" t="s">
        <v>21</v>
      </c>
      <c r="K493" t="s">
        <v>22</v>
      </c>
      <c r="L493">
        <v>1372654800</v>
      </c>
      <c r="M493" s="13">
        <f>(((L493/60)/60)/24)+DATE(1970,1,1)</f>
        <v>41456.208333333336</v>
      </c>
      <c r="N493" s="14">
        <v>1374901200</v>
      </c>
      <c r="O493" s="13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LEFT(R493,SEARCH("/",R493)-1)</f>
        <v>food</v>
      </c>
      <c r="T493" t="str">
        <f>RIGHT(R493,(LEN(R493)-(SEARCH("/",R493))))</f>
        <v>food trucks</v>
      </c>
      <c r="U493">
        <f t="shared" si="7"/>
        <v>26</v>
      </c>
    </row>
    <row r="494" spans="1:21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IF(E494=0,0,E494/D494)</f>
        <v>0.23995287958115183</v>
      </c>
      <c r="G494" t="s">
        <v>74</v>
      </c>
      <c r="H494">
        <v>595</v>
      </c>
      <c r="I494" s="9">
        <f>IF(H494=0,0,E494/H494)</f>
        <v>77.026890756302521</v>
      </c>
      <c r="J494" t="s">
        <v>21</v>
      </c>
      <c r="K494" t="s">
        <v>22</v>
      </c>
      <c r="L494">
        <v>1275886800</v>
      </c>
      <c r="M494" s="13">
        <f>(((L494/60)/60)/24)+DATE(1970,1,1)</f>
        <v>40336.208333333336</v>
      </c>
      <c r="N494" s="14">
        <v>1278910800</v>
      </c>
      <c r="O494" s="13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LEFT(R494,SEARCH("/",R494)-1)</f>
        <v>film &amp; video</v>
      </c>
      <c r="T494" t="str">
        <f>RIGHT(R494,(LEN(R494)-(SEARCH("/",R494))))</f>
        <v>shorts</v>
      </c>
      <c r="U494">
        <f t="shared" si="7"/>
        <v>35</v>
      </c>
    </row>
    <row r="495" spans="1:21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IF(E495=0,0,E495/D495)</f>
        <v>7.2377777777777776</v>
      </c>
      <c r="G495" t="s">
        <v>20</v>
      </c>
      <c r="H495">
        <v>64</v>
      </c>
      <c r="I495" s="9">
        <f>IF(H495=0,0,E495/H495)</f>
        <v>101.78125</v>
      </c>
      <c r="J495" t="s">
        <v>21</v>
      </c>
      <c r="K495" t="s">
        <v>22</v>
      </c>
      <c r="L495">
        <v>1561784400</v>
      </c>
      <c r="M495" s="13">
        <f>(((L495/60)/60)/24)+DATE(1970,1,1)</f>
        <v>43645.208333333328</v>
      </c>
      <c r="N495" s="14">
        <v>1562907600</v>
      </c>
      <c r="O495" s="13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LEFT(R495,SEARCH("/",R495)-1)</f>
        <v>photography</v>
      </c>
      <c r="T495" t="str">
        <f>RIGHT(R495,(LEN(R495)-(SEARCH("/",R495))))</f>
        <v>photography books</v>
      </c>
      <c r="U495">
        <f t="shared" si="7"/>
        <v>13</v>
      </c>
    </row>
    <row r="496" spans="1:2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IF(E496=0,0,E496/D496)</f>
        <v>5.4736000000000002</v>
      </c>
      <c r="G496" t="s">
        <v>20</v>
      </c>
      <c r="H496">
        <v>268</v>
      </c>
      <c r="I496" s="9">
        <f>IF(H496=0,0,E496/H496)</f>
        <v>51.059701492537314</v>
      </c>
      <c r="J496" t="s">
        <v>21</v>
      </c>
      <c r="K496" t="s">
        <v>22</v>
      </c>
      <c r="L496">
        <v>1332392400</v>
      </c>
      <c r="M496" s="13">
        <f>(((L496/60)/60)/24)+DATE(1970,1,1)</f>
        <v>40990.208333333336</v>
      </c>
      <c r="N496" s="14">
        <v>1332478800</v>
      </c>
      <c r="O496" s="13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LEFT(R496,SEARCH("/",R496)-1)</f>
        <v>technology</v>
      </c>
      <c r="T496" t="str">
        <f>RIGHT(R496,(LEN(R496)-(SEARCH("/",R496))))</f>
        <v>wearables</v>
      </c>
      <c r="U496">
        <f t="shared" si="7"/>
        <v>1</v>
      </c>
    </row>
    <row r="497" spans="1:21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IF(E497=0,0,E497/D497)</f>
        <v>4.1449999999999996</v>
      </c>
      <c r="G497" t="s">
        <v>20</v>
      </c>
      <c r="H497">
        <v>195</v>
      </c>
      <c r="I497" s="9">
        <f>IF(H497=0,0,E497/H497)</f>
        <v>68.02051282051282</v>
      </c>
      <c r="J497" t="s">
        <v>36</v>
      </c>
      <c r="K497" t="s">
        <v>37</v>
      </c>
      <c r="L497">
        <v>1402376400</v>
      </c>
      <c r="M497" s="13">
        <f>(((L497/60)/60)/24)+DATE(1970,1,1)</f>
        <v>41800.208333333336</v>
      </c>
      <c r="N497" s="14">
        <v>1402722000</v>
      </c>
      <c r="O497" s="13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LEFT(R497,SEARCH("/",R497)-1)</f>
        <v>theater</v>
      </c>
      <c r="T497" t="str">
        <f>RIGHT(R497,(LEN(R497)-(SEARCH("/",R497))))</f>
        <v>plays</v>
      </c>
      <c r="U497">
        <f t="shared" si="7"/>
        <v>4</v>
      </c>
    </row>
    <row r="498" spans="1:21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IF(E498=0,0,E498/D498)</f>
        <v>9.0696409140369975E-3</v>
      </c>
      <c r="G498" t="s">
        <v>14</v>
      </c>
      <c r="H498">
        <v>54</v>
      </c>
      <c r="I498" s="9">
        <f>IF(H498=0,0,E498/H498)</f>
        <v>30.87037037037037</v>
      </c>
      <c r="J498" t="s">
        <v>21</v>
      </c>
      <c r="K498" t="s">
        <v>22</v>
      </c>
      <c r="L498">
        <v>1495342800</v>
      </c>
      <c r="M498" s="13">
        <f>(((L498/60)/60)/24)+DATE(1970,1,1)</f>
        <v>42876.208333333328</v>
      </c>
      <c r="N498" s="14">
        <v>1496811600</v>
      </c>
      <c r="O498" s="13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LEFT(R498,SEARCH("/",R498)-1)</f>
        <v>film &amp; video</v>
      </c>
      <c r="T498" t="str">
        <f>RIGHT(R498,(LEN(R498)-(SEARCH("/",R498))))</f>
        <v>animation</v>
      </c>
      <c r="U498">
        <f t="shared" si="7"/>
        <v>17</v>
      </c>
    </row>
    <row r="499" spans="1:21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IF(E499=0,0,E499/D499)</f>
        <v>0.34173469387755101</v>
      </c>
      <c r="G499" t="s">
        <v>14</v>
      </c>
      <c r="H499">
        <v>120</v>
      </c>
      <c r="I499" s="9">
        <f>IF(H499=0,0,E499/H499)</f>
        <v>27.908333333333335</v>
      </c>
      <c r="J499" t="s">
        <v>21</v>
      </c>
      <c r="K499" t="s">
        <v>22</v>
      </c>
      <c r="L499">
        <v>1482213600</v>
      </c>
      <c r="M499" s="13">
        <f>(((L499/60)/60)/24)+DATE(1970,1,1)</f>
        <v>42724.25</v>
      </c>
      <c r="N499" s="14">
        <v>1482213600</v>
      </c>
      <c r="O499" s="13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>LEFT(R499,SEARCH("/",R499)-1)</f>
        <v>technology</v>
      </c>
      <c r="T499" t="str">
        <f>RIGHT(R499,(LEN(R499)-(SEARCH("/",R499))))</f>
        <v>wearables</v>
      </c>
      <c r="U499">
        <f t="shared" si="7"/>
        <v>0</v>
      </c>
    </row>
    <row r="500" spans="1:21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IF(E500=0,0,E500/D500)</f>
        <v>0.239488107549121</v>
      </c>
      <c r="G500" t="s">
        <v>14</v>
      </c>
      <c r="H500">
        <v>579</v>
      </c>
      <c r="I500" s="9">
        <f>IF(H500=0,0,E500/H500)</f>
        <v>79.994818652849744</v>
      </c>
      <c r="J500" t="s">
        <v>36</v>
      </c>
      <c r="K500" t="s">
        <v>37</v>
      </c>
      <c r="L500">
        <v>1420092000</v>
      </c>
      <c r="M500" s="13">
        <f>(((L500/60)/60)/24)+DATE(1970,1,1)</f>
        <v>42005.25</v>
      </c>
      <c r="N500" s="14">
        <v>1420264800</v>
      </c>
      <c r="O500" s="13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>LEFT(R500,SEARCH("/",R500)-1)</f>
        <v>technology</v>
      </c>
      <c r="T500" t="str">
        <f>RIGHT(R500,(LEN(R500)-(SEARCH("/",R500))))</f>
        <v>web</v>
      </c>
      <c r="U500">
        <f t="shared" si="7"/>
        <v>2</v>
      </c>
    </row>
    <row r="501" spans="1:21" ht="31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IF(E501=0,0,E501/D501)</f>
        <v>0.48072649572649573</v>
      </c>
      <c r="G501" t="s">
        <v>14</v>
      </c>
      <c r="H501">
        <v>2072</v>
      </c>
      <c r="I501" s="9">
        <f>IF(H501=0,0,E501/H501)</f>
        <v>38.003378378378379</v>
      </c>
      <c r="J501" t="s">
        <v>21</v>
      </c>
      <c r="K501" t="s">
        <v>22</v>
      </c>
      <c r="L501">
        <v>1458018000</v>
      </c>
      <c r="M501" s="13">
        <f>(((L501/60)/60)/24)+DATE(1970,1,1)</f>
        <v>42444.208333333328</v>
      </c>
      <c r="N501" s="14">
        <v>1458450000</v>
      </c>
      <c r="O501" s="13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LEFT(R501,SEARCH("/",R501)-1)</f>
        <v>film &amp; video</v>
      </c>
      <c r="T501" t="str">
        <f>RIGHT(R501,(LEN(R501)-(SEARCH("/",R501))))</f>
        <v>documentary</v>
      </c>
      <c r="U501">
        <f t="shared" si="7"/>
        <v>5</v>
      </c>
    </row>
    <row r="502" spans="1:21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IF(E502=0,0,E502/D502)</f>
        <v>0</v>
      </c>
      <c r="G502" t="s">
        <v>14</v>
      </c>
      <c r="H502">
        <v>0</v>
      </c>
      <c r="I502" s="9">
        <f>IF(H502=0,0,E502/H502)</f>
        <v>0</v>
      </c>
      <c r="J502" t="s">
        <v>21</v>
      </c>
      <c r="K502" t="s">
        <v>22</v>
      </c>
      <c r="L502">
        <v>1367384400</v>
      </c>
      <c r="M502" s="13">
        <f>(((L502/60)/60)/24)+DATE(1970,1,1)</f>
        <v>41395.208333333336</v>
      </c>
      <c r="N502" s="14">
        <v>1369803600</v>
      </c>
      <c r="O502" s="13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LEFT(R502,SEARCH("/",R502)-1)</f>
        <v>theater</v>
      </c>
      <c r="T502" t="str">
        <f>RIGHT(R502,(LEN(R502)-(SEARCH("/",R502))))</f>
        <v>plays</v>
      </c>
      <c r="U502">
        <f t="shared" si="7"/>
        <v>28</v>
      </c>
    </row>
    <row r="503" spans="1:21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IF(E503=0,0,E503/D503)</f>
        <v>0.70145182291666663</v>
      </c>
      <c r="G503" t="s">
        <v>14</v>
      </c>
      <c r="H503">
        <v>1796</v>
      </c>
      <c r="I503" s="9">
        <f>IF(H503=0,0,E503/H503)</f>
        <v>59.990534521158132</v>
      </c>
      <c r="J503" t="s">
        <v>21</v>
      </c>
      <c r="K503" t="s">
        <v>22</v>
      </c>
      <c r="L503">
        <v>1363064400</v>
      </c>
      <c r="M503" s="13">
        <f>(((L503/60)/60)/24)+DATE(1970,1,1)</f>
        <v>41345.208333333336</v>
      </c>
      <c r="N503" s="14">
        <v>1363237200</v>
      </c>
      <c r="O503" s="13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LEFT(R503,SEARCH("/",R503)-1)</f>
        <v>film &amp; video</v>
      </c>
      <c r="T503" t="str">
        <f>RIGHT(R503,(LEN(R503)-(SEARCH("/",R503))))</f>
        <v>documentary</v>
      </c>
      <c r="U503">
        <f t="shared" si="7"/>
        <v>2</v>
      </c>
    </row>
    <row r="504" spans="1:21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IF(E504=0,0,E504/D504)</f>
        <v>5.2992307692307694</v>
      </c>
      <c r="G504" t="s">
        <v>20</v>
      </c>
      <c r="H504">
        <v>186</v>
      </c>
      <c r="I504" s="9">
        <f>IF(H504=0,0,E504/H504)</f>
        <v>37.037634408602152</v>
      </c>
      <c r="J504" t="s">
        <v>26</v>
      </c>
      <c r="K504" t="s">
        <v>27</v>
      </c>
      <c r="L504">
        <v>1343365200</v>
      </c>
      <c r="M504" s="13">
        <f>(((L504/60)/60)/24)+DATE(1970,1,1)</f>
        <v>41117.208333333336</v>
      </c>
      <c r="N504" s="14">
        <v>1345870800</v>
      </c>
      <c r="O504" s="13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LEFT(R504,SEARCH("/",R504)-1)</f>
        <v>games</v>
      </c>
      <c r="T504" t="str">
        <f>RIGHT(R504,(LEN(R504)-(SEARCH("/",R504))))</f>
        <v>video games</v>
      </c>
      <c r="U504">
        <f t="shared" si="7"/>
        <v>29</v>
      </c>
    </row>
    <row r="505" spans="1:21" ht="31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IF(E505=0,0,E505/D505)</f>
        <v>1.8032549019607844</v>
      </c>
      <c r="G505" t="s">
        <v>20</v>
      </c>
      <c r="H505">
        <v>460</v>
      </c>
      <c r="I505" s="9">
        <f>IF(H505=0,0,E505/H505)</f>
        <v>99.963043478260872</v>
      </c>
      <c r="J505" t="s">
        <v>21</v>
      </c>
      <c r="K505" t="s">
        <v>22</v>
      </c>
      <c r="L505">
        <v>1435726800</v>
      </c>
      <c r="M505" s="13">
        <f>(((L505/60)/60)/24)+DATE(1970,1,1)</f>
        <v>42186.208333333328</v>
      </c>
      <c r="N505" s="14">
        <v>1437454800</v>
      </c>
      <c r="O505" s="13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LEFT(R505,SEARCH("/",R505)-1)</f>
        <v>film &amp; video</v>
      </c>
      <c r="T505" t="str">
        <f>RIGHT(R505,(LEN(R505)-(SEARCH("/",R505))))</f>
        <v>drama</v>
      </c>
      <c r="U505">
        <f t="shared" si="7"/>
        <v>20</v>
      </c>
    </row>
    <row r="506" spans="1:21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IF(E506=0,0,E506/D506)</f>
        <v>0.92320000000000002</v>
      </c>
      <c r="G506" t="s">
        <v>14</v>
      </c>
      <c r="H506">
        <v>62</v>
      </c>
      <c r="I506" s="9">
        <f>IF(H506=0,0,E506/H506)</f>
        <v>111.6774193548387</v>
      </c>
      <c r="J506" t="s">
        <v>107</v>
      </c>
      <c r="K506" t="s">
        <v>108</v>
      </c>
      <c r="L506">
        <v>1431925200</v>
      </c>
      <c r="M506" s="13">
        <f>(((L506/60)/60)/24)+DATE(1970,1,1)</f>
        <v>42142.208333333328</v>
      </c>
      <c r="N506" s="14">
        <v>1432011600</v>
      </c>
      <c r="O506" s="13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LEFT(R506,SEARCH("/",R506)-1)</f>
        <v>music</v>
      </c>
      <c r="T506" t="str">
        <f>RIGHT(R506,(LEN(R506)-(SEARCH("/",R506))))</f>
        <v>rock</v>
      </c>
      <c r="U506">
        <f t="shared" si="7"/>
        <v>1</v>
      </c>
    </row>
    <row r="507" spans="1:21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IF(E507=0,0,E507/D507)</f>
        <v>0.13901001112347053</v>
      </c>
      <c r="G507" t="s">
        <v>14</v>
      </c>
      <c r="H507">
        <v>347</v>
      </c>
      <c r="I507" s="9">
        <f>IF(H507=0,0,E507/H507)</f>
        <v>36.014409221902014</v>
      </c>
      <c r="J507" t="s">
        <v>21</v>
      </c>
      <c r="K507" t="s">
        <v>22</v>
      </c>
      <c r="L507">
        <v>1362722400</v>
      </c>
      <c r="M507" s="13">
        <f>(((L507/60)/60)/24)+DATE(1970,1,1)</f>
        <v>41341.25</v>
      </c>
      <c r="N507" s="14">
        <v>1366347600</v>
      </c>
      <c r="O507" s="13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LEFT(R507,SEARCH("/",R507)-1)</f>
        <v>publishing</v>
      </c>
      <c r="T507" t="str">
        <f>RIGHT(R507,(LEN(R507)-(SEARCH("/",R507))))</f>
        <v>radio &amp; podcasts</v>
      </c>
      <c r="U507">
        <f t="shared" si="7"/>
        <v>41.958333333335759</v>
      </c>
    </row>
    <row r="508" spans="1:21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IF(E508=0,0,E508/D508)</f>
        <v>9.2707777777777771</v>
      </c>
      <c r="G508" t="s">
        <v>20</v>
      </c>
      <c r="H508">
        <v>2528</v>
      </c>
      <c r="I508" s="9">
        <f>IF(H508=0,0,E508/H508)</f>
        <v>66.010284810126578</v>
      </c>
      <c r="J508" t="s">
        <v>21</v>
      </c>
      <c r="K508" t="s">
        <v>22</v>
      </c>
      <c r="L508">
        <v>1511416800</v>
      </c>
      <c r="M508" s="13">
        <f>(((L508/60)/60)/24)+DATE(1970,1,1)</f>
        <v>43062.25</v>
      </c>
      <c r="N508" s="14">
        <v>1512885600</v>
      </c>
      <c r="O508" s="13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>LEFT(R508,SEARCH("/",R508)-1)</f>
        <v>theater</v>
      </c>
      <c r="T508" t="str">
        <f>RIGHT(R508,(LEN(R508)-(SEARCH("/",R508))))</f>
        <v>plays</v>
      </c>
      <c r="U508">
        <f t="shared" si="7"/>
        <v>17</v>
      </c>
    </row>
    <row r="509" spans="1:21" ht="31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IF(E509=0,0,E509/D509)</f>
        <v>0.39857142857142858</v>
      </c>
      <c r="G509" t="s">
        <v>14</v>
      </c>
      <c r="H509">
        <v>19</v>
      </c>
      <c r="I509" s="9">
        <f>IF(H509=0,0,E509/H509)</f>
        <v>44.05263157894737</v>
      </c>
      <c r="J509" t="s">
        <v>21</v>
      </c>
      <c r="K509" t="s">
        <v>22</v>
      </c>
      <c r="L509">
        <v>1365483600</v>
      </c>
      <c r="M509" s="13">
        <f>(((L509/60)/60)/24)+DATE(1970,1,1)</f>
        <v>41373.208333333336</v>
      </c>
      <c r="N509" s="14">
        <v>1369717200</v>
      </c>
      <c r="O509" s="13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LEFT(R509,SEARCH("/",R509)-1)</f>
        <v>technology</v>
      </c>
      <c r="T509" t="str">
        <f>RIGHT(R509,(LEN(R509)-(SEARCH("/",R509))))</f>
        <v>web</v>
      </c>
      <c r="U509">
        <f t="shared" si="7"/>
        <v>49</v>
      </c>
    </row>
    <row r="510" spans="1:21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IF(E510=0,0,E510/D510)</f>
        <v>1.1222929936305732</v>
      </c>
      <c r="G510" t="s">
        <v>20</v>
      </c>
      <c r="H510">
        <v>3657</v>
      </c>
      <c r="I510" s="9">
        <f>IF(H510=0,0,E510/H510)</f>
        <v>52.999726551818434</v>
      </c>
      <c r="J510" t="s">
        <v>21</v>
      </c>
      <c r="K510" t="s">
        <v>22</v>
      </c>
      <c r="L510">
        <v>1532840400</v>
      </c>
      <c r="M510" s="13">
        <f>(((L510/60)/60)/24)+DATE(1970,1,1)</f>
        <v>43310.208333333328</v>
      </c>
      <c r="N510" s="14">
        <v>1534654800</v>
      </c>
      <c r="O510" s="13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RIGHT(R510,(LEN(R510)-(SEARCH("/",R510))))</f>
        <v>plays</v>
      </c>
      <c r="U510">
        <f t="shared" si="7"/>
        <v>21</v>
      </c>
    </row>
    <row r="511" spans="1:21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IF(E511=0,0,E511/D511)</f>
        <v>0.70925816023738875</v>
      </c>
      <c r="G511" t="s">
        <v>14</v>
      </c>
      <c r="H511">
        <v>1258</v>
      </c>
      <c r="I511" s="9">
        <f>IF(H511=0,0,E511/H511)</f>
        <v>95</v>
      </c>
      <c r="J511" t="s">
        <v>21</v>
      </c>
      <c r="K511" t="s">
        <v>22</v>
      </c>
      <c r="L511">
        <v>1336194000</v>
      </c>
      <c r="M511" s="13">
        <f>(((L511/60)/60)/24)+DATE(1970,1,1)</f>
        <v>41034.208333333336</v>
      </c>
      <c r="N511" s="14">
        <v>1337058000</v>
      </c>
      <c r="O511" s="13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LEFT(R511,SEARCH("/",R511)-1)</f>
        <v>theater</v>
      </c>
      <c r="T511" t="str">
        <f>RIGHT(R511,(LEN(R511)-(SEARCH("/",R511))))</f>
        <v>plays</v>
      </c>
      <c r="U511">
        <f t="shared" si="7"/>
        <v>10</v>
      </c>
    </row>
    <row r="512" spans="1:21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IF(E512=0,0,E512/D512)</f>
        <v>1.1908974358974358</v>
      </c>
      <c r="G512" t="s">
        <v>20</v>
      </c>
      <c r="H512">
        <v>131</v>
      </c>
      <c r="I512" s="9">
        <f>IF(H512=0,0,E512/H512)</f>
        <v>70.908396946564892</v>
      </c>
      <c r="J512" t="s">
        <v>26</v>
      </c>
      <c r="K512" t="s">
        <v>27</v>
      </c>
      <c r="L512">
        <v>1527742800</v>
      </c>
      <c r="M512" s="13">
        <f>(((L512/60)/60)/24)+DATE(1970,1,1)</f>
        <v>43251.208333333328</v>
      </c>
      <c r="N512" s="14">
        <v>1529816400</v>
      </c>
      <c r="O512" s="13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LEFT(R512,SEARCH("/",R512)-1)</f>
        <v>film &amp; video</v>
      </c>
      <c r="T512" t="str">
        <f>RIGHT(R512,(LEN(R512)-(SEARCH("/",R512))))</f>
        <v>drama</v>
      </c>
      <c r="U512">
        <f t="shared" si="7"/>
        <v>24</v>
      </c>
    </row>
    <row r="513" spans="1:21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IF(E513=0,0,E513/D513)</f>
        <v>0.24017591339648173</v>
      </c>
      <c r="G513" t="s">
        <v>14</v>
      </c>
      <c r="H513">
        <v>362</v>
      </c>
      <c r="I513" s="9">
        <f>IF(H513=0,0,E513/H513)</f>
        <v>98.060773480662988</v>
      </c>
      <c r="J513" t="s">
        <v>21</v>
      </c>
      <c r="K513" t="s">
        <v>22</v>
      </c>
      <c r="L513">
        <v>1564030800</v>
      </c>
      <c r="M513" s="13">
        <f>(((L513/60)/60)/24)+DATE(1970,1,1)</f>
        <v>43671.208333333328</v>
      </c>
      <c r="N513" s="14">
        <v>1564894800</v>
      </c>
      <c r="O513" s="13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RIGHT(R513,(LEN(R513)-(SEARCH("/",R513))))</f>
        <v>plays</v>
      </c>
      <c r="U513">
        <f t="shared" si="7"/>
        <v>10</v>
      </c>
    </row>
    <row r="514" spans="1:21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IF(E514=0,0,E514/D514)</f>
        <v>1.3931868131868133</v>
      </c>
      <c r="G514" t="s">
        <v>20</v>
      </c>
      <c r="H514">
        <v>239</v>
      </c>
      <c r="I514" s="9">
        <f>IF(H514=0,0,E514/H514)</f>
        <v>53.046025104602514</v>
      </c>
      <c r="J514" t="s">
        <v>21</v>
      </c>
      <c r="K514" t="s">
        <v>22</v>
      </c>
      <c r="L514">
        <v>1404536400</v>
      </c>
      <c r="M514" s="13">
        <f>(((L514/60)/60)/24)+DATE(1970,1,1)</f>
        <v>41825.208333333336</v>
      </c>
      <c r="N514" s="14">
        <v>1404622800</v>
      </c>
      <c r="O514" s="13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LEFT(R514,SEARCH("/",R514)-1)</f>
        <v>games</v>
      </c>
      <c r="T514" t="str">
        <f>RIGHT(R514,(LEN(R514)-(SEARCH("/",R514))))</f>
        <v>video games</v>
      </c>
      <c r="U514">
        <f t="shared" si="7"/>
        <v>1</v>
      </c>
    </row>
    <row r="515" spans="1:21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IF(E515=0,0,E515/D515)</f>
        <v>0.39277108433734942</v>
      </c>
      <c r="G515" t="s">
        <v>74</v>
      </c>
      <c r="H515">
        <v>35</v>
      </c>
      <c r="I515" s="9">
        <f>IF(H515=0,0,E515/H515)</f>
        <v>93.142857142857139</v>
      </c>
      <c r="J515" t="s">
        <v>21</v>
      </c>
      <c r="K515" t="s">
        <v>22</v>
      </c>
      <c r="L515">
        <v>1284008400</v>
      </c>
      <c r="M515" s="13">
        <f>(((L515/60)/60)/24)+DATE(1970,1,1)</f>
        <v>40430.208333333336</v>
      </c>
      <c r="N515" s="14">
        <v>1284181200</v>
      </c>
      <c r="O515" s="13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LEFT(R515,SEARCH("/",R515)-1)</f>
        <v>film &amp; video</v>
      </c>
      <c r="T515" t="str">
        <f>RIGHT(R515,(LEN(R515)-(SEARCH("/",R515))))</f>
        <v>television</v>
      </c>
      <c r="U515">
        <f t="shared" ref="U515:U578" si="8">O515-M515</f>
        <v>2</v>
      </c>
    </row>
    <row r="516" spans="1:21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IF(E516=0,0,E516/D516)</f>
        <v>0.22439077144917088</v>
      </c>
      <c r="G516" t="s">
        <v>74</v>
      </c>
      <c r="H516">
        <v>528</v>
      </c>
      <c r="I516" s="9">
        <f>IF(H516=0,0,E516/H516)</f>
        <v>58.945075757575758</v>
      </c>
      <c r="J516" t="s">
        <v>98</v>
      </c>
      <c r="K516" t="s">
        <v>99</v>
      </c>
      <c r="L516">
        <v>1386309600</v>
      </c>
      <c r="M516" s="13">
        <f>(((L516/60)/60)/24)+DATE(1970,1,1)</f>
        <v>41614.25</v>
      </c>
      <c r="N516" s="14">
        <v>1386741600</v>
      </c>
      <c r="O516" s="13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>LEFT(R516,SEARCH("/",R516)-1)</f>
        <v>music</v>
      </c>
      <c r="T516" t="str">
        <f>RIGHT(R516,(LEN(R516)-(SEARCH("/",R516))))</f>
        <v>rock</v>
      </c>
      <c r="U516">
        <f t="shared" si="8"/>
        <v>5</v>
      </c>
    </row>
    <row r="517" spans="1:21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IF(E517=0,0,E517/D517)</f>
        <v>0.55779069767441858</v>
      </c>
      <c r="G517" t="s">
        <v>14</v>
      </c>
      <c r="H517">
        <v>133</v>
      </c>
      <c r="I517" s="9">
        <f>IF(H517=0,0,E517/H517)</f>
        <v>36.067669172932334</v>
      </c>
      <c r="J517" t="s">
        <v>15</v>
      </c>
      <c r="K517" t="s">
        <v>16</v>
      </c>
      <c r="L517">
        <v>1324620000</v>
      </c>
      <c r="M517" s="13">
        <f>(((L517/60)/60)/24)+DATE(1970,1,1)</f>
        <v>40900.25</v>
      </c>
      <c r="N517" s="14">
        <v>1324792800</v>
      </c>
      <c r="O517" s="13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>LEFT(R517,SEARCH("/",R517)-1)</f>
        <v>theater</v>
      </c>
      <c r="T517" t="str">
        <f>RIGHT(R517,(LEN(R517)-(SEARCH("/",R517))))</f>
        <v>plays</v>
      </c>
      <c r="U517">
        <f t="shared" si="8"/>
        <v>2</v>
      </c>
    </row>
    <row r="518" spans="1:21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IF(E518=0,0,E518/D518)</f>
        <v>0.42523125996810207</v>
      </c>
      <c r="G518" t="s">
        <v>14</v>
      </c>
      <c r="H518">
        <v>846</v>
      </c>
      <c r="I518" s="9">
        <f>IF(H518=0,0,E518/H518)</f>
        <v>63.030732860520096</v>
      </c>
      <c r="J518" t="s">
        <v>21</v>
      </c>
      <c r="K518" t="s">
        <v>22</v>
      </c>
      <c r="L518">
        <v>1281070800</v>
      </c>
      <c r="M518" s="13">
        <f>(((L518/60)/60)/24)+DATE(1970,1,1)</f>
        <v>40396.208333333336</v>
      </c>
      <c r="N518" s="14">
        <v>1284354000</v>
      </c>
      <c r="O518" s="13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LEFT(R518,SEARCH("/",R518)-1)</f>
        <v>publishing</v>
      </c>
      <c r="T518" t="str">
        <f>RIGHT(R518,(LEN(R518)-(SEARCH("/",R518))))</f>
        <v>nonfiction</v>
      </c>
      <c r="U518">
        <f t="shared" si="8"/>
        <v>38</v>
      </c>
    </row>
    <row r="519" spans="1:21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IF(E519=0,0,E519/D519)</f>
        <v>1.1200000000000001</v>
      </c>
      <c r="G519" t="s">
        <v>20</v>
      </c>
      <c r="H519">
        <v>78</v>
      </c>
      <c r="I519" s="9">
        <f>IF(H519=0,0,E519/H519)</f>
        <v>84.717948717948715</v>
      </c>
      <c r="J519" t="s">
        <v>21</v>
      </c>
      <c r="K519" t="s">
        <v>22</v>
      </c>
      <c r="L519">
        <v>1493960400</v>
      </c>
      <c r="M519" s="13">
        <f>(((L519/60)/60)/24)+DATE(1970,1,1)</f>
        <v>42860.208333333328</v>
      </c>
      <c r="N519" s="14">
        <v>1494392400</v>
      </c>
      <c r="O519" s="13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LEFT(R519,SEARCH("/",R519)-1)</f>
        <v>food</v>
      </c>
      <c r="T519" t="str">
        <f>RIGHT(R519,(LEN(R519)-(SEARCH("/",R519))))</f>
        <v>food trucks</v>
      </c>
      <c r="U519">
        <f t="shared" si="8"/>
        <v>5</v>
      </c>
    </row>
    <row r="520" spans="1:21" ht="31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IF(E520=0,0,E520/D520)</f>
        <v>7.0681818181818179E-2</v>
      </c>
      <c r="G520" t="s">
        <v>14</v>
      </c>
      <c r="H520">
        <v>10</v>
      </c>
      <c r="I520" s="9">
        <f>IF(H520=0,0,E520/H520)</f>
        <v>62.2</v>
      </c>
      <c r="J520" t="s">
        <v>21</v>
      </c>
      <c r="K520" t="s">
        <v>22</v>
      </c>
      <c r="L520">
        <v>1519365600</v>
      </c>
      <c r="M520" s="13">
        <f>(((L520/60)/60)/24)+DATE(1970,1,1)</f>
        <v>43154.25</v>
      </c>
      <c r="N520" s="14">
        <v>1519538400</v>
      </c>
      <c r="O520" s="13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>LEFT(R520,SEARCH("/",R520)-1)</f>
        <v>film &amp; video</v>
      </c>
      <c r="T520" t="str">
        <f>RIGHT(R520,(LEN(R520)-(SEARCH("/",R520))))</f>
        <v>animation</v>
      </c>
      <c r="U520">
        <f t="shared" si="8"/>
        <v>2</v>
      </c>
    </row>
    <row r="521" spans="1:21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IF(E521=0,0,E521/D521)</f>
        <v>1.0174563871693867</v>
      </c>
      <c r="G521" t="s">
        <v>20</v>
      </c>
      <c r="H521">
        <v>1773</v>
      </c>
      <c r="I521" s="9">
        <f>IF(H521=0,0,E521/H521)</f>
        <v>101.97518330513255</v>
      </c>
      <c r="J521" t="s">
        <v>21</v>
      </c>
      <c r="K521" t="s">
        <v>22</v>
      </c>
      <c r="L521">
        <v>1420696800</v>
      </c>
      <c r="M521" s="13">
        <f>(((L521/60)/60)/24)+DATE(1970,1,1)</f>
        <v>42012.25</v>
      </c>
      <c r="N521" s="14">
        <v>1421906400</v>
      </c>
      <c r="O521" s="13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>LEFT(R521,SEARCH("/",R521)-1)</f>
        <v>music</v>
      </c>
      <c r="T521" t="str">
        <f>RIGHT(R521,(LEN(R521)-(SEARCH("/",R521))))</f>
        <v>rock</v>
      </c>
      <c r="U521">
        <f t="shared" si="8"/>
        <v>14</v>
      </c>
    </row>
    <row r="522" spans="1:21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IF(E522=0,0,E522/D522)</f>
        <v>4.2575000000000003</v>
      </c>
      <c r="G522" t="s">
        <v>20</v>
      </c>
      <c r="H522">
        <v>32</v>
      </c>
      <c r="I522" s="9">
        <f>IF(H522=0,0,E522/H522)</f>
        <v>106.4375</v>
      </c>
      <c r="J522" t="s">
        <v>21</v>
      </c>
      <c r="K522" t="s">
        <v>22</v>
      </c>
      <c r="L522">
        <v>1555650000</v>
      </c>
      <c r="M522" s="13">
        <f>(((L522/60)/60)/24)+DATE(1970,1,1)</f>
        <v>43574.208333333328</v>
      </c>
      <c r="N522" s="14">
        <v>1555909200</v>
      </c>
      <c r="O522" s="13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LEFT(R522,SEARCH("/",R522)-1)</f>
        <v>theater</v>
      </c>
      <c r="T522" t="str">
        <f>RIGHT(R522,(LEN(R522)-(SEARCH("/",R522))))</f>
        <v>plays</v>
      </c>
      <c r="U522">
        <f t="shared" si="8"/>
        <v>3</v>
      </c>
    </row>
    <row r="523" spans="1:21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IF(E523=0,0,E523/D523)</f>
        <v>1.4553947368421052</v>
      </c>
      <c r="G523" t="s">
        <v>20</v>
      </c>
      <c r="H523">
        <v>369</v>
      </c>
      <c r="I523" s="9">
        <f>IF(H523=0,0,E523/H523)</f>
        <v>29.975609756097562</v>
      </c>
      <c r="J523" t="s">
        <v>21</v>
      </c>
      <c r="K523" t="s">
        <v>22</v>
      </c>
      <c r="L523">
        <v>1471928400</v>
      </c>
      <c r="M523" s="13">
        <f>(((L523/60)/60)/24)+DATE(1970,1,1)</f>
        <v>42605.208333333328</v>
      </c>
      <c r="N523" s="14">
        <v>1472446800</v>
      </c>
      <c r="O523" s="13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LEFT(R523,SEARCH("/",R523)-1)</f>
        <v>film &amp; video</v>
      </c>
      <c r="T523" t="str">
        <f>RIGHT(R523,(LEN(R523)-(SEARCH("/",R523))))</f>
        <v>drama</v>
      </c>
      <c r="U523">
        <f t="shared" si="8"/>
        <v>6</v>
      </c>
    </row>
    <row r="524" spans="1:21" ht="31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IF(E524=0,0,E524/D524)</f>
        <v>0.32453465346534655</v>
      </c>
      <c r="G524" t="s">
        <v>14</v>
      </c>
      <c r="H524">
        <v>191</v>
      </c>
      <c r="I524" s="9">
        <f>IF(H524=0,0,E524/H524)</f>
        <v>85.806282722513089</v>
      </c>
      <c r="J524" t="s">
        <v>21</v>
      </c>
      <c r="K524" t="s">
        <v>22</v>
      </c>
      <c r="L524">
        <v>1341291600</v>
      </c>
      <c r="M524" s="13">
        <f>(((L524/60)/60)/24)+DATE(1970,1,1)</f>
        <v>41093.208333333336</v>
      </c>
      <c r="N524" s="14">
        <v>1342328400</v>
      </c>
      <c r="O524" s="13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LEFT(R524,SEARCH("/",R524)-1)</f>
        <v>film &amp; video</v>
      </c>
      <c r="T524" t="str">
        <f>RIGHT(R524,(LEN(R524)-(SEARCH("/",R524))))</f>
        <v>shorts</v>
      </c>
      <c r="U524">
        <f t="shared" si="8"/>
        <v>12</v>
      </c>
    </row>
    <row r="525" spans="1:21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IF(E525=0,0,E525/D525)</f>
        <v>7.003333333333333</v>
      </c>
      <c r="G525" t="s">
        <v>20</v>
      </c>
      <c r="H525">
        <v>89</v>
      </c>
      <c r="I525" s="9">
        <f>IF(H525=0,0,E525/H525)</f>
        <v>70.82022471910112</v>
      </c>
      <c r="J525" t="s">
        <v>21</v>
      </c>
      <c r="K525" t="s">
        <v>22</v>
      </c>
      <c r="L525">
        <v>1267682400</v>
      </c>
      <c r="M525" s="13">
        <f>(((L525/60)/60)/24)+DATE(1970,1,1)</f>
        <v>40241.25</v>
      </c>
      <c r="N525" s="14">
        <v>1268114400</v>
      </c>
      <c r="O525" s="13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>LEFT(R525,SEARCH("/",R525)-1)</f>
        <v>film &amp; video</v>
      </c>
      <c r="T525" t="str">
        <f>RIGHT(R525,(LEN(R525)-(SEARCH("/",R525))))</f>
        <v>shorts</v>
      </c>
      <c r="U525">
        <f t="shared" si="8"/>
        <v>5</v>
      </c>
    </row>
    <row r="526" spans="1:21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IF(E526=0,0,E526/D526)</f>
        <v>0.83904860392967939</v>
      </c>
      <c r="G526" t="s">
        <v>14</v>
      </c>
      <c r="H526">
        <v>1979</v>
      </c>
      <c r="I526" s="9">
        <f>IF(H526=0,0,E526/H526)</f>
        <v>40.998484082870135</v>
      </c>
      <c r="J526" t="s">
        <v>21</v>
      </c>
      <c r="K526" t="s">
        <v>22</v>
      </c>
      <c r="L526">
        <v>1272258000</v>
      </c>
      <c r="M526" s="13">
        <f>(((L526/60)/60)/24)+DATE(1970,1,1)</f>
        <v>40294.208333333336</v>
      </c>
      <c r="N526" s="14">
        <v>1273381200</v>
      </c>
      <c r="O526" s="13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LEFT(R526,SEARCH("/",R526)-1)</f>
        <v>theater</v>
      </c>
      <c r="T526" t="str">
        <f>RIGHT(R526,(LEN(R526)-(SEARCH("/",R526))))</f>
        <v>plays</v>
      </c>
      <c r="U526">
        <f t="shared" si="8"/>
        <v>13</v>
      </c>
    </row>
    <row r="527" spans="1:21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IF(E527=0,0,E527/D527)</f>
        <v>0.84190476190476193</v>
      </c>
      <c r="G527" t="s">
        <v>14</v>
      </c>
      <c r="H527">
        <v>63</v>
      </c>
      <c r="I527" s="9">
        <f>IF(H527=0,0,E527/H527)</f>
        <v>28.063492063492063</v>
      </c>
      <c r="J527" t="s">
        <v>21</v>
      </c>
      <c r="K527" t="s">
        <v>22</v>
      </c>
      <c r="L527">
        <v>1290492000</v>
      </c>
      <c r="M527" s="13">
        <f>(((L527/60)/60)/24)+DATE(1970,1,1)</f>
        <v>40505.25</v>
      </c>
      <c r="N527" s="14">
        <v>1290837600</v>
      </c>
      <c r="O527" s="13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>LEFT(R527,SEARCH("/",R527)-1)</f>
        <v>technology</v>
      </c>
      <c r="T527" t="str">
        <f>RIGHT(R527,(LEN(R527)-(SEARCH("/",R527))))</f>
        <v>wearables</v>
      </c>
      <c r="U527">
        <f t="shared" si="8"/>
        <v>4</v>
      </c>
    </row>
    <row r="528" spans="1:21" ht="31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IF(E528=0,0,E528/D528)</f>
        <v>1.5595180722891566</v>
      </c>
      <c r="G528" t="s">
        <v>20</v>
      </c>
      <c r="H528">
        <v>147</v>
      </c>
      <c r="I528" s="9">
        <f>IF(H528=0,0,E528/H528)</f>
        <v>88.054421768707485</v>
      </c>
      <c r="J528" t="s">
        <v>21</v>
      </c>
      <c r="K528" t="s">
        <v>22</v>
      </c>
      <c r="L528">
        <v>1451109600</v>
      </c>
      <c r="M528" s="13">
        <f>(((L528/60)/60)/24)+DATE(1970,1,1)</f>
        <v>42364.25</v>
      </c>
      <c r="N528" s="14">
        <v>1454306400</v>
      </c>
      <c r="O528" s="13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>LEFT(R528,SEARCH("/",R528)-1)</f>
        <v>theater</v>
      </c>
      <c r="T528" t="str">
        <f>RIGHT(R528,(LEN(R528)-(SEARCH("/",R528))))</f>
        <v>plays</v>
      </c>
      <c r="U528">
        <f t="shared" si="8"/>
        <v>37</v>
      </c>
    </row>
    <row r="529" spans="1:21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IF(E529=0,0,E529/D529)</f>
        <v>0.99619450317124736</v>
      </c>
      <c r="G529" t="s">
        <v>14</v>
      </c>
      <c r="H529">
        <v>6080</v>
      </c>
      <c r="I529" s="9">
        <f>IF(H529=0,0,E529/H529)</f>
        <v>31</v>
      </c>
      <c r="J529" t="s">
        <v>15</v>
      </c>
      <c r="K529" t="s">
        <v>16</v>
      </c>
      <c r="L529">
        <v>1454652000</v>
      </c>
      <c r="M529" s="13">
        <f>(((L529/60)/60)/24)+DATE(1970,1,1)</f>
        <v>42405.25</v>
      </c>
      <c r="N529" s="14">
        <v>1457762400</v>
      </c>
      <c r="O529" s="13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>LEFT(R529,SEARCH("/",R529)-1)</f>
        <v>film &amp; video</v>
      </c>
      <c r="T529" t="str">
        <f>RIGHT(R529,(LEN(R529)-(SEARCH("/",R529))))</f>
        <v>animation</v>
      </c>
      <c r="U529">
        <f t="shared" si="8"/>
        <v>36</v>
      </c>
    </row>
    <row r="530" spans="1:21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IF(E530=0,0,E530/D530)</f>
        <v>0.80300000000000005</v>
      </c>
      <c r="G530" t="s">
        <v>14</v>
      </c>
      <c r="H530">
        <v>80</v>
      </c>
      <c r="I530" s="9">
        <f>IF(H530=0,0,E530/H530)</f>
        <v>90.337500000000006</v>
      </c>
      <c r="J530" t="s">
        <v>40</v>
      </c>
      <c r="K530" t="s">
        <v>41</v>
      </c>
      <c r="L530">
        <v>1385186400</v>
      </c>
      <c r="M530" s="13">
        <f>(((L530/60)/60)/24)+DATE(1970,1,1)</f>
        <v>41601.25</v>
      </c>
      <c r="N530" s="14">
        <v>1389074400</v>
      </c>
      <c r="O530" s="13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>LEFT(R530,SEARCH("/",R530)-1)</f>
        <v>music</v>
      </c>
      <c r="T530" t="str">
        <f>RIGHT(R530,(LEN(R530)-(SEARCH("/",R530))))</f>
        <v>indie rock</v>
      </c>
      <c r="U530">
        <f t="shared" si="8"/>
        <v>45</v>
      </c>
    </row>
    <row r="531" spans="1:21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IF(E531=0,0,E531/D531)</f>
        <v>0.11254901960784314</v>
      </c>
      <c r="G531" t="s">
        <v>14</v>
      </c>
      <c r="H531">
        <v>9</v>
      </c>
      <c r="I531" s="9">
        <f>IF(H531=0,0,E531/H531)</f>
        <v>63.777777777777779</v>
      </c>
      <c r="J531" t="s">
        <v>21</v>
      </c>
      <c r="K531" t="s">
        <v>22</v>
      </c>
      <c r="L531">
        <v>1399698000</v>
      </c>
      <c r="M531" s="13">
        <f>(((L531/60)/60)/24)+DATE(1970,1,1)</f>
        <v>41769.208333333336</v>
      </c>
      <c r="N531" s="14">
        <v>1402117200</v>
      </c>
      <c r="O531" s="13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LEFT(R531,SEARCH("/",R531)-1)</f>
        <v>games</v>
      </c>
      <c r="T531" t="str">
        <f>RIGHT(R531,(LEN(R531)-(SEARCH("/",R531))))</f>
        <v>video games</v>
      </c>
      <c r="U531">
        <f t="shared" si="8"/>
        <v>28</v>
      </c>
    </row>
    <row r="532" spans="1:21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IF(E532=0,0,E532/D532)</f>
        <v>0.91740952380952379</v>
      </c>
      <c r="G532" t="s">
        <v>14</v>
      </c>
      <c r="H532">
        <v>1784</v>
      </c>
      <c r="I532" s="9">
        <f>IF(H532=0,0,E532/H532)</f>
        <v>53.995515695067262</v>
      </c>
      <c r="J532" t="s">
        <v>21</v>
      </c>
      <c r="K532" t="s">
        <v>22</v>
      </c>
      <c r="L532">
        <v>1283230800</v>
      </c>
      <c r="M532" s="13">
        <f>(((L532/60)/60)/24)+DATE(1970,1,1)</f>
        <v>40421.208333333336</v>
      </c>
      <c r="N532" s="14">
        <v>1284440400</v>
      </c>
      <c r="O532" s="13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LEFT(R532,SEARCH("/",R532)-1)</f>
        <v>publishing</v>
      </c>
      <c r="T532" t="str">
        <f>RIGHT(R532,(LEN(R532)-(SEARCH("/",R532))))</f>
        <v>fiction</v>
      </c>
      <c r="U532">
        <f t="shared" si="8"/>
        <v>14</v>
      </c>
    </row>
    <row r="533" spans="1:21" ht="31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IF(E533=0,0,E533/D533)</f>
        <v>0.95521156936261387</v>
      </c>
      <c r="G533" t="s">
        <v>47</v>
      </c>
      <c r="H533">
        <v>3640</v>
      </c>
      <c r="I533" s="9">
        <f>IF(H533=0,0,E533/H533)</f>
        <v>48.993956043956047</v>
      </c>
      <c r="J533" t="s">
        <v>98</v>
      </c>
      <c r="K533" t="s">
        <v>99</v>
      </c>
      <c r="L533">
        <v>1384149600</v>
      </c>
      <c r="M533" s="13">
        <f>(((L533/60)/60)/24)+DATE(1970,1,1)</f>
        <v>41589.25</v>
      </c>
      <c r="N533" s="14">
        <v>1388988000</v>
      </c>
      <c r="O533" s="13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LEFT(R533,SEARCH("/",R533)-1)</f>
        <v>games</v>
      </c>
      <c r="T533" t="str">
        <f>RIGHT(R533,(LEN(R533)-(SEARCH("/",R533))))</f>
        <v>video games</v>
      </c>
      <c r="U533">
        <f t="shared" si="8"/>
        <v>56</v>
      </c>
    </row>
    <row r="534" spans="1:21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IF(E534=0,0,E534/D534)</f>
        <v>5.0287499999999996</v>
      </c>
      <c r="G534" t="s">
        <v>20</v>
      </c>
      <c r="H534">
        <v>126</v>
      </c>
      <c r="I534" s="9">
        <f>IF(H534=0,0,E534/H534)</f>
        <v>63.857142857142854</v>
      </c>
      <c r="J534" t="s">
        <v>15</v>
      </c>
      <c r="K534" t="s">
        <v>16</v>
      </c>
      <c r="L534">
        <v>1516860000</v>
      </c>
      <c r="M534" s="13">
        <f>(((L534/60)/60)/24)+DATE(1970,1,1)</f>
        <v>43125.25</v>
      </c>
      <c r="N534" s="14">
        <v>1516946400</v>
      </c>
      <c r="O534" s="13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>LEFT(R534,SEARCH("/",R534)-1)</f>
        <v>theater</v>
      </c>
      <c r="T534" t="str">
        <f>RIGHT(R534,(LEN(R534)-(SEARCH("/",R534))))</f>
        <v>plays</v>
      </c>
      <c r="U534">
        <f t="shared" si="8"/>
        <v>1</v>
      </c>
    </row>
    <row r="535" spans="1:21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IF(E535=0,0,E535/D535)</f>
        <v>1.5924394463667819</v>
      </c>
      <c r="G535" t="s">
        <v>20</v>
      </c>
      <c r="H535">
        <v>2218</v>
      </c>
      <c r="I535" s="9">
        <f>IF(H535=0,0,E535/H535)</f>
        <v>82.996393146979258</v>
      </c>
      <c r="J535" t="s">
        <v>40</v>
      </c>
      <c r="K535" t="s">
        <v>41</v>
      </c>
      <c r="L535">
        <v>1374642000</v>
      </c>
      <c r="M535" s="13">
        <f>(((L535/60)/60)/24)+DATE(1970,1,1)</f>
        <v>41479.208333333336</v>
      </c>
      <c r="N535" s="14">
        <v>1377752400</v>
      </c>
      <c r="O535" s="13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LEFT(R535,SEARCH("/",R535)-1)</f>
        <v>music</v>
      </c>
      <c r="T535" t="str">
        <f>RIGHT(R535,(LEN(R535)-(SEARCH("/",R535))))</f>
        <v>indie rock</v>
      </c>
      <c r="U535">
        <f t="shared" si="8"/>
        <v>36</v>
      </c>
    </row>
    <row r="536" spans="1:21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IF(E536=0,0,E536/D536)</f>
        <v>0.15022446689113356</v>
      </c>
      <c r="G536" t="s">
        <v>14</v>
      </c>
      <c r="H536">
        <v>243</v>
      </c>
      <c r="I536" s="9">
        <f>IF(H536=0,0,E536/H536)</f>
        <v>55.08230452674897</v>
      </c>
      <c r="J536" t="s">
        <v>21</v>
      </c>
      <c r="K536" t="s">
        <v>22</v>
      </c>
      <c r="L536">
        <v>1534482000</v>
      </c>
      <c r="M536" s="13">
        <f>(((L536/60)/60)/24)+DATE(1970,1,1)</f>
        <v>43329.208333333328</v>
      </c>
      <c r="N536" s="14">
        <v>1534568400</v>
      </c>
      <c r="O536" s="13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LEFT(R536,SEARCH("/",R536)-1)</f>
        <v>film &amp; video</v>
      </c>
      <c r="T536" t="str">
        <f>RIGHT(R536,(LEN(R536)-(SEARCH("/",R536))))</f>
        <v>drama</v>
      </c>
      <c r="U536">
        <f t="shared" si="8"/>
        <v>1</v>
      </c>
    </row>
    <row r="537" spans="1:21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IF(E537=0,0,E537/D537)</f>
        <v>4.820384615384615</v>
      </c>
      <c r="G537" t="s">
        <v>20</v>
      </c>
      <c r="H537">
        <v>202</v>
      </c>
      <c r="I537" s="9">
        <f>IF(H537=0,0,E537/H537)</f>
        <v>62.044554455445542</v>
      </c>
      <c r="J537" t="s">
        <v>107</v>
      </c>
      <c r="K537" t="s">
        <v>108</v>
      </c>
      <c r="L537">
        <v>1528434000</v>
      </c>
      <c r="M537" s="13">
        <f>(((L537/60)/60)/24)+DATE(1970,1,1)</f>
        <v>43259.208333333328</v>
      </c>
      <c r="N537" s="14">
        <v>1528606800</v>
      </c>
      <c r="O537" s="13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LEFT(R537,SEARCH("/",R537)-1)</f>
        <v>theater</v>
      </c>
      <c r="T537" t="str">
        <f>RIGHT(R537,(LEN(R537)-(SEARCH("/",R537))))</f>
        <v>plays</v>
      </c>
      <c r="U537">
        <f t="shared" si="8"/>
        <v>2</v>
      </c>
    </row>
    <row r="538" spans="1:21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IF(E538=0,0,E538/D538)</f>
        <v>1.4996938775510205</v>
      </c>
      <c r="G538" t="s">
        <v>20</v>
      </c>
      <c r="H538">
        <v>140</v>
      </c>
      <c r="I538" s="9">
        <f>IF(H538=0,0,E538/H538)</f>
        <v>104.97857142857143</v>
      </c>
      <c r="J538" t="s">
        <v>107</v>
      </c>
      <c r="K538" t="s">
        <v>108</v>
      </c>
      <c r="L538">
        <v>1282626000</v>
      </c>
      <c r="M538" s="13">
        <f>(((L538/60)/60)/24)+DATE(1970,1,1)</f>
        <v>40414.208333333336</v>
      </c>
      <c r="N538" s="14">
        <v>1284872400</v>
      </c>
      <c r="O538" s="13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LEFT(R538,SEARCH("/",R538)-1)</f>
        <v>publishing</v>
      </c>
      <c r="T538" t="str">
        <f>RIGHT(R538,(LEN(R538)-(SEARCH("/",R538))))</f>
        <v>fiction</v>
      </c>
      <c r="U538">
        <f t="shared" si="8"/>
        <v>26</v>
      </c>
    </row>
    <row r="539" spans="1:21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IF(E539=0,0,E539/D539)</f>
        <v>1.1722156398104266</v>
      </c>
      <c r="G539" t="s">
        <v>20</v>
      </c>
      <c r="H539">
        <v>1052</v>
      </c>
      <c r="I539" s="9">
        <f>IF(H539=0,0,E539/H539)</f>
        <v>94.044676806083643</v>
      </c>
      <c r="J539" t="s">
        <v>36</v>
      </c>
      <c r="K539" t="s">
        <v>37</v>
      </c>
      <c r="L539">
        <v>1535605200</v>
      </c>
      <c r="M539" s="13">
        <f>(((L539/60)/60)/24)+DATE(1970,1,1)</f>
        <v>43342.208333333328</v>
      </c>
      <c r="N539" s="14">
        <v>1537592400</v>
      </c>
      <c r="O539" s="13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LEFT(R539,SEARCH("/",R539)-1)</f>
        <v>film &amp; video</v>
      </c>
      <c r="T539" t="str">
        <f>RIGHT(R539,(LEN(R539)-(SEARCH("/",R539))))</f>
        <v>documentary</v>
      </c>
      <c r="U539">
        <f t="shared" si="8"/>
        <v>23</v>
      </c>
    </row>
    <row r="540" spans="1:21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IF(E540=0,0,E540/D540)</f>
        <v>0.37695968274950431</v>
      </c>
      <c r="G540" t="s">
        <v>14</v>
      </c>
      <c r="H540">
        <v>1296</v>
      </c>
      <c r="I540" s="9">
        <f>IF(H540=0,0,E540/H540)</f>
        <v>44.007716049382715</v>
      </c>
      <c r="J540" t="s">
        <v>21</v>
      </c>
      <c r="K540" t="s">
        <v>22</v>
      </c>
      <c r="L540">
        <v>1379826000</v>
      </c>
      <c r="M540" s="13">
        <f>(((L540/60)/60)/24)+DATE(1970,1,1)</f>
        <v>41539.208333333336</v>
      </c>
      <c r="N540" s="14">
        <v>1381208400</v>
      </c>
      <c r="O540" s="13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LEFT(R540,SEARCH("/",R540)-1)</f>
        <v>games</v>
      </c>
      <c r="T540" t="str">
        <f>RIGHT(R540,(LEN(R540)-(SEARCH("/",R540))))</f>
        <v>mobile games</v>
      </c>
      <c r="U540">
        <f t="shared" si="8"/>
        <v>16</v>
      </c>
    </row>
    <row r="541" spans="1:21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IF(E541=0,0,E541/D541)</f>
        <v>0.72653061224489801</v>
      </c>
      <c r="G541" t="s">
        <v>14</v>
      </c>
      <c r="H541">
        <v>77</v>
      </c>
      <c r="I541" s="9">
        <f>IF(H541=0,0,E541/H541)</f>
        <v>92.467532467532465</v>
      </c>
      <c r="J541" t="s">
        <v>21</v>
      </c>
      <c r="K541" t="s">
        <v>22</v>
      </c>
      <c r="L541">
        <v>1561957200</v>
      </c>
      <c r="M541" s="13">
        <f>(((L541/60)/60)/24)+DATE(1970,1,1)</f>
        <v>43647.208333333328</v>
      </c>
      <c r="N541" s="14">
        <v>1562475600</v>
      </c>
      <c r="O541" s="13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LEFT(R541,SEARCH("/",R541)-1)</f>
        <v>food</v>
      </c>
      <c r="T541" t="str">
        <f>RIGHT(R541,(LEN(R541)-(SEARCH("/",R541))))</f>
        <v>food trucks</v>
      </c>
      <c r="U541">
        <f t="shared" si="8"/>
        <v>6</v>
      </c>
    </row>
    <row r="542" spans="1:21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IF(E542=0,0,E542/D542)</f>
        <v>2.6598113207547169</v>
      </c>
      <c r="G542" t="s">
        <v>20</v>
      </c>
      <c r="H542">
        <v>247</v>
      </c>
      <c r="I542" s="9">
        <f>IF(H542=0,0,E542/H542)</f>
        <v>57.072874493927124</v>
      </c>
      <c r="J542" t="s">
        <v>21</v>
      </c>
      <c r="K542" t="s">
        <v>22</v>
      </c>
      <c r="L542">
        <v>1525496400</v>
      </c>
      <c r="M542" s="13">
        <f>(((L542/60)/60)/24)+DATE(1970,1,1)</f>
        <v>43225.208333333328</v>
      </c>
      <c r="N542" s="14">
        <v>1527397200</v>
      </c>
      <c r="O542" s="13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LEFT(R542,SEARCH("/",R542)-1)</f>
        <v>photography</v>
      </c>
      <c r="T542" t="str">
        <f>RIGHT(R542,(LEN(R542)-(SEARCH("/",R542))))</f>
        <v>photography books</v>
      </c>
      <c r="U542">
        <f t="shared" si="8"/>
        <v>22</v>
      </c>
    </row>
    <row r="543" spans="1:21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IF(E543=0,0,E543/D543)</f>
        <v>0.24205617977528091</v>
      </c>
      <c r="G543" t="s">
        <v>14</v>
      </c>
      <c r="H543">
        <v>395</v>
      </c>
      <c r="I543" s="9">
        <f>IF(H543=0,0,E543/H543)</f>
        <v>109.07848101265823</v>
      </c>
      <c r="J543" t="s">
        <v>107</v>
      </c>
      <c r="K543" t="s">
        <v>108</v>
      </c>
      <c r="L543">
        <v>1433912400</v>
      </c>
      <c r="M543" s="13">
        <f>(((L543/60)/60)/24)+DATE(1970,1,1)</f>
        <v>42165.208333333328</v>
      </c>
      <c r="N543" s="14">
        <v>1436158800</v>
      </c>
      <c r="O543" s="13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LEFT(R543,SEARCH("/",R543)-1)</f>
        <v>games</v>
      </c>
      <c r="T543" t="str">
        <f>RIGHT(R543,(LEN(R543)-(SEARCH("/",R543))))</f>
        <v>mobile games</v>
      </c>
      <c r="U543">
        <f t="shared" si="8"/>
        <v>26</v>
      </c>
    </row>
    <row r="544" spans="1:21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IF(E544=0,0,E544/D544)</f>
        <v>2.5064935064935064E-2</v>
      </c>
      <c r="G544" t="s">
        <v>14</v>
      </c>
      <c r="H544">
        <v>49</v>
      </c>
      <c r="I544" s="9">
        <f>IF(H544=0,0,E544/H544)</f>
        <v>39.387755102040813</v>
      </c>
      <c r="J544" t="s">
        <v>40</v>
      </c>
      <c r="K544" t="s">
        <v>41</v>
      </c>
      <c r="L544">
        <v>1453442400</v>
      </c>
      <c r="M544" s="13">
        <f>(((L544/60)/60)/24)+DATE(1970,1,1)</f>
        <v>42391.25</v>
      </c>
      <c r="N544" s="14">
        <v>1456034400</v>
      </c>
      <c r="O544" s="13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>LEFT(R544,SEARCH("/",R544)-1)</f>
        <v>music</v>
      </c>
      <c r="T544" t="str">
        <f>RIGHT(R544,(LEN(R544)-(SEARCH("/",R544))))</f>
        <v>indie rock</v>
      </c>
      <c r="U544">
        <f t="shared" si="8"/>
        <v>30</v>
      </c>
    </row>
    <row r="545" spans="1:21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IF(E545=0,0,E545/D545)</f>
        <v>0.1632979976442874</v>
      </c>
      <c r="G545" t="s">
        <v>14</v>
      </c>
      <c r="H545">
        <v>180</v>
      </c>
      <c r="I545" s="9">
        <f>IF(H545=0,0,E545/H545)</f>
        <v>77.022222222222226</v>
      </c>
      <c r="J545" t="s">
        <v>21</v>
      </c>
      <c r="K545" t="s">
        <v>22</v>
      </c>
      <c r="L545">
        <v>1378875600</v>
      </c>
      <c r="M545" s="13">
        <f>(((L545/60)/60)/24)+DATE(1970,1,1)</f>
        <v>41528.208333333336</v>
      </c>
      <c r="N545" s="14">
        <v>1380171600</v>
      </c>
      <c r="O545" s="13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LEFT(R545,SEARCH("/",R545)-1)</f>
        <v>games</v>
      </c>
      <c r="T545" t="str">
        <f>RIGHT(R545,(LEN(R545)-(SEARCH("/",R545))))</f>
        <v>video games</v>
      </c>
      <c r="U545">
        <f t="shared" si="8"/>
        <v>15</v>
      </c>
    </row>
    <row r="546" spans="1:21" ht="31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IF(E546=0,0,E546/D546)</f>
        <v>2.7650000000000001</v>
      </c>
      <c r="G546" t="s">
        <v>20</v>
      </c>
      <c r="H546">
        <v>84</v>
      </c>
      <c r="I546" s="9">
        <f>IF(H546=0,0,E546/H546)</f>
        <v>92.166666666666671</v>
      </c>
      <c r="J546" t="s">
        <v>21</v>
      </c>
      <c r="K546" t="s">
        <v>22</v>
      </c>
      <c r="L546">
        <v>1452232800</v>
      </c>
      <c r="M546" s="13">
        <f>(((L546/60)/60)/24)+DATE(1970,1,1)</f>
        <v>42377.25</v>
      </c>
      <c r="N546" s="14">
        <v>1453356000</v>
      </c>
      <c r="O546" s="13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>LEFT(R546,SEARCH("/",R546)-1)</f>
        <v>music</v>
      </c>
      <c r="T546" t="str">
        <f>RIGHT(R546,(LEN(R546)-(SEARCH("/",R546))))</f>
        <v>rock</v>
      </c>
      <c r="U546">
        <f t="shared" si="8"/>
        <v>13</v>
      </c>
    </row>
    <row r="547" spans="1:21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IF(E547=0,0,E547/D547)</f>
        <v>0.88803571428571426</v>
      </c>
      <c r="G547" t="s">
        <v>14</v>
      </c>
      <c r="H547">
        <v>2690</v>
      </c>
      <c r="I547" s="9">
        <f>IF(H547=0,0,E547/H547)</f>
        <v>61.007063197026021</v>
      </c>
      <c r="J547" t="s">
        <v>21</v>
      </c>
      <c r="K547" t="s">
        <v>22</v>
      </c>
      <c r="L547">
        <v>1577253600</v>
      </c>
      <c r="M547" s="13">
        <f>(((L547/60)/60)/24)+DATE(1970,1,1)</f>
        <v>43824.25</v>
      </c>
      <c r="N547" s="14">
        <v>1578981600</v>
      </c>
      <c r="O547" s="13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>LEFT(R547,SEARCH("/",R547)-1)</f>
        <v>theater</v>
      </c>
      <c r="T547" t="str">
        <f>RIGHT(R547,(LEN(R547)-(SEARCH("/",R547))))</f>
        <v>plays</v>
      </c>
      <c r="U547">
        <f t="shared" si="8"/>
        <v>20</v>
      </c>
    </row>
    <row r="548" spans="1:21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IF(E548=0,0,E548/D548)</f>
        <v>1.6357142857142857</v>
      </c>
      <c r="G548" t="s">
        <v>20</v>
      </c>
      <c r="H548">
        <v>88</v>
      </c>
      <c r="I548" s="9">
        <f>IF(H548=0,0,E548/H548)</f>
        <v>78.068181818181813</v>
      </c>
      <c r="J548" t="s">
        <v>21</v>
      </c>
      <c r="K548" t="s">
        <v>22</v>
      </c>
      <c r="L548">
        <v>1537160400</v>
      </c>
      <c r="M548" s="13">
        <f>(((L548/60)/60)/24)+DATE(1970,1,1)</f>
        <v>43360.208333333328</v>
      </c>
      <c r="N548" s="14">
        <v>1537419600</v>
      </c>
      <c r="O548" s="13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LEFT(R548,SEARCH("/",R548)-1)</f>
        <v>theater</v>
      </c>
      <c r="T548" t="str">
        <f>RIGHT(R548,(LEN(R548)-(SEARCH("/",R548))))</f>
        <v>plays</v>
      </c>
      <c r="U548">
        <f t="shared" si="8"/>
        <v>3</v>
      </c>
    </row>
    <row r="549" spans="1:21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IF(E549=0,0,E549/D549)</f>
        <v>9.69</v>
      </c>
      <c r="G549" t="s">
        <v>20</v>
      </c>
      <c r="H549">
        <v>156</v>
      </c>
      <c r="I549" s="9">
        <f>IF(H549=0,0,E549/H549)</f>
        <v>80.75</v>
      </c>
      <c r="J549" t="s">
        <v>21</v>
      </c>
      <c r="K549" t="s">
        <v>22</v>
      </c>
      <c r="L549">
        <v>1422165600</v>
      </c>
      <c r="M549" s="13">
        <f>(((L549/60)/60)/24)+DATE(1970,1,1)</f>
        <v>42029.25</v>
      </c>
      <c r="N549" s="14">
        <v>1423202400</v>
      </c>
      <c r="O549" s="13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>LEFT(R549,SEARCH("/",R549)-1)</f>
        <v>film &amp; video</v>
      </c>
      <c r="T549" t="str">
        <f>RIGHT(R549,(LEN(R549)-(SEARCH("/",R549))))</f>
        <v>drama</v>
      </c>
      <c r="U549">
        <f t="shared" si="8"/>
        <v>12</v>
      </c>
    </row>
    <row r="550" spans="1:21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IF(E550=0,0,E550/D550)</f>
        <v>2.7091376701966716</v>
      </c>
      <c r="G550" t="s">
        <v>20</v>
      </c>
      <c r="H550">
        <v>2985</v>
      </c>
      <c r="I550" s="9">
        <f>IF(H550=0,0,E550/H550)</f>
        <v>59.991289782244557</v>
      </c>
      <c r="J550" t="s">
        <v>21</v>
      </c>
      <c r="K550" t="s">
        <v>22</v>
      </c>
      <c r="L550">
        <v>1459486800</v>
      </c>
      <c r="M550" s="13">
        <f>(((L550/60)/60)/24)+DATE(1970,1,1)</f>
        <v>42461.208333333328</v>
      </c>
      <c r="N550" s="14">
        <v>1460610000</v>
      </c>
      <c r="O550" s="13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LEFT(R550,SEARCH("/",R550)-1)</f>
        <v>theater</v>
      </c>
      <c r="T550" t="str">
        <f>RIGHT(R550,(LEN(R550)-(SEARCH("/",R550))))</f>
        <v>plays</v>
      </c>
      <c r="U550">
        <f t="shared" si="8"/>
        <v>13</v>
      </c>
    </row>
    <row r="551" spans="1:21" ht="31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IF(E551=0,0,E551/D551)</f>
        <v>2.8421355932203389</v>
      </c>
      <c r="G551" t="s">
        <v>20</v>
      </c>
      <c r="H551">
        <v>762</v>
      </c>
      <c r="I551" s="9">
        <f>IF(H551=0,0,E551/H551)</f>
        <v>110.03018372703411</v>
      </c>
      <c r="J551" t="s">
        <v>21</v>
      </c>
      <c r="K551" t="s">
        <v>22</v>
      </c>
      <c r="L551">
        <v>1369717200</v>
      </c>
      <c r="M551" s="13">
        <f>(((L551/60)/60)/24)+DATE(1970,1,1)</f>
        <v>41422.208333333336</v>
      </c>
      <c r="N551" s="14">
        <v>1370494800</v>
      </c>
      <c r="O551" s="13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LEFT(R551,SEARCH("/",R551)-1)</f>
        <v>technology</v>
      </c>
      <c r="T551" t="str">
        <f>RIGHT(R551,(LEN(R551)-(SEARCH("/",R551))))</f>
        <v>wearables</v>
      </c>
      <c r="U551">
        <f t="shared" si="8"/>
        <v>9</v>
      </c>
    </row>
    <row r="552" spans="1:21" ht="31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IF(E552=0,0,E552/D552)</f>
        <v>0.04</v>
      </c>
      <c r="G552" t="s">
        <v>74</v>
      </c>
      <c r="H552">
        <v>1</v>
      </c>
      <c r="I552" s="9">
        <f>IF(H552=0,0,E552/H552)</f>
        <v>4</v>
      </c>
      <c r="J552" t="s">
        <v>98</v>
      </c>
      <c r="K552" t="s">
        <v>99</v>
      </c>
      <c r="L552">
        <v>1330495200</v>
      </c>
      <c r="M552" s="13">
        <f>(((L552/60)/60)/24)+DATE(1970,1,1)</f>
        <v>40968.25</v>
      </c>
      <c r="N552" s="14">
        <v>1332306000</v>
      </c>
      <c r="O552" s="13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LEFT(R552,SEARCH("/",R552)-1)</f>
        <v>music</v>
      </c>
      <c r="T552" t="str">
        <f>RIGHT(R552,(LEN(R552)-(SEARCH("/",R552))))</f>
        <v>indie rock</v>
      </c>
      <c r="U552">
        <f t="shared" si="8"/>
        <v>20.958333333335759</v>
      </c>
    </row>
    <row r="553" spans="1:21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IF(E553=0,0,E553/D553)</f>
        <v>0.58632981676846196</v>
      </c>
      <c r="G553" t="s">
        <v>14</v>
      </c>
      <c r="H553">
        <v>2779</v>
      </c>
      <c r="I553" s="9">
        <f>IF(H553=0,0,E553/H553)</f>
        <v>37.99856063332134</v>
      </c>
      <c r="J553" t="s">
        <v>26</v>
      </c>
      <c r="K553" t="s">
        <v>27</v>
      </c>
      <c r="L553">
        <v>1419055200</v>
      </c>
      <c r="M553" s="13">
        <f>(((L553/60)/60)/24)+DATE(1970,1,1)</f>
        <v>41993.25</v>
      </c>
      <c r="N553" s="14">
        <v>1422511200</v>
      </c>
      <c r="O553" s="13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>LEFT(R553,SEARCH("/",R553)-1)</f>
        <v>technology</v>
      </c>
      <c r="T553" t="str">
        <f>RIGHT(R553,(LEN(R553)-(SEARCH("/",R553))))</f>
        <v>web</v>
      </c>
      <c r="U553">
        <f t="shared" si="8"/>
        <v>40</v>
      </c>
    </row>
    <row r="554" spans="1:21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IF(E554=0,0,E554/D554)</f>
        <v>0.98511111111111116</v>
      </c>
      <c r="G554" t="s">
        <v>14</v>
      </c>
      <c r="H554">
        <v>92</v>
      </c>
      <c r="I554" s="9">
        <f>IF(H554=0,0,E554/H554)</f>
        <v>96.369565217391298</v>
      </c>
      <c r="J554" t="s">
        <v>21</v>
      </c>
      <c r="K554" t="s">
        <v>22</v>
      </c>
      <c r="L554">
        <v>1480140000</v>
      </c>
      <c r="M554" s="13">
        <f>(((L554/60)/60)/24)+DATE(1970,1,1)</f>
        <v>42700.25</v>
      </c>
      <c r="N554" s="14">
        <v>1480312800</v>
      </c>
      <c r="O554" s="13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>LEFT(R554,SEARCH("/",R554)-1)</f>
        <v>theater</v>
      </c>
      <c r="T554" t="str">
        <f>RIGHT(R554,(LEN(R554)-(SEARCH("/",R554))))</f>
        <v>plays</v>
      </c>
      <c r="U554">
        <f t="shared" si="8"/>
        <v>2</v>
      </c>
    </row>
    <row r="555" spans="1:21" ht="31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IF(E555=0,0,E555/D555)</f>
        <v>0.43975381008206332</v>
      </c>
      <c r="G555" t="s">
        <v>14</v>
      </c>
      <c r="H555">
        <v>1028</v>
      </c>
      <c r="I555" s="9">
        <f>IF(H555=0,0,E555/H555)</f>
        <v>72.978599221789878</v>
      </c>
      <c r="J555" t="s">
        <v>21</v>
      </c>
      <c r="K555" t="s">
        <v>22</v>
      </c>
      <c r="L555">
        <v>1293948000</v>
      </c>
      <c r="M555" s="13">
        <f>(((L555/60)/60)/24)+DATE(1970,1,1)</f>
        <v>40545.25</v>
      </c>
      <c r="N555" s="14">
        <v>1294034400</v>
      </c>
      <c r="O555" s="13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>LEFT(R555,SEARCH("/",R555)-1)</f>
        <v>music</v>
      </c>
      <c r="T555" t="str">
        <f>RIGHT(R555,(LEN(R555)-(SEARCH("/",R555))))</f>
        <v>rock</v>
      </c>
      <c r="U555">
        <f t="shared" si="8"/>
        <v>1</v>
      </c>
    </row>
    <row r="556" spans="1:21" ht="31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IF(E556=0,0,E556/D556)</f>
        <v>1.5166315789473683</v>
      </c>
      <c r="G556" t="s">
        <v>20</v>
      </c>
      <c r="H556">
        <v>554</v>
      </c>
      <c r="I556" s="9">
        <f>IF(H556=0,0,E556/H556)</f>
        <v>26.007220216606498</v>
      </c>
      <c r="J556" t="s">
        <v>15</v>
      </c>
      <c r="K556" t="s">
        <v>16</v>
      </c>
      <c r="L556">
        <v>1482127200</v>
      </c>
      <c r="M556" s="13">
        <f>(((L556/60)/60)/24)+DATE(1970,1,1)</f>
        <v>42723.25</v>
      </c>
      <c r="N556" s="14">
        <v>1482645600</v>
      </c>
      <c r="O556" s="13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>LEFT(R556,SEARCH("/",R556)-1)</f>
        <v>music</v>
      </c>
      <c r="T556" t="str">
        <f>RIGHT(R556,(LEN(R556)-(SEARCH("/",R556))))</f>
        <v>indie rock</v>
      </c>
      <c r="U556">
        <f t="shared" si="8"/>
        <v>6</v>
      </c>
    </row>
    <row r="557" spans="1:21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IF(E557=0,0,E557/D557)</f>
        <v>2.2363492063492063</v>
      </c>
      <c r="G557" t="s">
        <v>20</v>
      </c>
      <c r="H557">
        <v>135</v>
      </c>
      <c r="I557" s="9">
        <f>IF(H557=0,0,E557/H557)</f>
        <v>104.36296296296297</v>
      </c>
      <c r="J557" t="s">
        <v>36</v>
      </c>
      <c r="K557" t="s">
        <v>37</v>
      </c>
      <c r="L557">
        <v>1396414800</v>
      </c>
      <c r="M557" s="13">
        <f>(((L557/60)/60)/24)+DATE(1970,1,1)</f>
        <v>41731.208333333336</v>
      </c>
      <c r="N557" s="14">
        <v>1399093200</v>
      </c>
      <c r="O557" s="13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LEFT(R557,SEARCH("/",R557)-1)</f>
        <v>music</v>
      </c>
      <c r="T557" t="str">
        <f>RIGHT(R557,(LEN(R557)-(SEARCH("/",R557))))</f>
        <v>rock</v>
      </c>
      <c r="U557">
        <f t="shared" si="8"/>
        <v>31</v>
      </c>
    </row>
    <row r="558" spans="1:21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IF(E558=0,0,E558/D558)</f>
        <v>2.3975</v>
      </c>
      <c r="G558" t="s">
        <v>20</v>
      </c>
      <c r="H558">
        <v>122</v>
      </c>
      <c r="I558" s="9">
        <f>IF(H558=0,0,E558/H558)</f>
        <v>102.18852459016394</v>
      </c>
      <c r="J558" t="s">
        <v>21</v>
      </c>
      <c r="K558" t="s">
        <v>22</v>
      </c>
      <c r="L558">
        <v>1315285200</v>
      </c>
      <c r="M558" s="13">
        <f>(((L558/60)/60)/24)+DATE(1970,1,1)</f>
        <v>40792.208333333336</v>
      </c>
      <c r="N558" s="14">
        <v>1315890000</v>
      </c>
      <c r="O558" s="13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LEFT(R558,SEARCH("/",R558)-1)</f>
        <v>publishing</v>
      </c>
      <c r="T558" t="str">
        <f>RIGHT(R558,(LEN(R558)-(SEARCH("/",R558))))</f>
        <v>translations</v>
      </c>
      <c r="U558">
        <f t="shared" si="8"/>
        <v>7</v>
      </c>
    </row>
    <row r="559" spans="1:21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IF(E559=0,0,E559/D559)</f>
        <v>1.9933333333333334</v>
      </c>
      <c r="G559" t="s">
        <v>20</v>
      </c>
      <c r="H559">
        <v>221</v>
      </c>
      <c r="I559" s="9">
        <f>IF(H559=0,0,E559/H559)</f>
        <v>54.117647058823529</v>
      </c>
      <c r="J559" t="s">
        <v>21</v>
      </c>
      <c r="K559" t="s">
        <v>22</v>
      </c>
      <c r="L559">
        <v>1443762000</v>
      </c>
      <c r="M559" s="13">
        <f>(((L559/60)/60)/24)+DATE(1970,1,1)</f>
        <v>42279.208333333328</v>
      </c>
      <c r="N559" s="14">
        <v>1444021200</v>
      </c>
      <c r="O559" s="13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LEFT(R559,SEARCH("/",R559)-1)</f>
        <v>film &amp; video</v>
      </c>
      <c r="T559" t="str">
        <f>RIGHT(R559,(LEN(R559)-(SEARCH("/",R559))))</f>
        <v>science fiction</v>
      </c>
      <c r="U559">
        <f t="shared" si="8"/>
        <v>3</v>
      </c>
    </row>
    <row r="560" spans="1:21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IF(E560=0,0,E560/D560)</f>
        <v>1.373448275862069</v>
      </c>
      <c r="G560" t="s">
        <v>20</v>
      </c>
      <c r="H560">
        <v>126</v>
      </c>
      <c r="I560" s="9">
        <f>IF(H560=0,0,E560/H560)</f>
        <v>63.222222222222221</v>
      </c>
      <c r="J560" t="s">
        <v>21</v>
      </c>
      <c r="K560" t="s">
        <v>22</v>
      </c>
      <c r="L560">
        <v>1456293600</v>
      </c>
      <c r="M560" s="13">
        <f>(((L560/60)/60)/24)+DATE(1970,1,1)</f>
        <v>42424.25</v>
      </c>
      <c r="N560" s="14">
        <v>1460005200</v>
      </c>
      <c r="O560" s="13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LEFT(R560,SEARCH("/",R560)-1)</f>
        <v>theater</v>
      </c>
      <c r="T560" t="str">
        <f>RIGHT(R560,(LEN(R560)-(SEARCH("/",R560))))</f>
        <v>plays</v>
      </c>
      <c r="U560">
        <f t="shared" si="8"/>
        <v>42.958333333328483</v>
      </c>
    </row>
    <row r="561" spans="1:21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IF(E561=0,0,E561/D561)</f>
        <v>1.009696106362773</v>
      </c>
      <c r="G561" t="s">
        <v>20</v>
      </c>
      <c r="H561">
        <v>1022</v>
      </c>
      <c r="I561" s="9">
        <f>IF(H561=0,0,E561/H561)</f>
        <v>104.03228962818004</v>
      </c>
      <c r="J561" t="s">
        <v>21</v>
      </c>
      <c r="K561" t="s">
        <v>22</v>
      </c>
      <c r="L561">
        <v>1470114000</v>
      </c>
      <c r="M561" s="13">
        <f>(((L561/60)/60)/24)+DATE(1970,1,1)</f>
        <v>42584.208333333328</v>
      </c>
      <c r="N561" s="14">
        <v>1470718800</v>
      </c>
      <c r="O561" s="13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LEFT(R561,SEARCH("/",R561)-1)</f>
        <v>theater</v>
      </c>
      <c r="T561" t="str">
        <f>RIGHT(R561,(LEN(R561)-(SEARCH("/",R561))))</f>
        <v>plays</v>
      </c>
      <c r="U561">
        <f t="shared" si="8"/>
        <v>7</v>
      </c>
    </row>
    <row r="562" spans="1:21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IF(E562=0,0,E562/D562)</f>
        <v>7.9416000000000002</v>
      </c>
      <c r="G562" t="s">
        <v>20</v>
      </c>
      <c r="H562">
        <v>3177</v>
      </c>
      <c r="I562" s="9">
        <f>IF(H562=0,0,E562/H562)</f>
        <v>49.994334277620396</v>
      </c>
      <c r="J562" t="s">
        <v>21</v>
      </c>
      <c r="K562" t="s">
        <v>22</v>
      </c>
      <c r="L562">
        <v>1321596000</v>
      </c>
      <c r="M562" s="13">
        <f>(((L562/60)/60)/24)+DATE(1970,1,1)</f>
        <v>40865.25</v>
      </c>
      <c r="N562" s="14">
        <v>1325052000</v>
      </c>
      <c r="O562" s="13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>LEFT(R562,SEARCH("/",R562)-1)</f>
        <v>film &amp; video</v>
      </c>
      <c r="T562" t="str">
        <f>RIGHT(R562,(LEN(R562)-(SEARCH("/",R562))))</f>
        <v>animation</v>
      </c>
      <c r="U562">
        <f t="shared" si="8"/>
        <v>40</v>
      </c>
    </row>
    <row r="563" spans="1:21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IF(E563=0,0,E563/D563)</f>
        <v>3.6970000000000001</v>
      </c>
      <c r="G563" t="s">
        <v>20</v>
      </c>
      <c r="H563">
        <v>198</v>
      </c>
      <c r="I563" s="9">
        <f>IF(H563=0,0,E563/H563)</f>
        <v>56.015151515151516</v>
      </c>
      <c r="J563" t="s">
        <v>98</v>
      </c>
      <c r="K563" t="s">
        <v>99</v>
      </c>
      <c r="L563">
        <v>1318827600</v>
      </c>
      <c r="M563" s="13">
        <f>(((L563/60)/60)/24)+DATE(1970,1,1)</f>
        <v>40833.208333333336</v>
      </c>
      <c r="N563" s="14">
        <v>1319000400</v>
      </c>
      <c r="O563" s="13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LEFT(R563,SEARCH("/",R563)-1)</f>
        <v>theater</v>
      </c>
      <c r="T563" t="str">
        <f>RIGHT(R563,(LEN(R563)-(SEARCH("/",R563))))</f>
        <v>plays</v>
      </c>
      <c r="U563">
        <f t="shared" si="8"/>
        <v>2</v>
      </c>
    </row>
    <row r="564" spans="1:21" ht="31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IF(E564=0,0,E564/D564)</f>
        <v>0.12818181818181817</v>
      </c>
      <c r="G564" t="s">
        <v>14</v>
      </c>
      <c r="H564">
        <v>26</v>
      </c>
      <c r="I564" s="9">
        <f>IF(H564=0,0,E564/H564)</f>
        <v>48.807692307692307</v>
      </c>
      <c r="J564" t="s">
        <v>98</v>
      </c>
      <c r="K564" t="s">
        <v>99</v>
      </c>
      <c r="L564">
        <v>1552366800</v>
      </c>
      <c r="M564" s="13">
        <f>(((L564/60)/60)/24)+DATE(1970,1,1)</f>
        <v>43536.208333333328</v>
      </c>
      <c r="N564" s="14">
        <v>1552539600</v>
      </c>
      <c r="O564" s="13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LEFT(R564,SEARCH("/",R564)-1)</f>
        <v>music</v>
      </c>
      <c r="T564" t="str">
        <f>RIGHT(R564,(LEN(R564)-(SEARCH("/",R564))))</f>
        <v>rock</v>
      </c>
      <c r="U564">
        <f t="shared" si="8"/>
        <v>2</v>
      </c>
    </row>
    <row r="565" spans="1:21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IF(E565=0,0,E565/D565)</f>
        <v>1.3802702702702703</v>
      </c>
      <c r="G565" t="s">
        <v>20</v>
      </c>
      <c r="H565">
        <v>85</v>
      </c>
      <c r="I565" s="9">
        <f>IF(H565=0,0,E565/H565)</f>
        <v>60.082352941176474</v>
      </c>
      <c r="J565" t="s">
        <v>26</v>
      </c>
      <c r="K565" t="s">
        <v>27</v>
      </c>
      <c r="L565">
        <v>1542088800</v>
      </c>
      <c r="M565" s="13">
        <f>(((L565/60)/60)/24)+DATE(1970,1,1)</f>
        <v>43417.25</v>
      </c>
      <c r="N565" s="14">
        <v>1543816800</v>
      </c>
      <c r="O565" s="13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>LEFT(R565,SEARCH("/",R565)-1)</f>
        <v>film &amp; video</v>
      </c>
      <c r="T565" t="str">
        <f>RIGHT(R565,(LEN(R565)-(SEARCH("/",R565))))</f>
        <v>documentary</v>
      </c>
      <c r="U565">
        <f t="shared" si="8"/>
        <v>20</v>
      </c>
    </row>
    <row r="566" spans="1:21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IF(E566=0,0,E566/D566)</f>
        <v>0.83813278008298753</v>
      </c>
      <c r="G566" t="s">
        <v>14</v>
      </c>
      <c r="H566">
        <v>1790</v>
      </c>
      <c r="I566" s="9">
        <f>IF(H566=0,0,E566/H566)</f>
        <v>78.990502793296088</v>
      </c>
      <c r="J566" t="s">
        <v>21</v>
      </c>
      <c r="K566" t="s">
        <v>22</v>
      </c>
      <c r="L566">
        <v>1426395600</v>
      </c>
      <c r="M566" s="13">
        <f>(((L566/60)/60)/24)+DATE(1970,1,1)</f>
        <v>42078.208333333328</v>
      </c>
      <c r="N566" s="14">
        <v>1427086800</v>
      </c>
      <c r="O566" s="13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LEFT(R566,SEARCH("/",R566)-1)</f>
        <v>theater</v>
      </c>
      <c r="T566" t="str">
        <f>RIGHT(R566,(LEN(R566)-(SEARCH("/",R566))))</f>
        <v>plays</v>
      </c>
      <c r="U566">
        <f t="shared" si="8"/>
        <v>8</v>
      </c>
    </row>
    <row r="567" spans="1:21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IF(E567=0,0,E567/D567)</f>
        <v>2.0460063224446787</v>
      </c>
      <c r="G567" t="s">
        <v>20</v>
      </c>
      <c r="H567">
        <v>3596</v>
      </c>
      <c r="I567" s="9">
        <f>IF(H567=0,0,E567/H567)</f>
        <v>53.99499443826474</v>
      </c>
      <c r="J567" t="s">
        <v>21</v>
      </c>
      <c r="K567" t="s">
        <v>22</v>
      </c>
      <c r="L567">
        <v>1321336800</v>
      </c>
      <c r="M567" s="13">
        <f>(((L567/60)/60)/24)+DATE(1970,1,1)</f>
        <v>40862.25</v>
      </c>
      <c r="N567" s="14">
        <v>1323064800</v>
      </c>
      <c r="O567" s="13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>LEFT(R567,SEARCH("/",R567)-1)</f>
        <v>theater</v>
      </c>
      <c r="T567" t="str">
        <f>RIGHT(R567,(LEN(R567)-(SEARCH("/",R567))))</f>
        <v>plays</v>
      </c>
      <c r="U567">
        <f t="shared" si="8"/>
        <v>20</v>
      </c>
    </row>
    <row r="568" spans="1:21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IF(E568=0,0,E568/D568)</f>
        <v>0.44344086021505374</v>
      </c>
      <c r="G568" t="s">
        <v>14</v>
      </c>
      <c r="H568">
        <v>37</v>
      </c>
      <c r="I568" s="9">
        <f>IF(H568=0,0,E568/H568)</f>
        <v>111.45945945945945</v>
      </c>
      <c r="J568" t="s">
        <v>21</v>
      </c>
      <c r="K568" t="s">
        <v>22</v>
      </c>
      <c r="L568">
        <v>1456293600</v>
      </c>
      <c r="M568" s="13">
        <f>(((L568/60)/60)/24)+DATE(1970,1,1)</f>
        <v>42424.25</v>
      </c>
      <c r="N568" s="14">
        <v>1458277200</v>
      </c>
      <c r="O568" s="13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LEFT(R568,SEARCH("/",R568)-1)</f>
        <v>music</v>
      </c>
      <c r="T568" t="str">
        <f>RIGHT(R568,(LEN(R568)-(SEARCH("/",R568))))</f>
        <v>electric music</v>
      </c>
      <c r="U568">
        <f t="shared" si="8"/>
        <v>22.958333333328483</v>
      </c>
    </row>
    <row r="569" spans="1:21" ht="31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IF(E569=0,0,E569/D569)</f>
        <v>2.1860294117647059</v>
      </c>
      <c r="G569" t="s">
        <v>20</v>
      </c>
      <c r="H569">
        <v>244</v>
      </c>
      <c r="I569" s="9">
        <f>IF(H569=0,0,E569/H569)</f>
        <v>60.922131147540981</v>
      </c>
      <c r="J569" t="s">
        <v>21</v>
      </c>
      <c r="K569" t="s">
        <v>22</v>
      </c>
      <c r="L569">
        <v>1404968400</v>
      </c>
      <c r="M569" s="13">
        <f>(((L569/60)/60)/24)+DATE(1970,1,1)</f>
        <v>41830.208333333336</v>
      </c>
      <c r="N569" s="14">
        <v>1405141200</v>
      </c>
      <c r="O569" s="13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LEFT(R569,SEARCH("/",R569)-1)</f>
        <v>music</v>
      </c>
      <c r="T569" t="str">
        <f>RIGHT(R569,(LEN(R569)-(SEARCH("/",R569))))</f>
        <v>rock</v>
      </c>
      <c r="U569">
        <f t="shared" si="8"/>
        <v>2</v>
      </c>
    </row>
    <row r="570" spans="1:21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IF(E570=0,0,E570/D570)</f>
        <v>1.8603314917127072</v>
      </c>
      <c r="G570" t="s">
        <v>20</v>
      </c>
      <c r="H570">
        <v>5180</v>
      </c>
      <c r="I570" s="9">
        <f>IF(H570=0,0,E570/H570)</f>
        <v>26.0015444015444</v>
      </c>
      <c r="J570" t="s">
        <v>21</v>
      </c>
      <c r="K570" t="s">
        <v>22</v>
      </c>
      <c r="L570">
        <v>1279170000</v>
      </c>
      <c r="M570" s="13">
        <f>(((L570/60)/60)/24)+DATE(1970,1,1)</f>
        <v>40374.208333333336</v>
      </c>
      <c r="N570" s="14">
        <v>1283058000</v>
      </c>
      <c r="O570" s="13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LEFT(R570,SEARCH("/",R570)-1)</f>
        <v>theater</v>
      </c>
      <c r="T570" t="str">
        <f>RIGHT(R570,(LEN(R570)-(SEARCH("/",R570))))</f>
        <v>plays</v>
      </c>
      <c r="U570">
        <f t="shared" si="8"/>
        <v>45</v>
      </c>
    </row>
    <row r="571" spans="1:21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IF(E571=0,0,E571/D571)</f>
        <v>2.3733830845771142</v>
      </c>
      <c r="G571" t="s">
        <v>20</v>
      </c>
      <c r="H571">
        <v>589</v>
      </c>
      <c r="I571" s="9">
        <f>IF(H571=0,0,E571/H571)</f>
        <v>80.993208828522924</v>
      </c>
      <c r="J571" t="s">
        <v>107</v>
      </c>
      <c r="K571" t="s">
        <v>108</v>
      </c>
      <c r="L571">
        <v>1294725600</v>
      </c>
      <c r="M571" s="13">
        <f>(((L571/60)/60)/24)+DATE(1970,1,1)</f>
        <v>40554.25</v>
      </c>
      <c r="N571" s="14">
        <v>1295762400</v>
      </c>
      <c r="O571" s="13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>LEFT(R571,SEARCH("/",R571)-1)</f>
        <v>film &amp; video</v>
      </c>
      <c r="T571" t="str">
        <f>RIGHT(R571,(LEN(R571)-(SEARCH("/",R571))))</f>
        <v>animation</v>
      </c>
      <c r="U571">
        <f t="shared" si="8"/>
        <v>12</v>
      </c>
    </row>
    <row r="572" spans="1:21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IF(E572=0,0,E572/D572)</f>
        <v>3.0565384615384614</v>
      </c>
      <c r="G572" t="s">
        <v>20</v>
      </c>
      <c r="H572">
        <v>2725</v>
      </c>
      <c r="I572" s="9">
        <f>IF(H572=0,0,E572/H572)</f>
        <v>34.995963302752294</v>
      </c>
      <c r="J572" t="s">
        <v>21</v>
      </c>
      <c r="K572" t="s">
        <v>22</v>
      </c>
      <c r="L572">
        <v>1419055200</v>
      </c>
      <c r="M572" s="13">
        <f>(((L572/60)/60)/24)+DATE(1970,1,1)</f>
        <v>41993.25</v>
      </c>
      <c r="N572" s="14">
        <v>1419573600</v>
      </c>
      <c r="O572" s="13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>LEFT(R572,SEARCH("/",R572)-1)</f>
        <v>music</v>
      </c>
      <c r="T572" t="str">
        <f>RIGHT(R572,(LEN(R572)-(SEARCH("/",R572))))</f>
        <v>rock</v>
      </c>
      <c r="U572">
        <f t="shared" si="8"/>
        <v>6</v>
      </c>
    </row>
    <row r="573" spans="1:21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IF(E573=0,0,E573/D573)</f>
        <v>0.94142857142857139</v>
      </c>
      <c r="G573" t="s">
        <v>14</v>
      </c>
      <c r="H573">
        <v>35</v>
      </c>
      <c r="I573" s="9">
        <f>IF(H573=0,0,E573/H573)</f>
        <v>94.142857142857139</v>
      </c>
      <c r="J573" t="s">
        <v>107</v>
      </c>
      <c r="K573" t="s">
        <v>108</v>
      </c>
      <c r="L573">
        <v>1434690000</v>
      </c>
      <c r="M573" s="13">
        <f>(((L573/60)/60)/24)+DATE(1970,1,1)</f>
        <v>42174.208333333328</v>
      </c>
      <c r="N573" s="14">
        <v>1438750800</v>
      </c>
      <c r="O573" s="13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LEFT(R573,SEARCH("/",R573)-1)</f>
        <v>film &amp; video</v>
      </c>
      <c r="T573" t="str">
        <f>RIGHT(R573,(LEN(R573)-(SEARCH("/",R573))))</f>
        <v>shorts</v>
      </c>
      <c r="U573">
        <f t="shared" si="8"/>
        <v>47</v>
      </c>
    </row>
    <row r="574" spans="1:21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IF(E574=0,0,E574/D574)</f>
        <v>0.54400000000000004</v>
      </c>
      <c r="G574" t="s">
        <v>74</v>
      </c>
      <c r="H574">
        <v>94</v>
      </c>
      <c r="I574" s="9">
        <f>IF(H574=0,0,E574/H574)</f>
        <v>52.085106382978722</v>
      </c>
      <c r="J574" t="s">
        <v>21</v>
      </c>
      <c r="K574" t="s">
        <v>22</v>
      </c>
      <c r="L574">
        <v>1443416400</v>
      </c>
      <c r="M574" s="13">
        <f>(((L574/60)/60)/24)+DATE(1970,1,1)</f>
        <v>42275.208333333328</v>
      </c>
      <c r="N574" s="14">
        <v>1444798800</v>
      </c>
      <c r="O574" s="13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LEFT(R574,SEARCH("/",R574)-1)</f>
        <v>music</v>
      </c>
      <c r="T574" t="str">
        <f>RIGHT(R574,(LEN(R574)-(SEARCH("/",R574))))</f>
        <v>rock</v>
      </c>
      <c r="U574">
        <f t="shared" si="8"/>
        <v>16</v>
      </c>
    </row>
    <row r="575" spans="1:21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IF(E575=0,0,E575/D575)</f>
        <v>1.1188059701492536</v>
      </c>
      <c r="G575" t="s">
        <v>20</v>
      </c>
      <c r="H575">
        <v>300</v>
      </c>
      <c r="I575" s="9">
        <f>IF(H575=0,0,E575/H575)</f>
        <v>24.986666666666668</v>
      </c>
      <c r="J575" t="s">
        <v>21</v>
      </c>
      <c r="K575" t="s">
        <v>22</v>
      </c>
      <c r="L575">
        <v>1399006800</v>
      </c>
      <c r="M575" s="13">
        <f>(((L575/60)/60)/24)+DATE(1970,1,1)</f>
        <v>41761.208333333336</v>
      </c>
      <c r="N575" s="14">
        <v>1399179600</v>
      </c>
      <c r="O575" s="13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LEFT(R575,SEARCH("/",R575)-1)</f>
        <v>journalism</v>
      </c>
      <c r="T575" t="str">
        <f>RIGHT(R575,(LEN(R575)-(SEARCH("/",R575))))</f>
        <v>audio</v>
      </c>
      <c r="U575">
        <f t="shared" si="8"/>
        <v>2</v>
      </c>
    </row>
    <row r="576" spans="1:21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IF(E576=0,0,E576/D576)</f>
        <v>3.6914814814814814</v>
      </c>
      <c r="G576" t="s">
        <v>20</v>
      </c>
      <c r="H576">
        <v>144</v>
      </c>
      <c r="I576" s="9">
        <f>IF(H576=0,0,E576/H576)</f>
        <v>69.215277777777771</v>
      </c>
      <c r="J576" t="s">
        <v>21</v>
      </c>
      <c r="K576" t="s">
        <v>22</v>
      </c>
      <c r="L576">
        <v>1575698400</v>
      </c>
      <c r="M576" s="13">
        <f>(((L576/60)/60)/24)+DATE(1970,1,1)</f>
        <v>43806.25</v>
      </c>
      <c r="N576" s="14">
        <v>1576562400</v>
      </c>
      <c r="O576" s="13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>LEFT(R576,SEARCH("/",R576)-1)</f>
        <v>food</v>
      </c>
      <c r="T576" t="str">
        <f>RIGHT(R576,(LEN(R576)-(SEARCH("/",R576))))</f>
        <v>food trucks</v>
      </c>
      <c r="U576">
        <f t="shared" si="8"/>
        <v>10</v>
      </c>
    </row>
    <row r="577" spans="1:21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IF(E577=0,0,E577/D577)</f>
        <v>0.62930372148859548</v>
      </c>
      <c r="G577" t="s">
        <v>14</v>
      </c>
      <c r="H577">
        <v>558</v>
      </c>
      <c r="I577" s="9">
        <f>IF(H577=0,0,E577/H577)</f>
        <v>93.944444444444443</v>
      </c>
      <c r="J577" t="s">
        <v>21</v>
      </c>
      <c r="K577" t="s">
        <v>22</v>
      </c>
      <c r="L577">
        <v>1400562000</v>
      </c>
      <c r="M577" s="13">
        <f>(((L577/60)/60)/24)+DATE(1970,1,1)</f>
        <v>41779.208333333336</v>
      </c>
      <c r="N577" s="14">
        <v>1400821200</v>
      </c>
      <c r="O577" s="13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LEFT(R577,SEARCH("/",R577)-1)</f>
        <v>theater</v>
      </c>
      <c r="T577" t="str">
        <f>RIGHT(R577,(LEN(R577)-(SEARCH("/",R577))))</f>
        <v>plays</v>
      </c>
      <c r="U577">
        <f t="shared" si="8"/>
        <v>3</v>
      </c>
    </row>
    <row r="578" spans="1:21" ht="31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IF(E578=0,0,E578/D578)</f>
        <v>0.6492783505154639</v>
      </c>
      <c r="G578" t="s">
        <v>14</v>
      </c>
      <c r="H578">
        <v>64</v>
      </c>
      <c r="I578" s="9">
        <f>IF(H578=0,0,E578/H578)</f>
        <v>98.40625</v>
      </c>
      <c r="J578" t="s">
        <v>21</v>
      </c>
      <c r="K578" t="s">
        <v>22</v>
      </c>
      <c r="L578">
        <v>1509512400</v>
      </c>
      <c r="M578" s="13">
        <f>(((L578/60)/60)/24)+DATE(1970,1,1)</f>
        <v>43040.208333333328</v>
      </c>
      <c r="N578" s="14">
        <v>1510984800</v>
      </c>
      <c r="O578" s="13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>LEFT(R578,SEARCH("/",R578)-1)</f>
        <v>theater</v>
      </c>
      <c r="T578" t="str">
        <f>RIGHT(R578,(LEN(R578)-(SEARCH("/",R578))))</f>
        <v>plays</v>
      </c>
      <c r="U578">
        <f t="shared" si="8"/>
        <v>17.041666666671517</v>
      </c>
    </row>
    <row r="579" spans="1:21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IF(E579=0,0,E579/D579)</f>
        <v>0.18853658536585366</v>
      </c>
      <c r="G579" t="s">
        <v>74</v>
      </c>
      <c r="H579">
        <v>37</v>
      </c>
      <c r="I579" s="9">
        <f>IF(H579=0,0,E579/H579)</f>
        <v>41.783783783783782</v>
      </c>
      <c r="J579" t="s">
        <v>21</v>
      </c>
      <c r="K579" t="s">
        <v>22</v>
      </c>
      <c r="L579">
        <v>1299823200</v>
      </c>
      <c r="M579" s="13">
        <f>(((L579/60)/60)/24)+DATE(1970,1,1)</f>
        <v>40613.25</v>
      </c>
      <c r="N579" s="14">
        <v>1302066000</v>
      </c>
      <c r="O579" s="13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LEFT(R579,SEARCH("/",R579)-1)</f>
        <v>music</v>
      </c>
      <c r="T579" t="str">
        <f>RIGHT(R579,(LEN(R579)-(SEARCH("/",R579))))</f>
        <v>jazz</v>
      </c>
      <c r="U579">
        <f t="shared" ref="U579:U642" si="9">O579-M579</f>
        <v>25.958333333335759</v>
      </c>
    </row>
    <row r="580" spans="1:21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IF(E580=0,0,E580/D580)</f>
        <v>0.1675440414507772</v>
      </c>
      <c r="G580" t="s">
        <v>14</v>
      </c>
      <c r="H580">
        <v>245</v>
      </c>
      <c r="I580" s="9">
        <f>IF(H580=0,0,E580/H580)</f>
        <v>65.991836734693877</v>
      </c>
      <c r="J580" t="s">
        <v>21</v>
      </c>
      <c r="K580" t="s">
        <v>22</v>
      </c>
      <c r="L580">
        <v>1322719200</v>
      </c>
      <c r="M580" s="13">
        <f>(((L580/60)/60)/24)+DATE(1970,1,1)</f>
        <v>40878.25</v>
      </c>
      <c r="N580" s="14">
        <v>1322978400</v>
      </c>
      <c r="O580" s="13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>LEFT(R580,SEARCH("/",R580)-1)</f>
        <v>film &amp; video</v>
      </c>
      <c r="T580" t="str">
        <f>RIGHT(R580,(LEN(R580)-(SEARCH("/",R580))))</f>
        <v>science fiction</v>
      </c>
      <c r="U580">
        <f t="shared" si="9"/>
        <v>3</v>
      </c>
    </row>
    <row r="581" spans="1:21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IF(E581=0,0,E581/D581)</f>
        <v>1.0111290322580646</v>
      </c>
      <c r="G581" t="s">
        <v>20</v>
      </c>
      <c r="H581">
        <v>87</v>
      </c>
      <c r="I581" s="9">
        <f>IF(H581=0,0,E581/H581)</f>
        <v>72.05747126436782</v>
      </c>
      <c r="J581" t="s">
        <v>21</v>
      </c>
      <c r="K581" t="s">
        <v>22</v>
      </c>
      <c r="L581">
        <v>1312693200</v>
      </c>
      <c r="M581" s="13">
        <f>(((L581/60)/60)/24)+DATE(1970,1,1)</f>
        <v>40762.208333333336</v>
      </c>
      <c r="N581" s="14">
        <v>1313730000</v>
      </c>
      <c r="O581" s="13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LEFT(R581,SEARCH("/",R581)-1)</f>
        <v>music</v>
      </c>
      <c r="T581" t="str">
        <f>RIGHT(R581,(LEN(R581)-(SEARCH("/",R581))))</f>
        <v>jazz</v>
      </c>
      <c r="U581">
        <f t="shared" si="9"/>
        <v>12</v>
      </c>
    </row>
    <row r="582" spans="1:21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IF(E582=0,0,E582/D582)</f>
        <v>3.4150228310502282</v>
      </c>
      <c r="G582" t="s">
        <v>20</v>
      </c>
      <c r="H582">
        <v>3116</v>
      </c>
      <c r="I582" s="9">
        <f>IF(H582=0,0,E582/H582)</f>
        <v>48.003209242618745</v>
      </c>
      <c r="J582" t="s">
        <v>21</v>
      </c>
      <c r="K582" t="s">
        <v>22</v>
      </c>
      <c r="L582">
        <v>1393394400</v>
      </c>
      <c r="M582" s="13">
        <f>(((L582/60)/60)/24)+DATE(1970,1,1)</f>
        <v>41696.25</v>
      </c>
      <c r="N582" s="14">
        <v>1394085600</v>
      </c>
      <c r="O582" s="13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>LEFT(R582,SEARCH("/",R582)-1)</f>
        <v>theater</v>
      </c>
      <c r="T582" t="str">
        <f>RIGHT(R582,(LEN(R582)-(SEARCH("/",R582))))</f>
        <v>plays</v>
      </c>
      <c r="U582">
        <f t="shared" si="9"/>
        <v>8</v>
      </c>
    </row>
    <row r="583" spans="1:21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IF(E583=0,0,E583/D583)</f>
        <v>0.64016666666666666</v>
      </c>
      <c r="G583" t="s">
        <v>14</v>
      </c>
      <c r="H583">
        <v>71</v>
      </c>
      <c r="I583" s="9">
        <f>IF(H583=0,0,E583/H583)</f>
        <v>54.098591549295776</v>
      </c>
      <c r="J583" t="s">
        <v>21</v>
      </c>
      <c r="K583" t="s">
        <v>22</v>
      </c>
      <c r="L583">
        <v>1304053200</v>
      </c>
      <c r="M583" s="13">
        <f>(((L583/60)/60)/24)+DATE(1970,1,1)</f>
        <v>40662.208333333336</v>
      </c>
      <c r="N583" s="14">
        <v>1305349200</v>
      </c>
      <c r="O583" s="13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LEFT(R583,SEARCH("/",R583)-1)</f>
        <v>technology</v>
      </c>
      <c r="T583" t="str">
        <f>RIGHT(R583,(LEN(R583)-(SEARCH("/",R583))))</f>
        <v>web</v>
      </c>
      <c r="U583">
        <f t="shared" si="9"/>
        <v>15</v>
      </c>
    </row>
    <row r="584" spans="1:21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IF(E584=0,0,E584/D584)</f>
        <v>0.5208045977011494</v>
      </c>
      <c r="G584" t="s">
        <v>14</v>
      </c>
      <c r="H584">
        <v>42</v>
      </c>
      <c r="I584" s="9">
        <f>IF(H584=0,0,E584/H584)</f>
        <v>107.88095238095238</v>
      </c>
      <c r="J584" t="s">
        <v>21</v>
      </c>
      <c r="K584" t="s">
        <v>22</v>
      </c>
      <c r="L584">
        <v>1433912400</v>
      </c>
      <c r="M584" s="13">
        <f>(((L584/60)/60)/24)+DATE(1970,1,1)</f>
        <v>42165.208333333328</v>
      </c>
      <c r="N584" s="14">
        <v>1434344400</v>
      </c>
      <c r="O584" s="13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LEFT(R584,SEARCH("/",R584)-1)</f>
        <v>games</v>
      </c>
      <c r="T584" t="str">
        <f>RIGHT(R584,(LEN(R584)-(SEARCH("/",R584))))</f>
        <v>video games</v>
      </c>
      <c r="U584">
        <f t="shared" si="9"/>
        <v>5</v>
      </c>
    </row>
    <row r="585" spans="1:21" ht="31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IF(E585=0,0,E585/D585)</f>
        <v>3.2240211640211642</v>
      </c>
      <c r="G585" t="s">
        <v>20</v>
      </c>
      <c r="H585">
        <v>909</v>
      </c>
      <c r="I585" s="9">
        <f>IF(H585=0,0,E585/H585)</f>
        <v>67.034103410341032</v>
      </c>
      <c r="J585" t="s">
        <v>21</v>
      </c>
      <c r="K585" t="s">
        <v>22</v>
      </c>
      <c r="L585">
        <v>1329717600</v>
      </c>
      <c r="M585" s="13">
        <f>(((L585/60)/60)/24)+DATE(1970,1,1)</f>
        <v>40959.25</v>
      </c>
      <c r="N585" s="14">
        <v>1331186400</v>
      </c>
      <c r="O585" s="13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>LEFT(R585,SEARCH("/",R585)-1)</f>
        <v>film &amp; video</v>
      </c>
      <c r="T585" t="str">
        <f>RIGHT(R585,(LEN(R585)-(SEARCH("/",R585))))</f>
        <v>documentary</v>
      </c>
      <c r="U585">
        <f t="shared" si="9"/>
        <v>17</v>
      </c>
    </row>
    <row r="586" spans="1:21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IF(E586=0,0,E586/D586)</f>
        <v>1.1950810185185186</v>
      </c>
      <c r="G586" t="s">
        <v>20</v>
      </c>
      <c r="H586">
        <v>1613</v>
      </c>
      <c r="I586" s="9">
        <f>IF(H586=0,0,E586/H586)</f>
        <v>64.01425914445133</v>
      </c>
      <c r="J586" t="s">
        <v>21</v>
      </c>
      <c r="K586" t="s">
        <v>22</v>
      </c>
      <c r="L586">
        <v>1335330000</v>
      </c>
      <c r="M586" s="13">
        <f>(((L586/60)/60)/24)+DATE(1970,1,1)</f>
        <v>41024.208333333336</v>
      </c>
      <c r="N586" s="14">
        <v>1336539600</v>
      </c>
      <c r="O586" s="13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LEFT(R586,SEARCH("/",R586)-1)</f>
        <v>technology</v>
      </c>
      <c r="T586" t="str">
        <f>RIGHT(R586,(LEN(R586)-(SEARCH("/",R586))))</f>
        <v>web</v>
      </c>
      <c r="U586">
        <f t="shared" si="9"/>
        <v>14</v>
      </c>
    </row>
    <row r="587" spans="1:21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IF(E587=0,0,E587/D587)</f>
        <v>1.4679775280898877</v>
      </c>
      <c r="G587" t="s">
        <v>20</v>
      </c>
      <c r="H587">
        <v>136</v>
      </c>
      <c r="I587" s="9">
        <f>IF(H587=0,0,E587/H587)</f>
        <v>96.066176470588232</v>
      </c>
      <c r="J587" t="s">
        <v>21</v>
      </c>
      <c r="K587" t="s">
        <v>22</v>
      </c>
      <c r="L587">
        <v>1268888400</v>
      </c>
      <c r="M587" s="13">
        <f>(((L587/60)/60)/24)+DATE(1970,1,1)</f>
        <v>40255.208333333336</v>
      </c>
      <c r="N587" s="14">
        <v>1269752400</v>
      </c>
      <c r="O587" s="13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LEFT(R587,SEARCH("/",R587)-1)</f>
        <v>publishing</v>
      </c>
      <c r="T587" t="str">
        <f>RIGHT(R587,(LEN(R587)-(SEARCH("/",R587))))</f>
        <v>translations</v>
      </c>
      <c r="U587">
        <f t="shared" si="9"/>
        <v>10</v>
      </c>
    </row>
    <row r="588" spans="1:21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IF(E588=0,0,E588/D588)</f>
        <v>9.5057142857142853</v>
      </c>
      <c r="G588" t="s">
        <v>20</v>
      </c>
      <c r="H588">
        <v>130</v>
      </c>
      <c r="I588" s="9">
        <f>IF(H588=0,0,E588/H588)</f>
        <v>51.184615384615384</v>
      </c>
      <c r="J588" t="s">
        <v>21</v>
      </c>
      <c r="K588" t="s">
        <v>22</v>
      </c>
      <c r="L588">
        <v>1289973600</v>
      </c>
      <c r="M588" s="13">
        <f>(((L588/60)/60)/24)+DATE(1970,1,1)</f>
        <v>40499.25</v>
      </c>
      <c r="N588" s="14">
        <v>1291615200</v>
      </c>
      <c r="O588" s="13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>LEFT(R588,SEARCH("/",R588)-1)</f>
        <v>music</v>
      </c>
      <c r="T588" t="str">
        <f>RIGHT(R588,(LEN(R588)-(SEARCH("/",R588))))</f>
        <v>rock</v>
      </c>
      <c r="U588">
        <f t="shared" si="9"/>
        <v>19</v>
      </c>
    </row>
    <row r="589" spans="1:21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IF(E589=0,0,E589/D589)</f>
        <v>0.72893617021276591</v>
      </c>
      <c r="G589" t="s">
        <v>14</v>
      </c>
      <c r="H589">
        <v>156</v>
      </c>
      <c r="I589" s="9">
        <f>IF(H589=0,0,E589/H589)</f>
        <v>43.92307692307692</v>
      </c>
      <c r="J589" t="s">
        <v>15</v>
      </c>
      <c r="K589" t="s">
        <v>16</v>
      </c>
      <c r="L589">
        <v>1547877600</v>
      </c>
      <c r="M589" s="13">
        <f>(((L589/60)/60)/24)+DATE(1970,1,1)</f>
        <v>43484.25</v>
      </c>
      <c r="N589" s="14">
        <v>1552366800</v>
      </c>
      <c r="O589" s="13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LEFT(R589,SEARCH("/",R589)-1)</f>
        <v>food</v>
      </c>
      <c r="T589" t="str">
        <f>RIGHT(R589,(LEN(R589)-(SEARCH("/",R589))))</f>
        <v>food trucks</v>
      </c>
      <c r="U589">
        <f t="shared" si="9"/>
        <v>51.958333333328483</v>
      </c>
    </row>
    <row r="590" spans="1:21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IF(E590=0,0,E590/D590)</f>
        <v>0.7900824873096447</v>
      </c>
      <c r="G590" t="s">
        <v>14</v>
      </c>
      <c r="H590">
        <v>1368</v>
      </c>
      <c r="I590" s="9">
        <f>IF(H590=0,0,E590/H590)</f>
        <v>91.021198830409361</v>
      </c>
      <c r="J590" t="s">
        <v>40</v>
      </c>
      <c r="K590" t="s">
        <v>41</v>
      </c>
      <c r="L590">
        <v>1269493200</v>
      </c>
      <c r="M590" s="13">
        <f>(((L590/60)/60)/24)+DATE(1970,1,1)</f>
        <v>40262.208333333336</v>
      </c>
      <c r="N590" s="14">
        <v>1272171600</v>
      </c>
      <c r="O590" s="13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LEFT(R590,SEARCH("/",R590)-1)</f>
        <v>theater</v>
      </c>
      <c r="T590" t="str">
        <f>RIGHT(R590,(LEN(R590)-(SEARCH("/",R590))))</f>
        <v>plays</v>
      </c>
      <c r="U590">
        <f t="shared" si="9"/>
        <v>31</v>
      </c>
    </row>
    <row r="591" spans="1:21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IF(E591=0,0,E591/D591)</f>
        <v>0.64721518987341775</v>
      </c>
      <c r="G591" t="s">
        <v>14</v>
      </c>
      <c r="H591">
        <v>102</v>
      </c>
      <c r="I591" s="9">
        <f>IF(H591=0,0,E591/H591)</f>
        <v>50.127450980392155</v>
      </c>
      <c r="J591" t="s">
        <v>21</v>
      </c>
      <c r="K591" t="s">
        <v>22</v>
      </c>
      <c r="L591">
        <v>1436072400</v>
      </c>
      <c r="M591" s="13">
        <f>(((L591/60)/60)/24)+DATE(1970,1,1)</f>
        <v>42190.208333333328</v>
      </c>
      <c r="N591" s="14">
        <v>1436677200</v>
      </c>
      <c r="O591" s="13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LEFT(R591,SEARCH("/",R591)-1)</f>
        <v>film &amp; video</v>
      </c>
      <c r="T591" t="str">
        <f>RIGHT(R591,(LEN(R591)-(SEARCH("/",R591))))</f>
        <v>documentary</v>
      </c>
      <c r="U591">
        <f t="shared" si="9"/>
        <v>7</v>
      </c>
    </row>
    <row r="592" spans="1:21" ht="31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IF(E592=0,0,E592/D592)</f>
        <v>0.82028169014084507</v>
      </c>
      <c r="G592" t="s">
        <v>14</v>
      </c>
      <c r="H592">
        <v>86</v>
      </c>
      <c r="I592" s="9">
        <f>IF(H592=0,0,E592/H592)</f>
        <v>67.720930232558146</v>
      </c>
      <c r="J592" t="s">
        <v>26</v>
      </c>
      <c r="K592" t="s">
        <v>27</v>
      </c>
      <c r="L592">
        <v>1419141600</v>
      </c>
      <c r="M592" s="13">
        <f>(((L592/60)/60)/24)+DATE(1970,1,1)</f>
        <v>41994.25</v>
      </c>
      <c r="N592" s="14">
        <v>1420092000</v>
      </c>
      <c r="O592" s="13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>LEFT(R592,SEARCH("/",R592)-1)</f>
        <v>publishing</v>
      </c>
      <c r="T592" t="str">
        <f>RIGHT(R592,(LEN(R592)-(SEARCH("/",R592))))</f>
        <v>radio &amp; podcasts</v>
      </c>
      <c r="U592">
        <f t="shared" si="9"/>
        <v>11</v>
      </c>
    </row>
    <row r="593" spans="1:21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IF(E593=0,0,E593/D593)</f>
        <v>10.376666666666667</v>
      </c>
      <c r="G593" t="s">
        <v>20</v>
      </c>
      <c r="H593">
        <v>102</v>
      </c>
      <c r="I593" s="9">
        <f>IF(H593=0,0,E593/H593)</f>
        <v>61.03921568627451</v>
      </c>
      <c r="J593" t="s">
        <v>21</v>
      </c>
      <c r="K593" t="s">
        <v>22</v>
      </c>
      <c r="L593">
        <v>1279083600</v>
      </c>
      <c r="M593" s="13">
        <f>(((L593/60)/60)/24)+DATE(1970,1,1)</f>
        <v>40373.208333333336</v>
      </c>
      <c r="N593" s="14">
        <v>1279947600</v>
      </c>
      <c r="O593" s="13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LEFT(R593,SEARCH("/",R593)-1)</f>
        <v>games</v>
      </c>
      <c r="T593" t="str">
        <f>RIGHT(R593,(LEN(R593)-(SEARCH("/",R593))))</f>
        <v>video games</v>
      </c>
      <c r="U593">
        <f t="shared" si="9"/>
        <v>10</v>
      </c>
    </row>
    <row r="594" spans="1:21" ht="31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IF(E594=0,0,E594/D594)</f>
        <v>0.12910076530612244</v>
      </c>
      <c r="G594" t="s">
        <v>14</v>
      </c>
      <c r="H594">
        <v>253</v>
      </c>
      <c r="I594" s="9">
        <f>IF(H594=0,0,E594/H594)</f>
        <v>80.011857707509876</v>
      </c>
      <c r="J594" t="s">
        <v>21</v>
      </c>
      <c r="K594" t="s">
        <v>22</v>
      </c>
      <c r="L594">
        <v>1401426000</v>
      </c>
      <c r="M594" s="13">
        <f>(((L594/60)/60)/24)+DATE(1970,1,1)</f>
        <v>41789.208333333336</v>
      </c>
      <c r="N594" s="14">
        <v>1402203600</v>
      </c>
      <c r="O594" s="13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LEFT(R594,SEARCH("/",R594)-1)</f>
        <v>theater</v>
      </c>
      <c r="T594" t="str">
        <f>RIGHT(R594,(LEN(R594)-(SEARCH("/",R594))))</f>
        <v>plays</v>
      </c>
      <c r="U594">
        <f t="shared" si="9"/>
        <v>9</v>
      </c>
    </row>
    <row r="595" spans="1:21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IF(E595=0,0,E595/D595)</f>
        <v>1.5484210526315789</v>
      </c>
      <c r="G595" t="s">
        <v>20</v>
      </c>
      <c r="H595">
        <v>4006</v>
      </c>
      <c r="I595" s="9">
        <f>IF(H595=0,0,E595/H595)</f>
        <v>47.001497753369947</v>
      </c>
      <c r="J595" t="s">
        <v>21</v>
      </c>
      <c r="K595" t="s">
        <v>22</v>
      </c>
      <c r="L595">
        <v>1395810000</v>
      </c>
      <c r="M595" s="13">
        <f>(((L595/60)/60)/24)+DATE(1970,1,1)</f>
        <v>41724.208333333336</v>
      </c>
      <c r="N595" s="14">
        <v>1396933200</v>
      </c>
      <c r="O595" s="13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LEFT(R595,SEARCH("/",R595)-1)</f>
        <v>film &amp; video</v>
      </c>
      <c r="T595" t="str">
        <f>RIGHT(R595,(LEN(R595)-(SEARCH("/",R595))))</f>
        <v>animation</v>
      </c>
      <c r="U595">
        <f t="shared" si="9"/>
        <v>13</v>
      </c>
    </row>
    <row r="596" spans="1:21" ht="31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IF(E596=0,0,E596/D596)</f>
        <v>7.0991735537190084E-2</v>
      </c>
      <c r="G596" t="s">
        <v>14</v>
      </c>
      <c r="H596">
        <v>157</v>
      </c>
      <c r="I596" s="9">
        <f>IF(H596=0,0,E596/H596)</f>
        <v>71.127388535031841</v>
      </c>
      <c r="J596" t="s">
        <v>21</v>
      </c>
      <c r="K596" t="s">
        <v>22</v>
      </c>
      <c r="L596">
        <v>1467003600</v>
      </c>
      <c r="M596" s="13">
        <f>(((L596/60)/60)/24)+DATE(1970,1,1)</f>
        <v>42548.208333333328</v>
      </c>
      <c r="N596" s="14">
        <v>1467262800</v>
      </c>
      <c r="O596" s="13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LEFT(R596,SEARCH("/",R596)-1)</f>
        <v>theater</v>
      </c>
      <c r="T596" t="str">
        <f>RIGHT(R596,(LEN(R596)-(SEARCH("/",R596))))</f>
        <v>plays</v>
      </c>
      <c r="U596">
        <f t="shared" si="9"/>
        <v>3</v>
      </c>
    </row>
    <row r="597" spans="1:21" ht="31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IF(E597=0,0,E597/D597)</f>
        <v>2.0852773826458035</v>
      </c>
      <c r="G597" t="s">
        <v>20</v>
      </c>
      <c r="H597">
        <v>1629</v>
      </c>
      <c r="I597" s="9">
        <f>IF(H597=0,0,E597/H597)</f>
        <v>89.99079189686924</v>
      </c>
      <c r="J597" t="s">
        <v>21</v>
      </c>
      <c r="K597" t="s">
        <v>22</v>
      </c>
      <c r="L597">
        <v>1268715600</v>
      </c>
      <c r="M597" s="13">
        <f>(((L597/60)/60)/24)+DATE(1970,1,1)</f>
        <v>40253.208333333336</v>
      </c>
      <c r="N597" s="14">
        <v>1270530000</v>
      </c>
      <c r="O597" s="13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LEFT(R597,SEARCH("/",R597)-1)</f>
        <v>theater</v>
      </c>
      <c r="T597" t="str">
        <f>RIGHT(R597,(LEN(R597)-(SEARCH("/",R597))))</f>
        <v>plays</v>
      </c>
      <c r="U597">
        <f t="shared" si="9"/>
        <v>21</v>
      </c>
    </row>
    <row r="598" spans="1:21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IF(E598=0,0,E598/D598)</f>
        <v>0.99683544303797467</v>
      </c>
      <c r="G598" t="s">
        <v>14</v>
      </c>
      <c r="H598">
        <v>183</v>
      </c>
      <c r="I598" s="9">
        <f>IF(H598=0,0,E598/H598)</f>
        <v>43.032786885245905</v>
      </c>
      <c r="J598" t="s">
        <v>21</v>
      </c>
      <c r="K598" t="s">
        <v>22</v>
      </c>
      <c r="L598">
        <v>1457157600</v>
      </c>
      <c r="M598" s="13">
        <f>(((L598/60)/60)/24)+DATE(1970,1,1)</f>
        <v>42434.25</v>
      </c>
      <c r="N598" s="14">
        <v>1457762400</v>
      </c>
      <c r="O598" s="13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>LEFT(R598,SEARCH("/",R598)-1)</f>
        <v>film &amp; video</v>
      </c>
      <c r="T598" t="str">
        <f>RIGHT(R598,(LEN(R598)-(SEARCH("/",R598))))</f>
        <v>drama</v>
      </c>
      <c r="U598">
        <f t="shared" si="9"/>
        <v>7</v>
      </c>
    </row>
    <row r="599" spans="1:21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IF(E599=0,0,E599/D599)</f>
        <v>2.0159756097560977</v>
      </c>
      <c r="G599" t="s">
        <v>20</v>
      </c>
      <c r="H599">
        <v>2188</v>
      </c>
      <c r="I599" s="9">
        <f>IF(H599=0,0,E599/H599)</f>
        <v>67.997714808043881</v>
      </c>
      <c r="J599" t="s">
        <v>21</v>
      </c>
      <c r="K599" t="s">
        <v>22</v>
      </c>
      <c r="L599">
        <v>1573970400</v>
      </c>
      <c r="M599" s="13">
        <f>(((L599/60)/60)/24)+DATE(1970,1,1)</f>
        <v>43786.25</v>
      </c>
      <c r="N599" s="14">
        <v>1575525600</v>
      </c>
      <c r="O599" s="13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>LEFT(R599,SEARCH("/",R599)-1)</f>
        <v>theater</v>
      </c>
      <c r="T599" t="str">
        <f>RIGHT(R599,(LEN(R599)-(SEARCH("/",R599))))</f>
        <v>plays</v>
      </c>
      <c r="U599">
        <f t="shared" si="9"/>
        <v>18</v>
      </c>
    </row>
    <row r="600" spans="1:21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IF(E600=0,0,E600/D600)</f>
        <v>1.6209032258064515</v>
      </c>
      <c r="G600" t="s">
        <v>20</v>
      </c>
      <c r="H600">
        <v>2409</v>
      </c>
      <c r="I600" s="9">
        <f>IF(H600=0,0,E600/H600)</f>
        <v>73.004566210045667</v>
      </c>
      <c r="J600" t="s">
        <v>107</v>
      </c>
      <c r="K600" t="s">
        <v>108</v>
      </c>
      <c r="L600">
        <v>1276578000</v>
      </c>
      <c r="M600" s="13">
        <f>(((L600/60)/60)/24)+DATE(1970,1,1)</f>
        <v>40344.208333333336</v>
      </c>
      <c r="N600" s="14">
        <v>1279083600</v>
      </c>
      <c r="O600" s="13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LEFT(R600,SEARCH("/",R600)-1)</f>
        <v>music</v>
      </c>
      <c r="T600" t="str">
        <f>RIGHT(R600,(LEN(R600)-(SEARCH("/",R600))))</f>
        <v>rock</v>
      </c>
      <c r="U600">
        <f t="shared" si="9"/>
        <v>29</v>
      </c>
    </row>
    <row r="601" spans="1:21" ht="31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IF(E601=0,0,E601/D601)</f>
        <v>3.6436208125445471E-2</v>
      </c>
      <c r="G601" t="s">
        <v>14</v>
      </c>
      <c r="H601">
        <v>82</v>
      </c>
      <c r="I601" s="9">
        <f>IF(H601=0,0,E601/H601)</f>
        <v>62.341463414634148</v>
      </c>
      <c r="J601" t="s">
        <v>36</v>
      </c>
      <c r="K601" t="s">
        <v>37</v>
      </c>
      <c r="L601">
        <v>1423720800</v>
      </c>
      <c r="M601" s="13">
        <f>(((L601/60)/60)/24)+DATE(1970,1,1)</f>
        <v>42047.25</v>
      </c>
      <c r="N601" s="14">
        <v>1424412000</v>
      </c>
      <c r="O601" s="13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>LEFT(R601,SEARCH("/",R601)-1)</f>
        <v>film &amp; video</v>
      </c>
      <c r="T601" t="str">
        <f>RIGHT(R601,(LEN(R601)-(SEARCH("/",R601))))</f>
        <v>documentary</v>
      </c>
      <c r="U601">
        <f t="shared" si="9"/>
        <v>8</v>
      </c>
    </row>
    <row r="602" spans="1:21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IF(E602=0,0,E602/D602)</f>
        <v>0.05</v>
      </c>
      <c r="G602" t="s">
        <v>14</v>
      </c>
      <c r="H602">
        <v>1</v>
      </c>
      <c r="I602" s="9">
        <f>IF(H602=0,0,E602/H602)</f>
        <v>5</v>
      </c>
      <c r="J602" t="s">
        <v>40</v>
      </c>
      <c r="K602" t="s">
        <v>41</v>
      </c>
      <c r="L602">
        <v>1375160400</v>
      </c>
      <c r="M602" s="13">
        <f>(((L602/60)/60)/24)+DATE(1970,1,1)</f>
        <v>41485.208333333336</v>
      </c>
      <c r="N602" s="14">
        <v>1376197200</v>
      </c>
      <c r="O602" s="13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LEFT(R602,SEARCH("/",R602)-1)</f>
        <v>food</v>
      </c>
      <c r="T602" t="str">
        <f>RIGHT(R602,(LEN(R602)-(SEARCH("/",R602))))</f>
        <v>food trucks</v>
      </c>
      <c r="U602">
        <f t="shared" si="9"/>
        <v>12</v>
      </c>
    </row>
    <row r="603" spans="1:21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IF(E603=0,0,E603/D603)</f>
        <v>2.0663492063492064</v>
      </c>
      <c r="G603" t="s">
        <v>20</v>
      </c>
      <c r="H603">
        <v>194</v>
      </c>
      <c r="I603" s="9">
        <f>IF(H603=0,0,E603/H603)</f>
        <v>67.103092783505161</v>
      </c>
      <c r="J603" t="s">
        <v>21</v>
      </c>
      <c r="K603" t="s">
        <v>22</v>
      </c>
      <c r="L603">
        <v>1401426000</v>
      </c>
      <c r="M603" s="13">
        <f>(((L603/60)/60)/24)+DATE(1970,1,1)</f>
        <v>41789.208333333336</v>
      </c>
      <c r="N603" s="14">
        <v>1402894800</v>
      </c>
      <c r="O603" s="13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LEFT(R603,SEARCH("/",R603)-1)</f>
        <v>technology</v>
      </c>
      <c r="T603" t="str">
        <f>RIGHT(R603,(LEN(R603)-(SEARCH("/",R603))))</f>
        <v>wearables</v>
      </c>
      <c r="U603">
        <f t="shared" si="9"/>
        <v>17</v>
      </c>
    </row>
    <row r="604" spans="1:21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IF(E604=0,0,E604/D604)</f>
        <v>1.2823628691983122</v>
      </c>
      <c r="G604" t="s">
        <v>20</v>
      </c>
      <c r="H604">
        <v>1140</v>
      </c>
      <c r="I604" s="9">
        <f>IF(H604=0,0,E604/H604)</f>
        <v>79.978947368421046</v>
      </c>
      <c r="J604" t="s">
        <v>21</v>
      </c>
      <c r="K604" t="s">
        <v>22</v>
      </c>
      <c r="L604">
        <v>1433480400</v>
      </c>
      <c r="M604" s="13">
        <f>(((L604/60)/60)/24)+DATE(1970,1,1)</f>
        <v>42160.208333333328</v>
      </c>
      <c r="N604" s="14">
        <v>1434430800</v>
      </c>
      <c r="O604" s="13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LEFT(R604,SEARCH("/",R604)-1)</f>
        <v>theater</v>
      </c>
      <c r="T604" t="str">
        <f>RIGHT(R604,(LEN(R604)-(SEARCH("/",R604))))</f>
        <v>plays</v>
      </c>
      <c r="U604">
        <f t="shared" si="9"/>
        <v>11</v>
      </c>
    </row>
    <row r="605" spans="1:21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IF(E605=0,0,E605/D605)</f>
        <v>1.1966037735849056</v>
      </c>
      <c r="G605" t="s">
        <v>20</v>
      </c>
      <c r="H605">
        <v>102</v>
      </c>
      <c r="I605" s="9">
        <f>IF(H605=0,0,E605/H605)</f>
        <v>62.176470588235297</v>
      </c>
      <c r="J605" t="s">
        <v>21</v>
      </c>
      <c r="K605" t="s">
        <v>22</v>
      </c>
      <c r="L605">
        <v>1555563600</v>
      </c>
      <c r="M605" s="13">
        <f>(((L605/60)/60)/24)+DATE(1970,1,1)</f>
        <v>43573.208333333328</v>
      </c>
      <c r="N605" s="14">
        <v>1557896400</v>
      </c>
      <c r="O605" s="13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LEFT(R605,SEARCH("/",R605)-1)</f>
        <v>theater</v>
      </c>
      <c r="T605" t="str">
        <f>RIGHT(R605,(LEN(R605)-(SEARCH("/",R605))))</f>
        <v>plays</v>
      </c>
      <c r="U605">
        <f t="shared" si="9"/>
        <v>27</v>
      </c>
    </row>
    <row r="606" spans="1:21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IF(E606=0,0,E606/D606)</f>
        <v>1.7073055242390078</v>
      </c>
      <c r="G606" t="s">
        <v>20</v>
      </c>
      <c r="H606">
        <v>2857</v>
      </c>
      <c r="I606" s="9">
        <f>IF(H606=0,0,E606/H606)</f>
        <v>53.005950297514879</v>
      </c>
      <c r="J606" t="s">
        <v>21</v>
      </c>
      <c r="K606" t="s">
        <v>22</v>
      </c>
      <c r="L606">
        <v>1295676000</v>
      </c>
      <c r="M606" s="13">
        <f>(((L606/60)/60)/24)+DATE(1970,1,1)</f>
        <v>40565.25</v>
      </c>
      <c r="N606" s="14">
        <v>1297490400</v>
      </c>
      <c r="O606" s="13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>LEFT(R606,SEARCH("/",R606)-1)</f>
        <v>theater</v>
      </c>
      <c r="T606" t="str">
        <f>RIGHT(R606,(LEN(R606)-(SEARCH("/",R606))))</f>
        <v>plays</v>
      </c>
      <c r="U606">
        <f t="shared" si="9"/>
        <v>21</v>
      </c>
    </row>
    <row r="607" spans="1:21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IF(E607=0,0,E607/D607)</f>
        <v>1.8721212121212121</v>
      </c>
      <c r="G607" t="s">
        <v>20</v>
      </c>
      <c r="H607">
        <v>107</v>
      </c>
      <c r="I607" s="9">
        <f>IF(H607=0,0,E607/H607)</f>
        <v>57.738317757009348</v>
      </c>
      <c r="J607" t="s">
        <v>21</v>
      </c>
      <c r="K607" t="s">
        <v>22</v>
      </c>
      <c r="L607">
        <v>1443848400</v>
      </c>
      <c r="M607" s="13">
        <f>(((L607/60)/60)/24)+DATE(1970,1,1)</f>
        <v>42280.208333333328</v>
      </c>
      <c r="N607" s="14">
        <v>1447394400</v>
      </c>
      <c r="O607" s="13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>LEFT(R607,SEARCH("/",R607)-1)</f>
        <v>publishing</v>
      </c>
      <c r="T607" t="str">
        <f>RIGHT(R607,(LEN(R607)-(SEARCH("/",R607))))</f>
        <v>nonfiction</v>
      </c>
      <c r="U607">
        <f t="shared" si="9"/>
        <v>41.041666666671517</v>
      </c>
    </row>
    <row r="608" spans="1:21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IF(E608=0,0,E608/D608)</f>
        <v>1.8838235294117647</v>
      </c>
      <c r="G608" t="s">
        <v>20</v>
      </c>
      <c r="H608">
        <v>160</v>
      </c>
      <c r="I608" s="9">
        <f>IF(H608=0,0,E608/H608)</f>
        <v>40.03125</v>
      </c>
      <c r="J608" t="s">
        <v>40</v>
      </c>
      <c r="K608" t="s">
        <v>41</v>
      </c>
      <c r="L608">
        <v>1457330400</v>
      </c>
      <c r="M608" s="13">
        <f>(((L608/60)/60)/24)+DATE(1970,1,1)</f>
        <v>42436.25</v>
      </c>
      <c r="N608" s="14">
        <v>1458277200</v>
      </c>
      <c r="O608" s="13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LEFT(R608,SEARCH("/",R608)-1)</f>
        <v>music</v>
      </c>
      <c r="T608" t="str">
        <f>RIGHT(R608,(LEN(R608)-(SEARCH("/",R608))))</f>
        <v>rock</v>
      </c>
      <c r="U608">
        <f t="shared" si="9"/>
        <v>10.958333333328483</v>
      </c>
    </row>
    <row r="609" spans="1:21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IF(E609=0,0,E609/D609)</f>
        <v>1.3129869186046512</v>
      </c>
      <c r="G609" t="s">
        <v>20</v>
      </c>
      <c r="H609">
        <v>2230</v>
      </c>
      <c r="I609" s="9">
        <f>IF(H609=0,0,E609/H609)</f>
        <v>81.016591928251117</v>
      </c>
      <c r="J609" t="s">
        <v>21</v>
      </c>
      <c r="K609" t="s">
        <v>22</v>
      </c>
      <c r="L609">
        <v>1395550800</v>
      </c>
      <c r="M609" s="13">
        <f>(((L609/60)/60)/24)+DATE(1970,1,1)</f>
        <v>41721.208333333336</v>
      </c>
      <c r="N609" s="14">
        <v>1395723600</v>
      </c>
      <c r="O609" s="13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LEFT(R609,SEARCH("/",R609)-1)</f>
        <v>food</v>
      </c>
      <c r="T609" t="str">
        <f>RIGHT(R609,(LEN(R609)-(SEARCH("/",R609))))</f>
        <v>food trucks</v>
      </c>
      <c r="U609">
        <f t="shared" si="9"/>
        <v>2</v>
      </c>
    </row>
    <row r="610" spans="1:21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IF(E610=0,0,E610/D610)</f>
        <v>2.8397435897435899</v>
      </c>
      <c r="G610" t="s">
        <v>20</v>
      </c>
      <c r="H610">
        <v>316</v>
      </c>
      <c r="I610" s="9">
        <f>IF(H610=0,0,E610/H610)</f>
        <v>35.047468354430379</v>
      </c>
      <c r="J610" t="s">
        <v>21</v>
      </c>
      <c r="K610" t="s">
        <v>22</v>
      </c>
      <c r="L610">
        <v>1551852000</v>
      </c>
      <c r="M610" s="13">
        <f>(((L610/60)/60)/24)+DATE(1970,1,1)</f>
        <v>43530.25</v>
      </c>
      <c r="N610" s="14">
        <v>1552197600</v>
      </c>
      <c r="O610" s="13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>LEFT(R610,SEARCH("/",R610)-1)</f>
        <v>music</v>
      </c>
      <c r="T610" t="str">
        <f>RIGHT(R610,(LEN(R610)-(SEARCH("/",R610))))</f>
        <v>jazz</v>
      </c>
      <c r="U610">
        <f t="shared" si="9"/>
        <v>4</v>
      </c>
    </row>
    <row r="611" spans="1:21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IF(E611=0,0,E611/D611)</f>
        <v>1.2041999999999999</v>
      </c>
      <c r="G611" t="s">
        <v>20</v>
      </c>
      <c r="H611">
        <v>117</v>
      </c>
      <c r="I611" s="9">
        <f>IF(H611=0,0,E611/H611)</f>
        <v>102.92307692307692</v>
      </c>
      <c r="J611" t="s">
        <v>21</v>
      </c>
      <c r="K611" t="s">
        <v>22</v>
      </c>
      <c r="L611">
        <v>1547618400</v>
      </c>
      <c r="M611" s="13">
        <f>(((L611/60)/60)/24)+DATE(1970,1,1)</f>
        <v>43481.25</v>
      </c>
      <c r="N611" s="14">
        <v>1549087200</v>
      </c>
      <c r="O611" s="13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>LEFT(R611,SEARCH("/",R611)-1)</f>
        <v>film &amp; video</v>
      </c>
      <c r="T611" t="str">
        <f>RIGHT(R611,(LEN(R611)-(SEARCH("/",R611))))</f>
        <v>science fiction</v>
      </c>
      <c r="U611">
        <f t="shared" si="9"/>
        <v>17</v>
      </c>
    </row>
    <row r="612" spans="1:21" ht="31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IF(E612=0,0,E612/D612)</f>
        <v>4.1905607476635511</v>
      </c>
      <c r="G612" t="s">
        <v>20</v>
      </c>
      <c r="H612">
        <v>6406</v>
      </c>
      <c r="I612" s="9">
        <f>IF(H612=0,0,E612/H612)</f>
        <v>27.998126756166094</v>
      </c>
      <c r="J612" t="s">
        <v>21</v>
      </c>
      <c r="K612" t="s">
        <v>22</v>
      </c>
      <c r="L612">
        <v>1355637600</v>
      </c>
      <c r="M612" s="13">
        <f>(((L612/60)/60)/24)+DATE(1970,1,1)</f>
        <v>41259.25</v>
      </c>
      <c r="N612" s="14">
        <v>1356847200</v>
      </c>
      <c r="O612" s="13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>LEFT(R612,SEARCH("/",R612)-1)</f>
        <v>theater</v>
      </c>
      <c r="T612" t="str">
        <f>RIGHT(R612,(LEN(R612)-(SEARCH("/",R612))))</f>
        <v>plays</v>
      </c>
      <c r="U612">
        <f t="shared" si="9"/>
        <v>14</v>
      </c>
    </row>
    <row r="613" spans="1:21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IF(E613=0,0,E613/D613)</f>
        <v>0.13853658536585367</v>
      </c>
      <c r="G613" t="s">
        <v>74</v>
      </c>
      <c r="H613">
        <v>15</v>
      </c>
      <c r="I613" s="9">
        <f>IF(H613=0,0,E613/H613)</f>
        <v>75.733333333333334</v>
      </c>
      <c r="J613" t="s">
        <v>21</v>
      </c>
      <c r="K613" t="s">
        <v>22</v>
      </c>
      <c r="L613">
        <v>1374728400</v>
      </c>
      <c r="M613" s="13">
        <f>(((L613/60)/60)/24)+DATE(1970,1,1)</f>
        <v>41480.208333333336</v>
      </c>
      <c r="N613" s="14">
        <v>1375765200</v>
      </c>
      <c r="O613" s="13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RIGHT(R613,(LEN(R613)-(SEARCH("/",R613))))</f>
        <v>plays</v>
      </c>
      <c r="U613">
        <f t="shared" si="9"/>
        <v>12</v>
      </c>
    </row>
    <row r="614" spans="1:21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IF(E614=0,0,E614/D614)</f>
        <v>1.3943548387096774</v>
      </c>
      <c r="G614" t="s">
        <v>20</v>
      </c>
      <c r="H614">
        <v>192</v>
      </c>
      <c r="I614" s="9">
        <f>IF(H614=0,0,E614/H614)</f>
        <v>45.026041666666664</v>
      </c>
      <c r="J614" t="s">
        <v>21</v>
      </c>
      <c r="K614" t="s">
        <v>22</v>
      </c>
      <c r="L614">
        <v>1287810000</v>
      </c>
      <c r="M614" s="13">
        <f>(((L614/60)/60)/24)+DATE(1970,1,1)</f>
        <v>40474.208333333336</v>
      </c>
      <c r="N614" s="14">
        <v>1289800800</v>
      </c>
      <c r="O614" s="13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>LEFT(R614,SEARCH("/",R614)-1)</f>
        <v>music</v>
      </c>
      <c r="T614" t="str">
        <f>RIGHT(R614,(LEN(R614)-(SEARCH("/",R614))))</f>
        <v>electric music</v>
      </c>
      <c r="U614">
        <f t="shared" si="9"/>
        <v>23.041666666664241</v>
      </c>
    </row>
    <row r="615" spans="1:21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IF(E615=0,0,E615/D615)</f>
        <v>1.74</v>
      </c>
      <c r="G615" t="s">
        <v>20</v>
      </c>
      <c r="H615">
        <v>26</v>
      </c>
      <c r="I615" s="9">
        <f>IF(H615=0,0,E615/H615)</f>
        <v>73.615384615384613</v>
      </c>
      <c r="J615" t="s">
        <v>15</v>
      </c>
      <c r="K615" t="s">
        <v>16</v>
      </c>
      <c r="L615">
        <v>1503723600</v>
      </c>
      <c r="M615" s="13">
        <f>(((L615/60)/60)/24)+DATE(1970,1,1)</f>
        <v>42973.208333333328</v>
      </c>
      <c r="N615" s="14">
        <v>1504501200</v>
      </c>
      <c r="O615" s="13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LEFT(R615,SEARCH("/",R615)-1)</f>
        <v>theater</v>
      </c>
      <c r="T615" t="str">
        <f>RIGHT(R615,(LEN(R615)-(SEARCH("/",R615))))</f>
        <v>plays</v>
      </c>
      <c r="U615">
        <f t="shared" si="9"/>
        <v>9</v>
      </c>
    </row>
    <row r="616" spans="1:21" ht="31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IF(E616=0,0,E616/D616)</f>
        <v>1.5549056603773586</v>
      </c>
      <c r="G616" t="s">
        <v>20</v>
      </c>
      <c r="H616">
        <v>723</v>
      </c>
      <c r="I616" s="9">
        <f>IF(H616=0,0,E616/H616)</f>
        <v>56.991701244813278</v>
      </c>
      <c r="J616" t="s">
        <v>21</v>
      </c>
      <c r="K616" t="s">
        <v>22</v>
      </c>
      <c r="L616">
        <v>1484114400</v>
      </c>
      <c r="M616" s="13">
        <f>(((L616/60)/60)/24)+DATE(1970,1,1)</f>
        <v>42746.25</v>
      </c>
      <c r="N616" s="14">
        <v>1485669600</v>
      </c>
      <c r="O616" s="13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>LEFT(R616,SEARCH("/",R616)-1)</f>
        <v>theater</v>
      </c>
      <c r="T616" t="str">
        <f>RIGHT(R616,(LEN(R616)-(SEARCH("/",R616))))</f>
        <v>plays</v>
      </c>
      <c r="U616">
        <f t="shared" si="9"/>
        <v>18</v>
      </c>
    </row>
    <row r="617" spans="1:21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IF(E617=0,0,E617/D617)</f>
        <v>1.7044705882352942</v>
      </c>
      <c r="G617" t="s">
        <v>20</v>
      </c>
      <c r="H617">
        <v>170</v>
      </c>
      <c r="I617" s="9">
        <f>IF(H617=0,0,E617/H617)</f>
        <v>85.223529411764702</v>
      </c>
      <c r="J617" t="s">
        <v>107</v>
      </c>
      <c r="K617" t="s">
        <v>108</v>
      </c>
      <c r="L617">
        <v>1461906000</v>
      </c>
      <c r="M617" s="13">
        <f>(((L617/60)/60)/24)+DATE(1970,1,1)</f>
        <v>42489.208333333328</v>
      </c>
      <c r="N617" s="14">
        <v>1462770000</v>
      </c>
      <c r="O617" s="13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LEFT(R617,SEARCH("/",R617)-1)</f>
        <v>theater</v>
      </c>
      <c r="T617" t="str">
        <f>RIGHT(R617,(LEN(R617)-(SEARCH("/",R617))))</f>
        <v>plays</v>
      </c>
      <c r="U617">
        <f t="shared" si="9"/>
        <v>10</v>
      </c>
    </row>
    <row r="618" spans="1:21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IF(E618=0,0,E618/D618)</f>
        <v>1.8951562500000001</v>
      </c>
      <c r="G618" t="s">
        <v>20</v>
      </c>
      <c r="H618">
        <v>238</v>
      </c>
      <c r="I618" s="9">
        <f>IF(H618=0,0,E618/H618)</f>
        <v>50.962184873949582</v>
      </c>
      <c r="J618" t="s">
        <v>40</v>
      </c>
      <c r="K618" t="s">
        <v>41</v>
      </c>
      <c r="L618">
        <v>1379653200</v>
      </c>
      <c r="M618" s="13">
        <f>(((L618/60)/60)/24)+DATE(1970,1,1)</f>
        <v>41537.208333333336</v>
      </c>
      <c r="N618" s="14">
        <v>1379739600</v>
      </c>
      <c r="O618" s="13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LEFT(R618,SEARCH("/",R618)-1)</f>
        <v>music</v>
      </c>
      <c r="T618" t="str">
        <f>RIGHT(R618,(LEN(R618)-(SEARCH("/",R618))))</f>
        <v>indie rock</v>
      </c>
      <c r="U618">
        <f t="shared" si="9"/>
        <v>1</v>
      </c>
    </row>
    <row r="619" spans="1:21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IF(E619=0,0,E619/D619)</f>
        <v>2.4971428571428573</v>
      </c>
      <c r="G619" t="s">
        <v>20</v>
      </c>
      <c r="H619">
        <v>55</v>
      </c>
      <c r="I619" s="9">
        <f>IF(H619=0,0,E619/H619)</f>
        <v>63.563636363636363</v>
      </c>
      <c r="J619" t="s">
        <v>21</v>
      </c>
      <c r="K619" t="s">
        <v>22</v>
      </c>
      <c r="L619">
        <v>1401858000</v>
      </c>
      <c r="M619" s="13">
        <f>(((L619/60)/60)/24)+DATE(1970,1,1)</f>
        <v>41794.208333333336</v>
      </c>
      <c r="N619" s="14">
        <v>1402722000</v>
      </c>
      <c r="O619" s="13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LEFT(R619,SEARCH("/",R619)-1)</f>
        <v>theater</v>
      </c>
      <c r="T619" t="str">
        <f>RIGHT(R619,(LEN(R619)-(SEARCH("/",R619))))</f>
        <v>plays</v>
      </c>
      <c r="U619">
        <f t="shared" si="9"/>
        <v>10</v>
      </c>
    </row>
    <row r="620" spans="1:21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IF(E620=0,0,E620/D620)</f>
        <v>0.48860523665659616</v>
      </c>
      <c r="G620" t="s">
        <v>14</v>
      </c>
      <c r="H620">
        <v>1198</v>
      </c>
      <c r="I620" s="9">
        <f>IF(H620=0,0,E620/H620)</f>
        <v>80.999165275459092</v>
      </c>
      <c r="J620" t="s">
        <v>21</v>
      </c>
      <c r="K620" t="s">
        <v>22</v>
      </c>
      <c r="L620">
        <v>1367470800</v>
      </c>
      <c r="M620" s="13">
        <f>(((L620/60)/60)/24)+DATE(1970,1,1)</f>
        <v>41396.208333333336</v>
      </c>
      <c r="N620" s="14">
        <v>1369285200</v>
      </c>
      <c r="O620" s="13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LEFT(R620,SEARCH("/",R620)-1)</f>
        <v>publishing</v>
      </c>
      <c r="T620" t="str">
        <f>RIGHT(R620,(LEN(R620)-(SEARCH("/",R620))))</f>
        <v>nonfiction</v>
      </c>
      <c r="U620">
        <f t="shared" si="9"/>
        <v>21</v>
      </c>
    </row>
    <row r="621" spans="1:21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IF(E621=0,0,E621/D621)</f>
        <v>0.28461970393057684</v>
      </c>
      <c r="G621" t="s">
        <v>14</v>
      </c>
      <c r="H621">
        <v>648</v>
      </c>
      <c r="I621" s="9">
        <f>IF(H621=0,0,E621/H621)</f>
        <v>86.044753086419746</v>
      </c>
      <c r="J621" t="s">
        <v>21</v>
      </c>
      <c r="K621" t="s">
        <v>22</v>
      </c>
      <c r="L621">
        <v>1304658000</v>
      </c>
      <c r="M621" s="13">
        <f>(((L621/60)/60)/24)+DATE(1970,1,1)</f>
        <v>40669.208333333336</v>
      </c>
      <c r="N621" s="14">
        <v>1304744400</v>
      </c>
      <c r="O621" s="13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LEFT(R621,SEARCH("/",R621)-1)</f>
        <v>theater</v>
      </c>
      <c r="T621" t="str">
        <f>RIGHT(R621,(LEN(R621)-(SEARCH("/",R621))))</f>
        <v>plays</v>
      </c>
      <c r="U621">
        <f t="shared" si="9"/>
        <v>1</v>
      </c>
    </row>
    <row r="622" spans="1:21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IF(E622=0,0,E622/D622)</f>
        <v>2.6802325581395348</v>
      </c>
      <c r="G622" t="s">
        <v>20</v>
      </c>
      <c r="H622">
        <v>128</v>
      </c>
      <c r="I622" s="9">
        <f>IF(H622=0,0,E622/H622)</f>
        <v>90.0390625</v>
      </c>
      <c r="J622" t="s">
        <v>26</v>
      </c>
      <c r="K622" t="s">
        <v>27</v>
      </c>
      <c r="L622">
        <v>1467954000</v>
      </c>
      <c r="M622" s="13">
        <f>(((L622/60)/60)/24)+DATE(1970,1,1)</f>
        <v>42559.208333333328</v>
      </c>
      <c r="N622" s="14">
        <v>1468299600</v>
      </c>
      <c r="O622" s="13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LEFT(R622,SEARCH("/",R622)-1)</f>
        <v>photography</v>
      </c>
      <c r="T622" t="str">
        <f>RIGHT(R622,(LEN(R622)-(SEARCH("/",R622))))</f>
        <v>photography books</v>
      </c>
      <c r="U622">
        <f t="shared" si="9"/>
        <v>4</v>
      </c>
    </row>
    <row r="623" spans="1:21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IF(E623=0,0,E623/D623)</f>
        <v>6.1980078125000002</v>
      </c>
      <c r="G623" t="s">
        <v>20</v>
      </c>
      <c r="H623">
        <v>2144</v>
      </c>
      <c r="I623" s="9">
        <f>IF(H623=0,0,E623/H623)</f>
        <v>74.006063432835816</v>
      </c>
      <c r="J623" t="s">
        <v>21</v>
      </c>
      <c r="K623" t="s">
        <v>22</v>
      </c>
      <c r="L623">
        <v>1473742800</v>
      </c>
      <c r="M623" s="13">
        <f>(((L623/60)/60)/24)+DATE(1970,1,1)</f>
        <v>42626.208333333328</v>
      </c>
      <c r="N623" s="14">
        <v>1474174800</v>
      </c>
      <c r="O623" s="13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LEFT(R623,SEARCH("/",R623)-1)</f>
        <v>theater</v>
      </c>
      <c r="T623" t="str">
        <f>RIGHT(R623,(LEN(R623)-(SEARCH("/",R623))))</f>
        <v>plays</v>
      </c>
      <c r="U623">
        <f t="shared" si="9"/>
        <v>5</v>
      </c>
    </row>
    <row r="624" spans="1:21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IF(E624=0,0,E624/D624)</f>
        <v>3.1301587301587303E-2</v>
      </c>
      <c r="G624" t="s">
        <v>14</v>
      </c>
      <c r="H624">
        <v>64</v>
      </c>
      <c r="I624" s="9">
        <f>IF(H624=0,0,E624/H624)</f>
        <v>92.4375</v>
      </c>
      <c r="J624" t="s">
        <v>21</v>
      </c>
      <c r="K624" t="s">
        <v>22</v>
      </c>
      <c r="L624">
        <v>1523768400</v>
      </c>
      <c r="M624" s="13">
        <f>(((L624/60)/60)/24)+DATE(1970,1,1)</f>
        <v>43205.208333333328</v>
      </c>
      <c r="N624" s="14">
        <v>1526014800</v>
      </c>
      <c r="O624" s="13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LEFT(R624,SEARCH("/",R624)-1)</f>
        <v>music</v>
      </c>
      <c r="T624" t="str">
        <f>RIGHT(R624,(LEN(R624)-(SEARCH("/",R624))))</f>
        <v>indie rock</v>
      </c>
      <c r="U624">
        <f t="shared" si="9"/>
        <v>26</v>
      </c>
    </row>
    <row r="625" spans="1:21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IF(E625=0,0,E625/D625)</f>
        <v>1.5992152704135738</v>
      </c>
      <c r="G625" t="s">
        <v>20</v>
      </c>
      <c r="H625">
        <v>2693</v>
      </c>
      <c r="I625" s="9">
        <f>IF(H625=0,0,E625/H625)</f>
        <v>55.999257333828446</v>
      </c>
      <c r="J625" t="s">
        <v>40</v>
      </c>
      <c r="K625" t="s">
        <v>41</v>
      </c>
      <c r="L625">
        <v>1437022800</v>
      </c>
      <c r="M625" s="13">
        <f>(((L625/60)/60)/24)+DATE(1970,1,1)</f>
        <v>42201.208333333328</v>
      </c>
      <c r="N625" s="14">
        <v>1437454800</v>
      </c>
      <c r="O625" s="13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LEFT(R625,SEARCH("/",R625)-1)</f>
        <v>theater</v>
      </c>
      <c r="T625" t="str">
        <f>RIGHT(R625,(LEN(R625)-(SEARCH("/",R625))))</f>
        <v>plays</v>
      </c>
      <c r="U625">
        <f t="shared" si="9"/>
        <v>5</v>
      </c>
    </row>
    <row r="626" spans="1:21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IF(E626=0,0,E626/D626)</f>
        <v>2.793921568627451</v>
      </c>
      <c r="G626" t="s">
        <v>20</v>
      </c>
      <c r="H626">
        <v>432</v>
      </c>
      <c r="I626" s="9">
        <f>IF(H626=0,0,E626/H626)</f>
        <v>32.983796296296298</v>
      </c>
      <c r="J626" t="s">
        <v>21</v>
      </c>
      <c r="K626" t="s">
        <v>22</v>
      </c>
      <c r="L626">
        <v>1422165600</v>
      </c>
      <c r="M626" s="13">
        <f>(((L626/60)/60)/24)+DATE(1970,1,1)</f>
        <v>42029.25</v>
      </c>
      <c r="N626" s="14">
        <v>1422684000</v>
      </c>
      <c r="O626" s="13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>LEFT(R626,SEARCH("/",R626)-1)</f>
        <v>photography</v>
      </c>
      <c r="T626" t="str">
        <f>RIGHT(R626,(LEN(R626)-(SEARCH("/",R626))))</f>
        <v>photography books</v>
      </c>
      <c r="U626">
        <f t="shared" si="9"/>
        <v>6</v>
      </c>
    </row>
    <row r="627" spans="1:21" ht="31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IF(E627=0,0,E627/D627)</f>
        <v>0.77373333333333338</v>
      </c>
      <c r="G627" t="s">
        <v>14</v>
      </c>
      <c r="H627">
        <v>62</v>
      </c>
      <c r="I627" s="9">
        <f>IF(H627=0,0,E627/H627)</f>
        <v>93.596774193548384</v>
      </c>
      <c r="J627" t="s">
        <v>21</v>
      </c>
      <c r="K627" t="s">
        <v>22</v>
      </c>
      <c r="L627">
        <v>1580104800</v>
      </c>
      <c r="M627" s="13">
        <f>(((L627/60)/60)/24)+DATE(1970,1,1)</f>
        <v>43857.25</v>
      </c>
      <c r="N627" s="14">
        <v>1581314400</v>
      </c>
      <c r="O627" s="13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>LEFT(R627,SEARCH("/",R627)-1)</f>
        <v>theater</v>
      </c>
      <c r="T627" t="str">
        <f>RIGHT(R627,(LEN(R627)-(SEARCH("/",R627))))</f>
        <v>plays</v>
      </c>
      <c r="U627">
        <f t="shared" si="9"/>
        <v>14</v>
      </c>
    </row>
    <row r="628" spans="1:21" ht="31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IF(E628=0,0,E628/D628)</f>
        <v>2.0632812500000002</v>
      </c>
      <c r="G628" t="s">
        <v>20</v>
      </c>
      <c r="H628">
        <v>189</v>
      </c>
      <c r="I628" s="9">
        <f>IF(H628=0,0,E628/H628)</f>
        <v>69.867724867724874</v>
      </c>
      <c r="J628" t="s">
        <v>21</v>
      </c>
      <c r="K628" t="s">
        <v>22</v>
      </c>
      <c r="L628">
        <v>1285650000</v>
      </c>
      <c r="M628" s="13">
        <f>(((L628/60)/60)/24)+DATE(1970,1,1)</f>
        <v>40449.208333333336</v>
      </c>
      <c r="N628" s="14">
        <v>1286427600</v>
      </c>
      <c r="O628" s="13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LEFT(R628,SEARCH("/",R628)-1)</f>
        <v>theater</v>
      </c>
      <c r="T628" t="str">
        <f>RIGHT(R628,(LEN(R628)-(SEARCH("/",R628))))</f>
        <v>plays</v>
      </c>
      <c r="U628">
        <f t="shared" si="9"/>
        <v>9</v>
      </c>
    </row>
    <row r="629" spans="1:21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IF(E629=0,0,E629/D629)</f>
        <v>6.9424999999999999</v>
      </c>
      <c r="G629" t="s">
        <v>20</v>
      </c>
      <c r="H629">
        <v>154</v>
      </c>
      <c r="I629" s="9">
        <f>IF(H629=0,0,E629/H629)</f>
        <v>72.129870129870127</v>
      </c>
      <c r="J629" t="s">
        <v>40</v>
      </c>
      <c r="K629" t="s">
        <v>41</v>
      </c>
      <c r="L629">
        <v>1276664400</v>
      </c>
      <c r="M629" s="13">
        <f>(((L629/60)/60)/24)+DATE(1970,1,1)</f>
        <v>40345.208333333336</v>
      </c>
      <c r="N629" s="14">
        <v>1278738000</v>
      </c>
      <c r="O629" s="13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LEFT(R629,SEARCH("/",R629)-1)</f>
        <v>food</v>
      </c>
      <c r="T629" t="str">
        <f>RIGHT(R629,(LEN(R629)-(SEARCH("/",R629))))</f>
        <v>food trucks</v>
      </c>
      <c r="U629">
        <f t="shared" si="9"/>
        <v>24</v>
      </c>
    </row>
    <row r="630" spans="1:21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IF(E630=0,0,E630/D630)</f>
        <v>1.5178947368421052</v>
      </c>
      <c r="G630" t="s">
        <v>20</v>
      </c>
      <c r="H630">
        <v>96</v>
      </c>
      <c r="I630" s="9">
        <f>IF(H630=0,0,E630/H630)</f>
        <v>30.041666666666668</v>
      </c>
      <c r="J630" t="s">
        <v>21</v>
      </c>
      <c r="K630" t="s">
        <v>22</v>
      </c>
      <c r="L630">
        <v>1286168400</v>
      </c>
      <c r="M630" s="13">
        <f>(((L630/60)/60)/24)+DATE(1970,1,1)</f>
        <v>40455.208333333336</v>
      </c>
      <c r="N630" s="14">
        <v>1286427600</v>
      </c>
      <c r="O630" s="13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LEFT(R630,SEARCH("/",R630)-1)</f>
        <v>music</v>
      </c>
      <c r="T630" t="str">
        <f>RIGHT(R630,(LEN(R630)-(SEARCH("/",R630))))</f>
        <v>indie rock</v>
      </c>
      <c r="U630">
        <f t="shared" si="9"/>
        <v>3</v>
      </c>
    </row>
    <row r="631" spans="1:21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IF(E631=0,0,E631/D631)</f>
        <v>0.64582072176949945</v>
      </c>
      <c r="G631" t="s">
        <v>14</v>
      </c>
      <c r="H631">
        <v>750</v>
      </c>
      <c r="I631" s="9">
        <f>IF(H631=0,0,E631/H631)</f>
        <v>73.968000000000004</v>
      </c>
      <c r="J631" t="s">
        <v>21</v>
      </c>
      <c r="K631" t="s">
        <v>22</v>
      </c>
      <c r="L631">
        <v>1467781200</v>
      </c>
      <c r="M631" s="13">
        <f>(((L631/60)/60)/24)+DATE(1970,1,1)</f>
        <v>42557.208333333328</v>
      </c>
      <c r="N631" s="14">
        <v>1467954000</v>
      </c>
      <c r="O631" s="13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LEFT(R631,SEARCH("/",R631)-1)</f>
        <v>theater</v>
      </c>
      <c r="T631" t="str">
        <f>RIGHT(R631,(LEN(R631)-(SEARCH("/",R631))))</f>
        <v>plays</v>
      </c>
      <c r="U631">
        <f t="shared" si="9"/>
        <v>2</v>
      </c>
    </row>
    <row r="632" spans="1:21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IF(E632=0,0,E632/D632)</f>
        <v>0.62873684210526315</v>
      </c>
      <c r="G632" t="s">
        <v>74</v>
      </c>
      <c r="H632">
        <v>87</v>
      </c>
      <c r="I632" s="9">
        <f>IF(H632=0,0,E632/H632)</f>
        <v>68.65517241379311</v>
      </c>
      <c r="J632" t="s">
        <v>21</v>
      </c>
      <c r="K632" t="s">
        <v>22</v>
      </c>
      <c r="L632">
        <v>1556686800</v>
      </c>
      <c r="M632" s="13">
        <f>(((L632/60)/60)/24)+DATE(1970,1,1)</f>
        <v>43586.208333333328</v>
      </c>
      <c r="N632" s="14">
        <v>1557637200</v>
      </c>
      <c r="O632" s="13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LEFT(R632,SEARCH("/",R632)-1)</f>
        <v>theater</v>
      </c>
      <c r="T632" t="str">
        <f>RIGHT(R632,(LEN(R632)-(SEARCH("/",R632))))</f>
        <v>plays</v>
      </c>
      <c r="U632">
        <f t="shared" si="9"/>
        <v>11</v>
      </c>
    </row>
    <row r="633" spans="1:21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IF(E633=0,0,E633/D633)</f>
        <v>3.1039864864864866</v>
      </c>
      <c r="G633" t="s">
        <v>20</v>
      </c>
      <c r="H633">
        <v>3063</v>
      </c>
      <c r="I633" s="9">
        <f>IF(H633=0,0,E633/H633)</f>
        <v>59.992164544564154</v>
      </c>
      <c r="J633" t="s">
        <v>21</v>
      </c>
      <c r="K633" t="s">
        <v>22</v>
      </c>
      <c r="L633">
        <v>1553576400</v>
      </c>
      <c r="M633" s="13">
        <f>(((L633/60)/60)/24)+DATE(1970,1,1)</f>
        <v>43550.208333333328</v>
      </c>
      <c r="N633" s="14">
        <v>1553922000</v>
      </c>
      <c r="O633" s="13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RIGHT(R633,(LEN(R633)-(SEARCH("/",R633))))</f>
        <v>plays</v>
      </c>
      <c r="U633">
        <f t="shared" si="9"/>
        <v>4</v>
      </c>
    </row>
    <row r="634" spans="1:21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IF(E634=0,0,E634/D634)</f>
        <v>0.42859916782246882</v>
      </c>
      <c r="G634" t="s">
        <v>47</v>
      </c>
      <c r="H634">
        <v>278</v>
      </c>
      <c r="I634" s="9">
        <f>IF(H634=0,0,E634/H634)</f>
        <v>111.15827338129496</v>
      </c>
      <c r="J634" t="s">
        <v>21</v>
      </c>
      <c r="K634" t="s">
        <v>22</v>
      </c>
      <c r="L634">
        <v>1414904400</v>
      </c>
      <c r="M634" s="13">
        <f>(((L634/60)/60)/24)+DATE(1970,1,1)</f>
        <v>41945.208333333336</v>
      </c>
      <c r="N634" s="14">
        <v>1416463200</v>
      </c>
      <c r="O634" s="13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LEFT(R634,SEARCH("/",R634)-1)</f>
        <v>theater</v>
      </c>
      <c r="T634" t="str">
        <f>RIGHT(R634,(LEN(R634)-(SEARCH("/",R634))))</f>
        <v>plays</v>
      </c>
      <c r="U634">
        <f t="shared" si="9"/>
        <v>18.041666666664241</v>
      </c>
    </row>
    <row r="635" spans="1:21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IF(E635=0,0,E635/D635)</f>
        <v>0.83119402985074631</v>
      </c>
      <c r="G635" t="s">
        <v>14</v>
      </c>
      <c r="H635">
        <v>105</v>
      </c>
      <c r="I635" s="9">
        <f>IF(H635=0,0,E635/H635)</f>
        <v>53.038095238095238</v>
      </c>
      <c r="J635" t="s">
        <v>21</v>
      </c>
      <c r="K635" t="s">
        <v>22</v>
      </c>
      <c r="L635">
        <v>1446876000</v>
      </c>
      <c r="M635" s="13">
        <f>(((L635/60)/60)/24)+DATE(1970,1,1)</f>
        <v>42315.25</v>
      </c>
      <c r="N635" s="14">
        <v>1447221600</v>
      </c>
      <c r="O635" s="13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>LEFT(R635,SEARCH("/",R635)-1)</f>
        <v>film &amp; video</v>
      </c>
      <c r="T635" t="str">
        <f>RIGHT(R635,(LEN(R635)-(SEARCH("/",R635))))</f>
        <v>animation</v>
      </c>
      <c r="U635">
        <f t="shared" si="9"/>
        <v>4</v>
      </c>
    </row>
    <row r="636" spans="1:21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IF(E636=0,0,E636/D636)</f>
        <v>0.78531302876480547</v>
      </c>
      <c r="G636" t="s">
        <v>74</v>
      </c>
      <c r="H636">
        <v>1658</v>
      </c>
      <c r="I636" s="9">
        <f>IF(H636=0,0,E636/H636)</f>
        <v>55.985524728588658</v>
      </c>
      <c r="J636" t="s">
        <v>21</v>
      </c>
      <c r="K636" t="s">
        <v>22</v>
      </c>
      <c r="L636">
        <v>1490418000</v>
      </c>
      <c r="M636" s="13">
        <f>(((L636/60)/60)/24)+DATE(1970,1,1)</f>
        <v>42819.208333333328</v>
      </c>
      <c r="N636" s="14">
        <v>1491627600</v>
      </c>
      <c r="O636" s="13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LEFT(R636,SEARCH("/",R636)-1)</f>
        <v>film &amp; video</v>
      </c>
      <c r="T636" t="str">
        <f>RIGHT(R636,(LEN(R636)-(SEARCH("/",R636))))</f>
        <v>television</v>
      </c>
      <c r="U636">
        <f t="shared" si="9"/>
        <v>14</v>
      </c>
    </row>
    <row r="637" spans="1:21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IF(E637=0,0,E637/D637)</f>
        <v>1.1409352517985611</v>
      </c>
      <c r="G637" t="s">
        <v>20</v>
      </c>
      <c r="H637">
        <v>2266</v>
      </c>
      <c r="I637" s="9">
        <f>IF(H637=0,0,E637/H637)</f>
        <v>69.986760812003524</v>
      </c>
      <c r="J637" t="s">
        <v>21</v>
      </c>
      <c r="K637" t="s">
        <v>22</v>
      </c>
      <c r="L637">
        <v>1360389600</v>
      </c>
      <c r="M637" s="13">
        <f>(((L637/60)/60)/24)+DATE(1970,1,1)</f>
        <v>41314.25</v>
      </c>
      <c r="N637" s="14">
        <v>1363150800</v>
      </c>
      <c r="O637" s="13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LEFT(R637,SEARCH("/",R637)-1)</f>
        <v>film &amp; video</v>
      </c>
      <c r="T637" t="str">
        <f>RIGHT(R637,(LEN(R637)-(SEARCH("/",R637))))</f>
        <v>television</v>
      </c>
      <c r="U637">
        <f t="shared" si="9"/>
        <v>31.958333333335759</v>
      </c>
    </row>
    <row r="638" spans="1:21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IF(E638=0,0,E638/D638)</f>
        <v>0.64537683358624176</v>
      </c>
      <c r="G638" t="s">
        <v>14</v>
      </c>
      <c r="H638">
        <v>2604</v>
      </c>
      <c r="I638" s="9">
        <f>IF(H638=0,0,E638/H638)</f>
        <v>48.998079877112133</v>
      </c>
      <c r="J638" t="s">
        <v>36</v>
      </c>
      <c r="K638" t="s">
        <v>37</v>
      </c>
      <c r="L638">
        <v>1326866400</v>
      </c>
      <c r="M638" s="13">
        <f>(((L638/60)/60)/24)+DATE(1970,1,1)</f>
        <v>40926.25</v>
      </c>
      <c r="N638" s="14">
        <v>1330754400</v>
      </c>
      <c r="O638" s="13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>LEFT(R638,SEARCH("/",R638)-1)</f>
        <v>film &amp; video</v>
      </c>
      <c r="T638" t="str">
        <f>RIGHT(R638,(LEN(R638)-(SEARCH("/",R638))))</f>
        <v>animation</v>
      </c>
      <c r="U638">
        <f t="shared" si="9"/>
        <v>45</v>
      </c>
    </row>
    <row r="639" spans="1:21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IF(E639=0,0,E639/D639)</f>
        <v>0.79411764705882348</v>
      </c>
      <c r="G639" t="s">
        <v>14</v>
      </c>
      <c r="H639">
        <v>65</v>
      </c>
      <c r="I639" s="9">
        <f>IF(H639=0,0,E639/H639)</f>
        <v>103.84615384615384</v>
      </c>
      <c r="J639" t="s">
        <v>21</v>
      </c>
      <c r="K639" t="s">
        <v>22</v>
      </c>
      <c r="L639">
        <v>1479103200</v>
      </c>
      <c r="M639" s="13">
        <f>(((L639/60)/60)/24)+DATE(1970,1,1)</f>
        <v>42688.25</v>
      </c>
      <c r="N639" s="14">
        <v>1479794400</v>
      </c>
      <c r="O639" s="13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RIGHT(R639,(LEN(R639)-(SEARCH("/",R639))))</f>
        <v>plays</v>
      </c>
      <c r="U639">
        <f t="shared" si="9"/>
        <v>8</v>
      </c>
    </row>
    <row r="640" spans="1:21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IF(E640=0,0,E640/D640)</f>
        <v>0.11419117647058824</v>
      </c>
      <c r="G640" t="s">
        <v>14</v>
      </c>
      <c r="H640">
        <v>94</v>
      </c>
      <c r="I640" s="9">
        <f>IF(H640=0,0,E640/H640)</f>
        <v>99.127659574468083</v>
      </c>
      <c r="J640" t="s">
        <v>21</v>
      </c>
      <c r="K640" t="s">
        <v>22</v>
      </c>
      <c r="L640">
        <v>1280206800</v>
      </c>
      <c r="M640" s="13">
        <f>(((L640/60)/60)/24)+DATE(1970,1,1)</f>
        <v>40386.208333333336</v>
      </c>
      <c r="N640" s="14">
        <v>1281243600</v>
      </c>
      <c r="O640" s="13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LEFT(R640,SEARCH("/",R640)-1)</f>
        <v>theater</v>
      </c>
      <c r="T640" t="str">
        <f>RIGHT(R640,(LEN(R640)-(SEARCH("/",R640))))</f>
        <v>plays</v>
      </c>
      <c r="U640">
        <f t="shared" si="9"/>
        <v>12</v>
      </c>
    </row>
    <row r="641" spans="1:21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IF(E641=0,0,E641/D641)</f>
        <v>0.56186046511627907</v>
      </c>
      <c r="G641" t="s">
        <v>47</v>
      </c>
      <c r="H641">
        <v>45</v>
      </c>
      <c r="I641" s="9">
        <f>IF(H641=0,0,E641/H641)</f>
        <v>107.37777777777778</v>
      </c>
      <c r="J641" t="s">
        <v>21</v>
      </c>
      <c r="K641" t="s">
        <v>22</v>
      </c>
      <c r="L641">
        <v>1532754000</v>
      </c>
      <c r="M641" s="13">
        <f>(((L641/60)/60)/24)+DATE(1970,1,1)</f>
        <v>43309.208333333328</v>
      </c>
      <c r="N641" s="14">
        <v>1532754000</v>
      </c>
      <c r="O641" s="13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LEFT(R641,SEARCH("/",R641)-1)</f>
        <v>film &amp; video</v>
      </c>
      <c r="T641" t="str">
        <f>RIGHT(R641,(LEN(R641)-(SEARCH("/",R641))))</f>
        <v>drama</v>
      </c>
      <c r="U641">
        <f t="shared" si="9"/>
        <v>0</v>
      </c>
    </row>
    <row r="642" spans="1:21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IF(E642=0,0,E642/D642)</f>
        <v>0.16501669449081802</v>
      </c>
      <c r="G642" t="s">
        <v>14</v>
      </c>
      <c r="H642">
        <v>257</v>
      </c>
      <c r="I642" s="9">
        <f>IF(H642=0,0,E642/H642)</f>
        <v>76.922178988326849</v>
      </c>
      <c r="J642" t="s">
        <v>21</v>
      </c>
      <c r="K642" t="s">
        <v>22</v>
      </c>
      <c r="L642">
        <v>1453096800</v>
      </c>
      <c r="M642" s="13">
        <f>(((L642/60)/60)/24)+DATE(1970,1,1)</f>
        <v>42387.25</v>
      </c>
      <c r="N642" s="14">
        <v>1453356000</v>
      </c>
      <c r="O642" s="13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>LEFT(R642,SEARCH("/",R642)-1)</f>
        <v>theater</v>
      </c>
      <c r="T642" t="str">
        <f>RIGHT(R642,(LEN(R642)-(SEARCH("/",R642))))</f>
        <v>plays</v>
      </c>
      <c r="U642">
        <f t="shared" si="9"/>
        <v>3</v>
      </c>
    </row>
    <row r="643" spans="1:21" ht="31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IF(E643=0,0,E643/D643)</f>
        <v>1.1996808510638297</v>
      </c>
      <c r="G643" t="s">
        <v>20</v>
      </c>
      <c r="H643">
        <v>194</v>
      </c>
      <c r="I643" s="9">
        <f>IF(H643=0,0,E643/H643)</f>
        <v>58.128865979381445</v>
      </c>
      <c r="J643" t="s">
        <v>98</v>
      </c>
      <c r="K643" t="s">
        <v>99</v>
      </c>
      <c r="L643">
        <v>1487570400</v>
      </c>
      <c r="M643" s="13">
        <f>(((L643/60)/60)/24)+DATE(1970,1,1)</f>
        <v>42786.25</v>
      </c>
      <c r="N643" s="14">
        <v>1489986000</v>
      </c>
      <c r="O643" s="13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LEFT(R643,SEARCH("/",R643)-1)</f>
        <v>theater</v>
      </c>
      <c r="T643" t="str">
        <f>RIGHT(R643,(LEN(R643)-(SEARCH("/",R643))))</f>
        <v>plays</v>
      </c>
      <c r="U643">
        <f t="shared" ref="U643:U706" si="10">O643-M643</f>
        <v>27.958333333328483</v>
      </c>
    </row>
    <row r="644" spans="1:21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IF(E644=0,0,E644/D644)</f>
        <v>1.4545652173913044</v>
      </c>
      <c r="G644" t="s">
        <v>20</v>
      </c>
      <c r="H644">
        <v>129</v>
      </c>
      <c r="I644" s="9">
        <f>IF(H644=0,0,E644/H644)</f>
        <v>103.73643410852713</v>
      </c>
      <c r="J644" t="s">
        <v>15</v>
      </c>
      <c r="K644" t="s">
        <v>16</v>
      </c>
      <c r="L644">
        <v>1545026400</v>
      </c>
      <c r="M644" s="13">
        <f>(((L644/60)/60)/24)+DATE(1970,1,1)</f>
        <v>43451.25</v>
      </c>
      <c r="N644" s="14">
        <v>1545804000</v>
      </c>
      <c r="O644" s="13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>LEFT(R644,SEARCH("/",R644)-1)</f>
        <v>technology</v>
      </c>
      <c r="T644" t="str">
        <f>RIGHT(R644,(LEN(R644)-(SEARCH("/",R644))))</f>
        <v>wearables</v>
      </c>
      <c r="U644">
        <f t="shared" si="10"/>
        <v>9</v>
      </c>
    </row>
    <row r="645" spans="1:21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IF(E645=0,0,E645/D645)</f>
        <v>2.2138255033557046</v>
      </c>
      <c r="G645" t="s">
        <v>20</v>
      </c>
      <c r="H645">
        <v>375</v>
      </c>
      <c r="I645" s="9">
        <f>IF(H645=0,0,E645/H645)</f>
        <v>87.962666666666664</v>
      </c>
      <c r="J645" t="s">
        <v>21</v>
      </c>
      <c r="K645" t="s">
        <v>22</v>
      </c>
      <c r="L645">
        <v>1488348000</v>
      </c>
      <c r="M645" s="13">
        <f>(((L645/60)/60)/24)+DATE(1970,1,1)</f>
        <v>42795.25</v>
      </c>
      <c r="N645" s="14">
        <v>1489899600</v>
      </c>
      <c r="O645" s="13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LEFT(R645,SEARCH("/",R645)-1)</f>
        <v>theater</v>
      </c>
      <c r="T645" t="str">
        <f>RIGHT(R645,(LEN(R645)-(SEARCH("/",R645))))</f>
        <v>plays</v>
      </c>
      <c r="U645">
        <f t="shared" si="10"/>
        <v>17.958333333328483</v>
      </c>
    </row>
    <row r="646" spans="1:21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IF(E646=0,0,E646/D646)</f>
        <v>0.48396694214876035</v>
      </c>
      <c r="G646" t="s">
        <v>14</v>
      </c>
      <c r="H646">
        <v>2928</v>
      </c>
      <c r="I646" s="9">
        <f>IF(H646=0,0,E646/H646)</f>
        <v>28</v>
      </c>
      <c r="J646" t="s">
        <v>15</v>
      </c>
      <c r="K646" t="s">
        <v>16</v>
      </c>
      <c r="L646">
        <v>1545112800</v>
      </c>
      <c r="M646" s="13">
        <f>(((L646/60)/60)/24)+DATE(1970,1,1)</f>
        <v>43452.25</v>
      </c>
      <c r="N646" s="14">
        <v>1546495200</v>
      </c>
      <c r="O646" s="13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>LEFT(R646,SEARCH("/",R646)-1)</f>
        <v>theater</v>
      </c>
      <c r="T646" t="str">
        <f>RIGHT(R646,(LEN(R646)-(SEARCH("/",R646))))</f>
        <v>plays</v>
      </c>
      <c r="U646">
        <f t="shared" si="10"/>
        <v>16</v>
      </c>
    </row>
    <row r="647" spans="1:21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IF(E647=0,0,E647/D647)</f>
        <v>0.92911504424778757</v>
      </c>
      <c r="G647" t="s">
        <v>14</v>
      </c>
      <c r="H647">
        <v>4697</v>
      </c>
      <c r="I647" s="9">
        <f>IF(H647=0,0,E647/H647)</f>
        <v>37.999361294443261</v>
      </c>
      <c r="J647" t="s">
        <v>21</v>
      </c>
      <c r="K647" t="s">
        <v>22</v>
      </c>
      <c r="L647">
        <v>1537938000</v>
      </c>
      <c r="M647" s="13">
        <f>(((L647/60)/60)/24)+DATE(1970,1,1)</f>
        <v>43369.208333333328</v>
      </c>
      <c r="N647" s="14">
        <v>1539752400</v>
      </c>
      <c r="O647" s="13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LEFT(R647,SEARCH("/",R647)-1)</f>
        <v>music</v>
      </c>
      <c r="T647" t="str">
        <f>RIGHT(R647,(LEN(R647)-(SEARCH("/",R647))))</f>
        <v>rock</v>
      </c>
      <c r="U647">
        <f t="shared" si="10"/>
        <v>21</v>
      </c>
    </row>
    <row r="648" spans="1:21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IF(E648=0,0,E648/D648)</f>
        <v>0.88599797365754818</v>
      </c>
      <c r="G648" t="s">
        <v>14</v>
      </c>
      <c r="H648">
        <v>2915</v>
      </c>
      <c r="I648" s="9">
        <f>IF(H648=0,0,E648/H648)</f>
        <v>29.999313893653515</v>
      </c>
      <c r="J648" t="s">
        <v>21</v>
      </c>
      <c r="K648" t="s">
        <v>22</v>
      </c>
      <c r="L648">
        <v>1363150800</v>
      </c>
      <c r="M648" s="13">
        <f>(((L648/60)/60)/24)+DATE(1970,1,1)</f>
        <v>41346.208333333336</v>
      </c>
      <c r="N648" s="14">
        <v>1364101200</v>
      </c>
      <c r="O648" s="13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LEFT(R648,SEARCH("/",R648)-1)</f>
        <v>games</v>
      </c>
      <c r="T648" t="str">
        <f>RIGHT(R648,(LEN(R648)-(SEARCH("/",R648))))</f>
        <v>video games</v>
      </c>
      <c r="U648">
        <f t="shared" si="10"/>
        <v>11</v>
      </c>
    </row>
    <row r="649" spans="1:21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IF(E649=0,0,E649/D649)</f>
        <v>0.41399999999999998</v>
      </c>
      <c r="G649" t="s">
        <v>14</v>
      </c>
      <c r="H649">
        <v>18</v>
      </c>
      <c r="I649" s="9">
        <f>IF(H649=0,0,E649/H649)</f>
        <v>103.5</v>
      </c>
      <c r="J649" t="s">
        <v>21</v>
      </c>
      <c r="K649" t="s">
        <v>22</v>
      </c>
      <c r="L649">
        <v>1523250000</v>
      </c>
      <c r="M649" s="13">
        <f>(((L649/60)/60)/24)+DATE(1970,1,1)</f>
        <v>43199.208333333328</v>
      </c>
      <c r="N649" s="14">
        <v>1525323600</v>
      </c>
      <c r="O649" s="13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LEFT(R649,SEARCH("/",R649)-1)</f>
        <v>publishing</v>
      </c>
      <c r="T649" t="str">
        <f>RIGHT(R649,(LEN(R649)-(SEARCH("/",R649))))</f>
        <v>translations</v>
      </c>
      <c r="U649">
        <f t="shared" si="10"/>
        <v>24</v>
      </c>
    </row>
    <row r="650" spans="1:21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IF(E650=0,0,E650/D650)</f>
        <v>0.63056795131845844</v>
      </c>
      <c r="G650" t="s">
        <v>74</v>
      </c>
      <c r="H650">
        <v>723</v>
      </c>
      <c r="I650" s="9">
        <f>IF(H650=0,0,E650/H650)</f>
        <v>85.994467496542185</v>
      </c>
      <c r="J650" t="s">
        <v>21</v>
      </c>
      <c r="K650" t="s">
        <v>22</v>
      </c>
      <c r="L650">
        <v>1499317200</v>
      </c>
      <c r="M650" s="13">
        <f>(((L650/60)/60)/24)+DATE(1970,1,1)</f>
        <v>42922.208333333328</v>
      </c>
      <c r="N650" s="14">
        <v>1500872400</v>
      </c>
      <c r="O650" s="13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LEFT(R650,SEARCH("/",R650)-1)</f>
        <v>food</v>
      </c>
      <c r="T650" t="str">
        <f>RIGHT(R650,(LEN(R650)-(SEARCH("/",R650))))</f>
        <v>food trucks</v>
      </c>
      <c r="U650">
        <f t="shared" si="10"/>
        <v>18</v>
      </c>
    </row>
    <row r="651" spans="1:21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IF(E651=0,0,E651/D651)</f>
        <v>0.48482333607230893</v>
      </c>
      <c r="G651" t="s">
        <v>14</v>
      </c>
      <c r="H651">
        <v>602</v>
      </c>
      <c r="I651" s="9">
        <f>IF(H651=0,0,E651/H651)</f>
        <v>98.011627906976742</v>
      </c>
      <c r="J651" t="s">
        <v>98</v>
      </c>
      <c r="K651" t="s">
        <v>99</v>
      </c>
      <c r="L651">
        <v>1287550800</v>
      </c>
      <c r="M651" s="13">
        <f>(((L651/60)/60)/24)+DATE(1970,1,1)</f>
        <v>40471.208333333336</v>
      </c>
      <c r="N651" s="14">
        <v>1288501200</v>
      </c>
      <c r="O651" s="13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LEFT(R651,SEARCH("/",R651)-1)</f>
        <v>theater</v>
      </c>
      <c r="T651" t="str">
        <f>RIGHT(R651,(LEN(R651)-(SEARCH("/",R651))))</f>
        <v>plays</v>
      </c>
      <c r="U651">
        <f t="shared" si="10"/>
        <v>11</v>
      </c>
    </row>
    <row r="652" spans="1:21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IF(E652=0,0,E652/D652)</f>
        <v>0.02</v>
      </c>
      <c r="G652" t="s">
        <v>14</v>
      </c>
      <c r="H652">
        <v>1</v>
      </c>
      <c r="I652" s="9">
        <f>IF(H652=0,0,E652/H652)</f>
        <v>2</v>
      </c>
      <c r="J652" t="s">
        <v>21</v>
      </c>
      <c r="K652" t="s">
        <v>22</v>
      </c>
      <c r="L652">
        <v>1404795600</v>
      </c>
      <c r="M652" s="13">
        <f>(((L652/60)/60)/24)+DATE(1970,1,1)</f>
        <v>41828.208333333336</v>
      </c>
      <c r="N652" s="14">
        <v>1407128400</v>
      </c>
      <c r="O652" s="13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LEFT(R652,SEARCH("/",R652)-1)</f>
        <v>music</v>
      </c>
      <c r="T652" t="str">
        <f>RIGHT(R652,(LEN(R652)-(SEARCH("/",R652))))</f>
        <v>jazz</v>
      </c>
      <c r="U652">
        <f t="shared" si="10"/>
        <v>27</v>
      </c>
    </row>
    <row r="653" spans="1:21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IF(E653=0,0,E653/D653)</f>
        <v>0.88479410269445857</v>
      </c>
      <c r="G653" t="s">
        <v>14</v>
      </c>
      <c r="H653">
        <v>3868</v>
      </c>
      <c r="I653" s="9">
        <f>IF(H653=0,0,E653/H653)</f>
        <v>44.994570837642193</v>
      </c>
      <c r="J653" t="s">
        <v>107</v>
      </c>
      <c r="K653" t="s">
        <v>108</v>
      </c>
      <c r="L653">
        <v>1393048800</v>
      </c>
      <c r="M653" s="13">
        <f>(((L653/60)/60)/24)+DATE(1970,1,1)</f>
        <v>41692.25</v>
      </c>
      <c r="N653" s="14">
        <v>1394344800</v>
      </c>
      <c r="O653" s="13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>LEFT(R653,SEARCH("/",R653)-1)</f>
        <v>film &amp; video</v>
      </c>
      <c r="T653" t="str">
        <f>RIGHT(R653,(LEN(R653)-(SEARCH("/",R653))))</f>
        <v>shorts</v>
      </c>
      <c r="U653">
        <f t="shared" si="10"/>
        <v>15</v>
      </c>
    </row>
    <row r="654" spans="1:21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IF(E654=0,0,E654/D654)</f>
        <v>1.2684</v>
      </c>
      <c r="G654" t="s">
        <v>20</v>
      </c>
      <c r="H654">
        <v>409</v>
      </c>
      <c r="I654" s="9">
        <f>IF(H654=0,0,E654/H654)</f>
        <v>31.012224938875306</v>
      </c>
      <c r="J654" t="s">
        <v>21</v>
      </c>
      <c r="K654" t="s">
        <v>22</v>
      </c>
      <c r="L654">
        <v>1470373200</v>
      </c>
      <c r="M654" s="13">
        <f>(((L654/60)/60)/24)+DATE(1970,1,1)</f>
        <v>42587.208333333328</v>
      </c>
      <c r="N654" s="14">
        <v>1474088400</v>
      </c>
      <c r="O654" s="13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LEFT(R654,SEARCH("/",R654)-1)</f>
        <v>technology</v>
      </c>
      <c r="T654" t="str">
        <f>RIGHT(R654,(LEN(R654)-(SEARCH("/",R654))))</f>
        <v>web</v>
      </c>
      <c r="U654">
        <f t="shared" si="10"/>
        <v>43</v>
      </c>
    </row>
    <row r="655" spans="1:21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IF(E655=0,0,E655/D655)</f>
        <v>23.388333333333332</v>
      </c>
      <c r="G655" t="s">
        <v>20</v>
      </c>
      <c r="H655">
        <v>234</v>
      </c>
      <c r="I655" s="9">
        <f>IF(H655=0,0,E655/H655)</f>
        <v>59.970085470085472</v>
      </c>
      <c r="J655" t="s">
        <v>21</v>
      </c>
      <c r="K655" t="s">
        <v>22</v>
      </c>
      <c r="L655">
        <v>1460091600</v>
      </c>
      <c r="M655" s="13">
        <f>(((L655/60)/60)/24)+DATE(1970,1,1)</f>
        <v>42468.208333333328</v>
      </c>
      <c r="N655" s="14">
        <v>1460264400</v>
      </c>
      <c r="O655" s="13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LEFT(R655,SEARCH("/",R655)-1)</f>
        <v>technology</v>
      </c>
      <c r="T655" t="str">
        <f>RIGHT(R655,(LEN(R655)-(SEARCH("/",R655))))</f>
        <v>web</v>
      </c>
      <c r="U655">
        <f t="shared" si="10"/>
        <v>2</v>
      </c>
    </row>
    <row r="656" spans="1:21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IF(E656=0,0,E656/D656)</f>
        <v>5.0838857142857146</v>
      </c>
      <c r="G656" t="s">
        <v>20</v>
      </c>
      <c r="H656">
        <v>3016</v>
      </c>
      <c r="I656" s="9">
        <f>IF(H656=0,0,E656/H656)</f>
        <v>58.9973474801061</v>
      </c>
      <c r="J656" t="s">
        <v>21</v>
      </c>
      <c r="K656" t="s">
        <v>22</v>
      </c>
      <c r="L656">
        <v>1440392400</v>
      </c>
      <c r="M656" s="13">
        <f>(((L656/60)/60)/24)+DATE(1970,1,1)</f>
        <v>42240.208333333328</v>
      </c>
      <c r="N656" s="14">
        <v>1440824400</v>
      </c>
      <c r="O656" s="13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LEFT(R656,SEARCH("/",R656)-1)</f>
        <v>music</v>
      </c>
      <c r="T656" t="str">
        <f>RIGHT(R656,(LEN(R656)-(SEARCH("/",R656))))</f>
        <v>metal</v>
      </c>
      <c r="U656">
        <f t="shared" si="10"/>
        <v>5</v>
      </c>
    </row>
    <row r="657" spans="1:21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IF(E657=0,0,E657/D657)</f>
        <v>1.9147826086956521</v>
      </c>
      <c r="G657" t="s">
        <v>20</v>
      </c>
      <c r="H657">
        <v>264</v>
      </c>
      <c r="I657" s="9">
        <f>IF(H657=0,0,E657/H657)</f>
        <v>50.045454545454547</v>
      </c>
      <c r="J657" t="s">
        <v>21</v>
      </c>
      <c r="K657" t="s">
        <v>22</v>
      </c>
      <c r="L657">
        <v>1488434400</v>
      </c>
      <c r="M657" s="13">
        <f>(((L657/60)/60)/24)+DATE(1970,1,1)</f>
        <v>42796.25</v>
      </c>
      <c r="N657" s="14">
        <v>1489554000</v>
      </c>
      <c r="O657" s="13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LEFT(R657,SEARCH("/",R657)-1)</f>
        <v>photography</v>
      </c>
      <c r="T657" t="str">
        <f>RIGHT(R657,(LEN(R657)-(SEARCH("/",R657))))</f>
        <v>photography books</v>
      </c>
      <c r="U657">
        <f t="shared" si="10"/>
        <v>12.958333333328483</v>
      </c>
    </row>
    <row r="658" spans="1:21" ht="31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IF(E658=0,0,E658/D658)</f>
        <v>0.42127533783783783</v>
      </c>
      <c r="G658" t="s">
        <v>14</v>
      </c>
      <c r="H658">
        <v>504</v>
      </c>
      <c r="I658" s="9">
        <f>IF(H658=0,0,E658/H658)</f>
        <v>98.966269841269835</v>
      </c>
      <c r="J658" t="s">
        <v>26</v>
      </c>
      <c r="K658" t="s">
        <v>27</v>
      </c>
      <c r="L658">
        <v>1514440800</v>
      </c>
      <c r="M658" s="13">
        <f>(((L658/60)/60)/24)+DATE(1970,1,1)</f>
        <v>43097.25</v>
      </c>
      <c r="N658" s="14">
        <v>1514872800</v>
      </c>
      <c r="O658" s="13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>LEFT(R658,SEARCH("/",R658)-1)</f>
        <v>food</v>
      </c>
      <c r="T658" t="str">
        <f>RIGHT(R658,(LEN(R658)-(SEARCH("/",R658))))</f>
        <v>food trucks</v>
      </c>
      <c r="U658">
        <f t="shared" si="10"/>
        <v>5</v>
      </c>
    </row>
    <row r="659" spans="1:21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IF(E659=0,0,E659/D659)</f>
        <v>8.2400000000000001E-2</v>
      </c>
      <c r="G659" t="s">
        <v>14</v>
      </c>
      <c r="H659">
        <v>14</v>
      </c>
      <c r="I659" s="9">
        <f>IF(H659=0,0,E659/H659)</f>
        <v>58.857142857142854</v>
      </c>
      <c r="J659" t="s">
        <v>21</v>
      </c>
      <c r="K659" t="s">
        <v>22</v>
      </c>
      <c r="L659">
        <v>1514354400</v>
      </c>
      <c r="M659" s="13">
        <f>(((L659/60)/60)/24)+DATE(1970,1,1)</f>
        <v>43096.25</v>
      </c>
      <c r="N659" s="14">
        <v>1515736800</v>
      </c>
      <c r="O659" s="13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>LEFT(R659,SEARCH("/",R659)-1)</f>
        <v>film &amp; video</v>
      </c>
      <c r="T659" t="str">
        <f>RIGHT(R659,(LEN(R659)-(SEARCH("/",R659))))</f>
        <v>science fiction</v>
      </c>
      <c r="U659">
        <f t="shared" si="10"/>
        <v>16</v>
      </c>
    </row>
    <row r="660" spans="1:21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IF(E660=0,0,E660/D660)</f>
        <v>0.60064638783269964</v>
      </c>
      <c r="G660" t="s">
        <v>74</v>
      </c>
      <c r="H660">
        <v>390</v>
      </c>
      <c r="I660" s="9">
        <f>IF(H660=0,0,E660/H660)</f>
        <v>81.010256410256417</v>
      </c>
      <c r="J660" t="s">
        <v>21</v>
      </c>
      <c r="K660" t="s">
        <v>22</v>
      </c>
      <c r="L660">
        <v>1440910800</v>
      </c>
      <c r="M660" s="13">
        <f>(((L660/60)/60)/24)+DATE(1970,1,1)</f>
        <v>42246.208333333328</v>
      </c>
      <c r="N660" s="14">
        <v>1442898000</v>
      </c>
      <c r="O660" s="13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LEFT(R660,SEARCH("/",R660)-1)</f>
        <v>music</v>
      </c>
      <c r="T660" t="str">
        <f>RIGHT(R660,(LEN(R660)-(SEARCH("/",R660))))</f>
        <v>rock</v>
      </c>
      <c r="U660">
        <f t="shared" si="10"/>
        <v>23</v>
      </c>
    </row>
    <row r="661" spans="1:21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IF(E661=0,0,E661/D661)</f>
        <v>0.47232808616404309</v>
      </c>
      <c r="G661" t="s">
        <v>14</v>
      </c>
      <c r="H661">
        <v>750</v>
      </c>
      <c r="I661" s="9">
        <f>IF(H661=0,0,E661/H661)</f>
        <v>76.013333333333335</v>
      </c>
      <c r="J661" t="s">
        <v>40</v>
      </c>
      <c r="K661" t="s">
        <v>41</v>
      </c>
      <c r="L661">
        <v>1296108000</v>
      </c>
      <c r="M661" s="13">
        <f>(((L661/60)/60)/24)+DATE(1970,1,1)</f>
        <v>40570.25</v>
      </c>
      <c r="N661" s="14">
        <v>1296194400</v>
      </c>
      <c r="O661" s="13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>LEFT(R661,SEARCH("/",R661)-1)</f>
        <v>film &amp; video</v>
      </c>
      <c r="T661" t="str">
        <f>RIGHT(R661,(LEN(R661)-(SEARCH("/",R661))))</f>
        <v>documentary</v>
      </c>
      <c r="U661">
        <f t="shared" si="10"/>
        <v>1</v>
      </c>
    </row>
    <row r="662" spans="1:21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IF(E662=0,0,E662/D662)</f>
        <v>0.81736263736263737</v>
      </c>
      <c r="G662" t="s">
        <v>14</v>
      </c>
      <c r="H662">
        <v>77</v>
      </c>
      <c r="I662" s="9">
        <f>IF(H662=0,0,E662/H662)</f>
        <v>96.597402597402592</v>
      </c>
      <c r="J662" t="s">
        <v>21</v>
      </c>
      <c r="K662" t="s">
        <v>22</v>
      </c>
      <c r="L662">
        <v>1440133200</v>
      </c>
      <c r="M662" s="13">
        <f>(((L662/60)/60)/24)+DATE(1970,1,1)</f>
        <v>42237.208333333328</v>
      </c>
      <c r="N662" s="14">
        <v>1440910800</v>
      </c>
      <c r="O662" s="13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LEFT(R662,SEARCH("/",R662)-1)</f>
        <v>theater</v>
      </c>
      <c r="T662" t="str">
        <f>RIGHT(R662,(LEN(R662)-(SEARCH("/",R662))))</f>
        <v>plays</v>
      </c>
      <c r="U662">
        <f t="shared" si="10"/>
        <v>9</v>
      </c>
    </row>
    <row r="663" spans="1:21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IF(E663=0,0,E663/D663)</f>
        <v>0.54187265917603</v>
      </c>
      <c r="G663" t="s">
        <v>14</v>
      </c>
      <c r="H663">
        <v>752</v>
      </c>
      <c r="I663" s="9">
        <f>IF(H663=0,0,E663/H663)</f>
        <v>76.957446808510639</v>
      </c>
      <c r="J663" t="s">
        <v>36</v>
      </c>
      <c r="K663" t="s">
        <v>37</v>
      </c>
      <c r="L663">
        <v>1332910800</v>
      </c>
      <c r="M663" s="13">
        <f>(((L663/60)/60)/24)+DATE(1970,1,1)</f>
        <v>40996.208333333336</v>
      </c>
      <c r="N663" s="14">
        <v>1335502800</v>
      </c>
      <c r="O663" s="13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LEFT(R663,SEARCH("/",R663)-1)</f>
        <v>music</v>
      </c>
      <c r="T663" t="str">
        <f>RIGHT(R663,(LEN(R663)-(SEARCH("/",R663))))</f>
        <v>jazz</v>
      </c>
      <c r="U663">
        <f t="shared" si="10"/>
        <v>30</v>
      </c>
    </row>
    <row r="664" spans="1:21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IF(E664=0,0,E664/D664)</f>
        <v>0.97868131868131869</v>
      </c>
      <c r="G664" t="s">
        <v>14</v>
      </c>
      <c r="H664">
        <v>131</v>
      </c>
      <c r="I664" s="9">
        <f>IF(H664=0,0,E664/H664)</f>
        <v>67.984732824427482</v>
      </c>
      <c r="J664" t="s">
        <v>21</v>
      </c>
      <c r="K664" t="s">
        <v>22</v>
      </c>
      <c r="L664">
        <v>1544335200</v>
      </c>
      <c r="M664" s="13">
        <f>(((L664/60)/60)/24)+DATE(1970,1,1)</f>
        <v>43443.25</v>
      </c>
      <c r="N664" s="14">
        <v>1544680800</v>
      </c>
      <c r="O664" s="13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>LEFT(R664,SEARCH("/",R664)-1)</f>
        <v>theater</v>
      </c>
      <c r="T664" t="str">
        <f>RIGHT(R664,(LEN(R664)-(SEARCH("/",R664))))</f>
        <v>plays</v>
      </c>
      <c r="U664">
        <f t="shared" si="10"/>
        <v>4</v>
      </c>
    </row>
    <row r="665" spans="1:21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IF(E665=0,0,E665/D665)</f>
        <v>0.77239999999999998</v>
      </c>
      <c r="G665" t="s">
        <v>14</v>
      </c>
      <c r="H665">
        <v>87</v>
      </c>
      <c r="I665" s="9">
        <f>IF(H665=0,0,E665/H665)</f>
        <v>88.781609195402297</v>
      </c>
      <c r="J665" t="s">
        <v>21</v>
      </c>
      <c r="K665" t="s">
        <v>22</v>
      </c>
      <c r="L665">
        <v>1286427600</v>
      </c>
      <c r="M665" s="13">
        <f>(((L665/60)/60)/24)+DATE(1970,1,1)</f>
        <v>40458.208333333336</v>
      </c>
      <c r="N665" s="14">
        <v>1288414800</v>
      </c>
      <c r="O665" s="13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RIGHT(R665,(LEN(R665)-(SEARCH("/",R665))))</f>
        <v>plays</v>
      </c>
      <c r="U665">
        <f t="shared" si="10"/>
        <v>23</v>
      </c>
    </row>
    <row r="666" spans="1:21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IF(E666=0,0,E666/D666)</f>
        <v>0.33464735516372796</v>
      </c>
      <c r="G666" t="s">
        <v>14</v>
      </c>
      <c r="H666">
        <v>1063</v>
      </c>
      <c r="I666" s="9">
        <f>IF(H666=0,0,E666/H666)</f>
        <v>24.99623706491063</v>
      </c>
      <c r="J666" t="s">
        <v>21</v>
      </c>
      <c r="K666" t="s">
        <v>22</v>
      </c>
      <c r="L666">
        <v>1329717600</v>
      </c>
      <c r="M666" s="13">
        <f>(((L666/60)/60)/24)+DATE(1970,1,1)</f>
        <v>40959.25</v>
      </c>
      <c r="N666" s="14">
        <v>1330581600</v>
      </c>
      <c r="O666" s="13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>LEFT(R666,SEARCH("/",R666)-1)</f>
        <v>music</v>
      </c>
      <c r="T666" t="str">
        <f>RIGHT(R666,(LEN(R666)-(SEARCH("/",R666))))</f>
        <v>jazz</v>
      </c>
      <c r="U666">
        <f t="shared" si="10"/>
        <v>10</v>
      </c>
    </row>
    <row r="667" spans="1:21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IF(E667=0,0,E667/D667)</f>
        <v>2.3958823529411766</v>
      </c>
      <c r="G667" t="s">
        <v>20</v>
      </c>
      <c r="H667">
        <v>272</v>
      </c>
      <c r="I667" s="9">
        <f>IF(H667=0,0,E667/H667)</f>
        <v>44.922794117647058</v>
      </c>
      <c r="J667" t="s">
        <v>21</v>
      </c>
      <c r="K667" t="s">
        <v>22</v>
      </c>
      <c r="L667">
        <v>1310187600</v>
      </c>
      <c r="M667" s="13">
        <f>(((L667/60)/60)/24)+DATE(1970,1,1)</f>
        <v>40733.208333333336</v>
      </c>
      <c r="N667" s="14">
        <v>1311397200</v>
      </c>
      <c r="O667" s="13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LEFT(R667,SEARCH("/",R667)-1)</f>
        <v>film &amp; video</v>
      </c>
      <c r="T667" t="str">
        <f>RIGHT(R667,(LEN(R667)-(SEARCH("/",R667))))</f>
        <v>documentary</v>
      </c>
      <c r="U667">
        <f t="shared" si="10"/>
        <v>14</v>
      </c>
    </row>
    <row r="668" spans="1:21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IF(E668=0,0,E668/D668)</f>
        <v>0.64032258064516134</v>
      </c>
      <c r="G668" t="s">
        <v>74</v>
      </c>
      <c r="H668">
        <v>25</v>
      </c>
      <c r="I668" s="9">
        <f>IF(H668=0,0,E668/H668)</f>
        <v>79.400000000000006</v>
      </c>
      <c r="J668" t="s">
        <v>21</v>
      </c>
      <c r="K668" t="s">
        <v>22</v>
      </c>
      <c r="L668">
        <v>1377838800</v>
      </c>
      <c r="M668" s="13">
        <f>(((L668/60)/60)/24)+DATE(1970,1,1)</f>
        <v>41516.208333333336</v>
      </c>
      <c r="N668" s="14">
        <v>1378357200</v>
      </c>
      <c r="O668" s="13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LEFT(R668,SEARCH("/",R668)-1)</f>
        <v>theater</v>
      </c>
      <c r="T668" t="str">
        <f>RIGHT(R668,(LEN(R668)-(SEARCH("/",R668))))</f>
        <v>plays</v>
      </c>
      <c r="U668">
        <f t="shared" si="10"/>
        <v>6</v>
      </c>
    </row>
    <row r="669" spans="1:21" ht="31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IF(E669=0,0,E669/D669)</f>
        <v>1.7615942028985507</v>
      </c>
      <c r="G669" t="s">
        <v>20</v>
      </c>
      <c r="H669">
        <v>419</v>
      </c>
      <c r="I669" s="9">
        <f>IF(H669=0,0,E669/H669)</f>
        <v>29.009546539379475</v>
      </c>
      <c r="J669" t="s">
        <v>21</v>
      </c>
      <c r="K669" t="s">
        <v>22</v>
      </c>
      <c r="L669">
        <v>1410325200</v>
      </c>
      <c r="M669" s="13">
        <f>(((L669/60)/60)/24)+DATE(1970,1,1)</f>
        <v>41892.208333333336</v>
      </c>
      <c r="N669" s="14">
        <v>1411102800</v>
      </c>
      <c r="O669" s="13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LEFT(R669,SEARCH("/",R669)-1)</f>
        <v>journalism</v>
      </c>
      <c r="T669" t="str">
        <f>RIGHT(R669,(LEN(R669)-(SEARCH("/",R669))))</f>
        <v>audio</v>
      </c>
      <c r="U669">
        <f t="shared" si="10"/>
        <v>9</v>
      </c>
    </row>
    <row r="670" spans="1:21" ht="31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IF(E670=0,0,E670/D670)</f>
        <v>0.20338181818181819</v>
      </c>
      <c r="G670" t="s">
        <v>14</v>
      </c>
      <c r="H670">
        <v>76</v>
      </c>
      <c r="I670" s="9">
        <f>IF(H670=0,0,E670/H670)</f>
        <v>73.59210526315789</v>
      </c>
      <c r="J670" t="s">
        <v>21</v>
      </c>
      <c r="K670" t="s">
        <v>22</v>
      </c>
      <c r="L670">
        <v>1343797200</v>
      </c>
      <c r="M670" s="13">
        <f>(((L670/60)/60)/24)+DATE(1970,1,1)</f>
        <v>41122.208333333336</v>
      </c>
      <c r="N670" s="14">
        <v>1344834000</v>
      </c>
      <c r="O670" s="13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LEFT(R670,SEARCH("/",R670)-1)</f>
        <v>theater</v>
      </c>
      <c r="T670" t="str">
        <f>RIGHT(R670,(LEN(R670)-(SEARCH("/",R670))))</f>
        <v>plays</v>
      </c>
      <c r="U670">
        <f t="shared" si="10"/>
        <v>12</v>
      </c>
    </row>
    <row r="671" spans="1:21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IF(E671=0,0,E671/D671)</f>
        <v>3.5864754098360656</v>
      </c>
      <c r="G671" t="s">
        <v>20</v>
      </c>
      <c r="H671">
        <v>1621</v>
      </c>
      <c r="I671" s="9">
        <f>IF(H671=0,0,E671/H671)</f>
        <v>107.97038864898211</v>
      </c>
      <c r="J671" t="s">
        <v>107</v>
      </c>
      <c r="K671" t="s">
        <v>108</v>
      </c>
      <c r="L671">
        <v>1498453200</v>
      </c>
      <c r="M671" s="13">
        <f>(((L671/60)/60)/24)+DATE(1970,1,1)</f>
        <v>42912.208333333328</v>
      </c>
      <c r="N671" s="14">
        <v>1499230800</v>
      </c>
      <c r="O671" s="13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LEFT(R671,SEARCH("/",R671)-1)</f>
        <v>theater</v>
      </c>
      <c r="T671" t="str">
        <f>RIGHT(R671,(LEN(R671)-(SEARCH("/",R671))))</f>
        <v>plays</v>
      </c>
      <c r="U671">
        <f t="shared" si="10"/>
        <v>9</v>
      </c>
    </row>
    <row r="672" spans="1:21" ht="31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IF(E672=0,0,E672/D672)</f>
        <v>4.6885802469135802</v>
      </c>
      <c r="G672" t="s">
        <v>20</v>
      </c>
      <c r="H672">
        <v>1101</v>
      </c>
      <c r="I672" s="9">
        <f>IF(H672=0,0,E672/H672)</f>
        <v>68.987284287011803</v>
      </c>
      <c r="J672" t="s">
        <v>21</v>
      </c>
      <c r="K672" t="s">
        <v>22</v>
      </c>
      <c r="L672">
        <v>1456380000</v>
      </c>
      <c r="M672" s="13">
        <f>(((L672/60)/60)/24)+DATE(1970,1,1)</f>
        <v>42425.25</v>
      </c>
      <c r="N672" s="14">
        <v>1457416800</v>
      </c>
      <c r="O672" s="13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>LEFT(R672,SEARCH("/",R672)-1)</f>
        <v>music</v>
      </c>
      <c r="T672" t="str">
        <f>RIGHT(R672,(LEN(R672)-(SEARCH("/",R672))))</f>
        <v>indie rock</v>
      </c>
      <c r="U672">
        <f t="shared" si="10"/>
        <v>12</v>
      </c>
    </row>
    <row r="673" spans="1:21" ht="31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IF(E673=0,0,E673/D673)</f>
        <v>1.220563524590164</v>
      </c>
      <c r="G673" t="s">
        <v>20</v>
      </c>
      <c r="H673">
        <v>1073</v>
      </c>
      <c r="I673" s="9">
        <f>IF(H673=0,0,E673/H673)</f>
        <v>111.02236719478098</v>
      </c>
      <c r="J673" t="s">
        <v>21</v>
      </c>
      <c r="K673" t="s">
        <v>22</v>
      </c>
      <c r="L673">
        <v>1280552400</v>
      </c>
      <c r="M673" s="13">
        <f>(((L673/60)/60)/24)+DATE(1970,1,1)</f>
        <v>40390.208333333336</v>
      </c>
      <c r="N673" s="14">
        <v>1280898000</v>
      </c>
      <c r="O673" s="13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LEFT(R673,SEARCH("/",R673)-1)</f>
        <v>theater</v>
      </c>
      <c r="T673" t="str">
        <f>RIGHT(R673,(LEN(R673)-(SEARCH("/",R673))))</f>
        <v>plays</v>
      </c>
      <c r="U673">
        <f t="shared" si="10"/>
        <v>4</v>
      </c>
    </row>
    <row r="674" spans="1:21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IF(E674=0,0,E674/D674)</f>
        <v>0.55931783729156137</v>
      </c>
      <c r="G674" t="s">
        <v>14</v>
      </c>
      <c r="H674">
        <v>4428</v>
      </c>
      <c r="I674" s="9">
        <f>IF(H674=0,0,E674/H674)</f>
        <v>24.997515808491418</v>
      </c>
      <c r="J674" t="s">
        <v>26</v>
      </c>
      <c r="K674" t="s">
        <v>27</v>
      </c>
      <c r="L674">
        <v>1521608400</v>
      </c>
      <c r="M674" s="13">
        <f>(((L674/60)/60)/24)+DATE(1970,1,1)</f>
        <v>43180.208333333328</v>
      </c>
      <c r="N674" s="14">
        <v>1522472400</v>
      </c>
      <c r="O674" s="13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LEFT(R674,SEARCH("/",R674)-1)</f>
        <v>theater</v>
      </c>
      <c r="T674" t="str">
        <f>RIGHT(R674,(LEN(R674)-(SEARCH("/",R674))))</f>
        <v>plays</v>
      </c>
      <c r="U674">
        <f t="shared" si="10"/>
        <v>10</v>
      </c>
    </row>
    <row r="675" spans="1:21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IF(E675=0,0,E675/D675)</f>
        <v>0.43660714285714286</v>
      </c>
      <c r="G675" t="s">
        <v>14</v>
      </c>
      <c r="H675">
        <v>58</v>
      </c>
      <c r="I675" s="9">
        <f>IF(H675=0,0,E675/H675)</f>
        <v>42.155172413793103</v>
      </c>
      <c r="J675" t="s">
        <v>107</v>
      </c>
      <c r="K675" t="s">
        <v>108</v>
      </c>
      <c r="L675">
        <v>1460696400</v>
      </c>
      <c r="M675" s="13">
        <f>(((L675/60)/60)/24)+DATE(1970,1,1)</f>
        <v>42475.208333333328</v>
      </c>
      <c r="N675" s="14">
        <v>1462510800</v>
      </c>
      <c r="O675" s="13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LEFT(R675,SEARCH("/",R675)-1)</f>
        <v>music</v>
      </c>
      <c r="T675" t="str">
        <f>RIGHT(R675,(LEN(R675)-(SEARCH("/",R675))))</f>
        <v>indie rock</v>
      </c>
      <c r="U675">
        <f t="shared" si="10"/>
        <v>21</v>
      </c>
    </row>
    <row r="676" spans="1:21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IF(E676=0,0,E676/D676)</f>
        <v>0.33538371411833628</v>
      </c>
      <c r="G676" t="s">
        <v>74</v>
      </c>
      <c r="H676">
        <v>1218</v>
      </c>
      <c r="I676" s="9">
        <f>IF(H676=0,0,E676/H676)</f>
        <v>47.003284072249592</v>
      </c>
      <c r="J676" t="s">
        <v>21</v>
      </c>
      <c r="K676" t="s">
        <v>22</v>
      </c>
      <c r="L676">
        <v>1313730000</v>
      </c>
      <c r="M676" s="13">
        <f>(((L676/60)/60)/24)+DATE(1970,1,1)</f>
        <v>40774.208333333336</v>
      </c>
      <c r="N676" s="14">
        <v>1317790800</v>
      </c>
      <c r="O676" s="13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LEFT(R676,SEARCH("/",R676)-1)</f>
        <v>photography</v>
      </c>
      <c r="T676" t="str">
        <f>RIGHT(R676,(LEN(R676)-(SEARCH("/",R676))))</f>
        <v>photography books</v>
      </c>
      <c r="U676">
        <f t="shared" si="10"/>
        <v>47</v>
      </c>
    </row>
    <row r="677" spans="1:21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IF(E677=0,0,E677/D677)</f>
        <v>1.2297938144329896</v>
      </c>
      <c r="G677" t="s">
        <v>20</v>
      </c>
      <c r="H677">
        <v>331</v>
      </c>
      <c r="I677" s="9">
        <f>IF(H677=0,0,E677/H677)</f>
        <v>36.0392749244713</v>
      </c>
      <c r="J677" t="s">
        <v>21</v>
      </c>
      <c r="K677" t="s">
        <v>22</v>
      </c>
      <c r="L677">
        <v>1568178000</v>
      </c>
      <c r="M677" s="13">
        <f>(((L677/60)/60)/24)+DATE(1970,1,1)</f>
        <v>43719.208333333328</v>
      </c>
      <c r="N677" s="14">
        <v>1568782800</v>
      </c>
      <c r="O677" s="13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LEFT(R677,SEARCH("/",R677)-1)</f>
        <v>journalism</v>
      </c>
      <c r="T677" t="str">
        <f>RIGHT(R677,(LEN(R677)-(SEARCH("/",R677))))</f>
        <v>audio</v>
      </c>
      <c r="U677">
        <f t="shared" si="10"/>
        <v>7</v>
      </c>
    </row>
    <row r="678" spans="1:21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IF(E678=0,0,E678/D678)</f>
        <v>1.8974959871589085</v>
      </c>
      <c r="G678" t="s">
        <v>20</v>
      </c>
      <c r="H678">
        <v>1170</v>
      </c>
      <c r="I678" s="9">
        <f>IF(H678=0,0,E678/H678)</f>
        <v>101.03760683760684</v>
      </c>
      <c r="J678" t="s">
        <v>21</v>
      </c>
      <c r="K678" t="s">
        <v>22</v>
      </c>
      <c r="L678">
        <v>1348635600</v>
      </c>
      <c r="M678" s="13">
        <f>(((L678/60)/60)/24)+DATE(1970,1,1)</f>
        <v>41178.208333333336</v>
      </c>
      <c r="N678" s="14">
        <v>1349413200</v>
      </c>
      <c r="O678" s="13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LEFT(R678,SEARCH("/",R678)-1)</f>
        <v>photography</v>
      </c>
      <c r="T678" t="str">
        <f>RIGHT(R678,(LEN(R678)-(SEARCH("/",R678))))</f>
        <v>photography books</v>
      </c>
      <c r="U678">
        <f t="shared" si="10"/>
        <v>9</v>
      </c>
    </row>
    <row r="679" spans="1:21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IF(E679=0,0,E679/D679)</f>
        <v>0.83622641509433959</v>
      </c>
      <c r="G679" t="s">
        <v>14</v>
      </c>
      <c r="H679">
        <v>111</v>
      </c>
      <c r="I679" s="9">
        <f>IF(H679=0,0,E679/H679)</f>
        <v>39.927927927927925</v>
      </c>
      <c r="J679" t="s">
        <v>21</v>
      </c>
      <c r="K679" t="s">
        <v>22</v>
      </c>
      <c r="L679">
        <v>1468126800</v>
      </c>
      <c r="M679" s="13">
        <f>(((L679/60)/60)/24)+DATE(1970,1,1)</f>
        <v>42561.208333333328</v>
      </c>
      <c r="N679" s="14">
        <v>1472446800</v>
      </c>
      <c r="O679" s="13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LEFT(R679,SEARCH("/",R679)-1)</f>
        <v>publishing</v>
      </c>
      <c r="T679" t="str">
        <f>RIGHT(R679,(LEN(R679)-(SEARCH("/",R679))))</f>
        <v>fiction</v>
      </c>
      <c r="U679">
        <f t="shared" si="10"/>
        <v>50</v>
      </c>
    </row>
    <row r="680" spans="1:21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IF(E680=0,0,E680/D680)</f>
        <v>0.17968844221105529</v>
      </c>
      <c r="G680" t="s">
        <v>74</v>
      </c>
      <c r="H680">
        <v>215</v>
      </c>
      <c r="I680" s="9">
        <f>IF(H680=0,0,E680/H680)</f>
        <v>83.158139534883716</v>
      </c>
      <c r="J680" t="s">
        <v>21</v>
      </c>
      <c r="K680" t="s">
        <v>22</v>
      </c>
      <c r="L680">
        <v>1547877600</v>
      </c>
      <c r="M680" s="13">
        <f>(((L680/60)/60)/24)+DATE(1970,1,1)</f>
        <v>43484.25</v>
      </c>
      <c r="N680" s="14">
        <v>1548050400</v>
      </c>
      <c r="O680" s="13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>LEFT(R680,SEARCH("/",R680)-1)</f>
        <v>film &amp; video</v>
      </c>
      <c r="T680" t="str">
        <f>RIGHT(R680,(LEN(R680)-(SEARCH("/",R680))))</f>
        <v>drama</v>
      </c>
      <c r="U680">
        <f t="shared" si="10"/>
        <v>2</v>
      </c>
    </row>
    <row r="681" spans="1:21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IF(E681=0,0,E681/D681)</f>
        <v>10.365</v>
      </c>
      <c r="G681" t="s">
        <v>20</v>
      </c>
      <c r="H681">
        <v>363</v>
      </c>
      <c r="I681" s="9">
        <f>IF(H681=0,0,E681/H681)</f>
        <v>39.97520661157025</v>
      </c>
      <c r="J681" t="s">
        <v>21</v>
      </c>
      <c r="K681" t="s">
        <v>22</v>
      </c>
      <c r="L681">
        <v>1571374800</v>
      </c>
      <c r="M681" s="13">
        <f>(((L681/60)/60)/24)+DATE(1970,1,1)</f>
        <v>43756.208333333328</v>
      </c>
      <c r="N681" s="14">
        <v>1571806800</v>
      </c>
      <c r="O681" s="13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LEFT(R681,SEARCH("/",R681)-1)</f>
        <v>food</v>
      </c>
      <c r="T681" t="str">
        <f>RIGHT(R681,(LEN(R681)-(SEARCH("/",R681))))</f>
        <v>food trucks</v>
      </c>
      <c r="U681">
        <f t="shared" si="10"/>
        <v>5</v>
      </c>
    </row>
    <row r="682" spans="1:21" ht="31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IF(E682=0,0,E682/D682)</f>
        <v>0.97405219780219776</v>
      </c>
      <c r="G682" t="s">
        <v>14</v>
      </c>
      <c r="H682">
        <v>2955</v>
      </c>
      <c r="I682" s="9">
        <f>IF(H682=0,0,E682/H682)</f>
        <v>47.993908629441627</v>
      </c>
      <c r="J682" t="s">
        <v>21</v>
      </c>
      <c r="K682" t="s">
        <v>22</v>
      </c>
      <c r="L682">
        <v>1576303200</v>
      </c>
      <c r="M682" s="13">
        <f>(((L682/60)/60)/24)+DATE(1970,1,1)</f>
        <v>43813.25</v>
      </c>
      <c r="N682" s="14">
        <v>1576476000</v>
      </c>
      <c r="O682" s="13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>LEFT(R682,SEARCH("/",R682)-1)</f>
        <v>games</v>
      </c>
      <c r="T682" t="str">
        <f>RIGHT(R682,(LEN(R682)-(SEARCH("/",R682))))</f>
        <v>mobile games</v>
      </c>
      <c r="U682">
        <f t="shared" si="10"/>
        <v>2</v>
      </c>
    </row>
    <row r="683" spans="1:21" ht="31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IF(E683=0,0,E683/D683)</f>
        <v>0.86386203150461705</v>
      </c>
      <c r="G683" t="s">
        <v>14</v>
      </c>
      <c r="H683">
        <v>1657</v>
      </c>
      <c r="I683" s="9">
        <f>IF(H683=0,0,E683/H683)</f>
        <v>95.978877489438744</v>
      </c>
      <c r="J683" t="s">
        <v>21</v>
      </c>
      <c r="K683" t="s">
        <v>22</v>
      </c>
      <c r="L683">
        <v>1324447200</v>
      </c>
      <c r="M683" s="13">
        <f>(((L683/60)/60)/24)+DATE(1970,1,1)</f>
        <v>40898.25</v>
      </c>
      <c r="N683" s="14">
        <v>1324965600</v>
      </c>
      <c r="O683" s="13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>LEFT(R683,SEARCH("/",R683)-1)</f>
        <v>theater</v>
      </c>
      <c r="T683" t="str">
        <f>RIGHT(R683,(LEN(R683)-(SEARCH("/",R683))))</f>
        <v>plays</v>
      </c>
      <c r="U683">
        <f t="shared" si="10"/>
        <v>6</v>
      </c>
    </row>
    <row r="684" spans="1:21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IF(E684=0,0,E684/D684)</f>
        <v>1.5016666666666667</v>
      </c>
      <c r="G684" t="s">
        <v>20</v>
      </c>
      <c r="H684">
        <v>103</v>
      </c>
      <c r="I684" s="9">
        <f>IF(H684=0,0,E684/H684)</f>
        <v>78.728155339805824</v>
      </c>
      <c r="J684" t="s">
        <v>21</v>
      </c>
      <c r="K684" t="s">
        <v>22</v>
      </c>
      <c r="L684">
        <v>1386741600</v>
      </c>
      <c r="M684" s="13">
        <f>(((L684/60)/60)/24)+DATE(1970,1,1)</f>
        <v>41619.25</v>
      </c>
      <c r="N684" s="14">
        <v>1387519200</v>
      </c>
      <c r="O684" s="13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RIGHT(R684,(LEN(R684)-(SEARCH("/",R684))))</f>
        <v>plays</v>
      </c>
      <c r="U684">
        <f t="shared" si="10"/>
        <v>9</v>
      </c>
    </row>
    <row r="685" spans="1:21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IF(E685=0,0,E685/D685)</f>
        <v>3.5843478260869563</v>
      </c>
      <c r="G685" t="s">
        <v>20</v>
      </c>
      <c r="H685">
        <v>147</v>
      </c>
      <c r="I685" s="9">
        <f>IF(H685=0,0,E685/H685)</f>
        <v>56.081632653061227</v>
      </c>
      <c r="J685" t="s">
        <v>21</v>
      </c>
      <c r="K685" t="s">
        <v>22</v>
      </c>
      <c r="L685">
        <v>1537074000</v>
      </c>
      <c r="M685" s="13">
        <f>(((L685/60)/60)/24)+DATE(1970,1,1)</f>
        <v>43359.208333333328</v>
      </c>
      <c r="N685" s="14">
        <v>1537246800</v>
      </c>
      <c r="O685" s="13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LEFT(R685,SEARCH("/",R685)-1)</f>
        <v>theater</v>
      </c>
      <c r="T685" t="str">
        <f>RIGHT(R685,(LEN(R685)-(SEARCH("/",R685))))</f>
        <v>plays</v>
      </c>
      <c r="U685">
        <f t="shared" si="10"/>
        <v>2</v>
      </c>
    </row>
    <row r="686" spans="1:21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IF(E686=0,0,E686/D686)</f>
        <v>5.4285714285714288</v>
      </c>
      <c r="G686" t="s">
        <v>20</v>
      </c>
      <c r="H686">
        <v>110</v>
      </c>
      <c r="I686" s="9">
        <f>IF(H686=0,0,E686/H686)</f>
        <v>69.090909090909093</v>
      </c>
      <c r="J686" t="s">
        <v>15</v>
      </c>
      <c r="K686" t="s">
        <v>16</v>
      </c>
      <c r="L686">
        <v>1277787600</v>
      </c>
      <c r="M686" s="13">
        <f>(((L686/60)/60)/24)+DATE(1970,1,1)</f>
        <v>40358.208333333336</v>
      </c>
      <c r="N686" s="14">
        <v>1279515600</v>
      </c>
      <c r="O686" s="13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LEFT(R686,SEARCH("/",R686)-1)</f>
        <v>publishing</v>
      </c>
      <c r="T686" t="str">
        <f>RIGHT(R686,(LEN(R686)-(SEARCH("/",R686))))</f>
        <v>nonfiction</v>
      </c>
      <c r="U686">
        <f t="shared" si="10"/>
        <v>20</v>
      </c>
    </row>
    <row r="687" spans="1:21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IF(E687=0,0,E687/D687)</f>
        <v>0.67500714285714281</v>
      </c>
      <c r="G687" t="s">
        <v>14</v>
      </c>
      <c r="H687">
        <v>926</v>
      </c>
      <c r="I687" s="9">
        <f>IF(H687=0,0,E687/H687)</f>
        <v>102.05291576673866</v>
      </c>
      <c r="J687" t="s">
        <v>15</v>
      </c>
      <c r="K687" t="s">
        <v>16</v>
      </c>
      <c r="L687">
        <v>1440306000</v>
      </c>
      <c r="M687" s="13">
        <f>(((L687/60)/60)/24)+DATE(1970,1,1)</f>
        <v>42239.208333333328</v>
      </c>
      <c r="N687" s="14">
        <v>1442379600</v>
      </c>
      <c r="O687" s="13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RIGHT(R687,(LEN(R687)-(SEARCH("/",R687))))</f>
        <v>plays</v>
      </c>
      <c r="U687">
        <f t="shared" si="10"/>
        <v>24</v>
      </c>
    </row>
    <row r="688" spans="1:21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IF(E688=0,0,E688/D688)</f>
        <v>1.9174666666666667</v>
      </c>
      <c r="G688" t="s">
        <v>20</v>
      </c>
      <c r="H688">
        <v>134</v>
      </c>
      <c r="I688" s="9">
        <f>IF(H688=0,0,E688/H688)</f>
        <v>107.32089552238806</v>
      </c>
      <c r="J688" t="s">
        <v>21</v>
      </c>
      <c r="K688" t="s">
        <v>22</v>
      </c>
      <c r="L688">
        <v>1522126800</v>
      </c>
      <c r="M688" s="13">
        <f>(((L688/60)/60)/24)+DATE(1970,1,1)</f>
        <v>43186.208333333328</v>
      </c>
      <c r="N688" s="14">
        <v>1523077200</v>
      </c>
      <c r="O688" s="13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LEFT(R688,SEARCH("/",R688)-1)</f>
        <v>technology</v>
      </c>
      <c r="T688" t="str">
        <f>RIGHT(R688,(LEN(R688)-(SEARCH("/",R688))))</f>
        <v>wearables</v>
      </c>
      <c r="U688">
        <f t="shared" si="10"/>
        <v>11</v>
      </c>
    </row>
    <row r="689" spans="1:21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IF(E689=0,0,E689/D689)</f>
        <v>9.32</v>
      </c>
      <c r="G689" t="s">
        <v>20</v>
      </c>
      <c r="H689">
        <v>269</v>
      </c>
      <c r="I689" s="9">
        <f>IF(H689=0,0,E689/H689)</f>
        <v>51.970260223048328</v>
      </c>
      <c r="J689" t="s">
        <v>21</v>
      </c>
      <c r="K689" t="s">
        <v>22</v>
      </c>
      <c r="L689">
        <v>1489298400</v>
      </c>
      <c r="M689" s="13">
        <f>(((L689/60)/60)/24)+DATE(1970,1,1)</f>
        <v>42806.25</v>
      </c>
      <c r="N689" s="14">
        <v>1489554000</v>
      </c>
      <c r="O689" s="13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LEFT(R689,SEARCH("/",R689)-1)</f>
        <v>theater</v>
      </c>
      <c r="T689" t="str">
        <f>RIGHT(R689,(LEN(R689)-(SEARCH("/",R689))))</f>
        <v>plays</v>
      </c>
      <c r="U689">
        <f t="shared" si="10"/>
        <v>2.9583333333284827</v>
      </c>
    </row>
    <row r="690" spans="1:21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IF(E690=0,0,E690/D690)</f>
        <v>4.2927586206896553</v>
      </c>
      <c r="G690" t="s">
        <v>20</v>
      </c>
      <c r="H690">
        <v>175</v>
      </c>
      <c r="I690" s="9">
        <f>IF(H690=0,0,E690/H690)</f>
        <v>71.137142857142862</v>
      </c>
      <c r="J690" t="s">
        <v>21</v>
      </c>
      <c r="K690" t="s">
        <v>22</v>
      </c>
      <c r="L690">
        <v>1547100000</v>
      </c>
      <c r="M690" s="13">
        <f>(((L690/60)/60)/24)+DATE(1970,1,1)</f>
        <v>43475.25</v>
      </c>
      <c r="N690" s="14">
        <v>1548482400</v>
      </c>
      <c r="O690" s="13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>LEFT(R690,SEARCH("/",R690)-1)</f>
        <v>film &amp; video</v>
      </c>
      <c r="T690" t="str">
        <f>RIGHT(R690,(LEN(R690)-(SEARCH("/",R690))))</f>
        <v>television</v>
      </c>
      <c r="U690">
        <f t="shared" si="10"/>
        <v>16</v>
      </c>
    </row>
    <row r="691" spans="1:21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IF(E691=0,0,E691/D691)</f>
        <v>1.0065753424657535</v>
      </c>
      <c r="G691" t="s">
        <v>20</v>
      </c>
      <c r="H691">
        <v>69</v>
      </c>
      <c r="I691" s="9">
        <f>IF(H691=0,0,E691/H691)</f>
        <v>106.49275362318841</v>
      </c>
      <c r="J691" t="s">
        <v>21</v>
      </c>
      <c r="K691" t="s">
        <v>22</v>
      </c>
      <c r="L691">
        <v>1383022800</v>
      </c>
      <c r="M691" s="13">
        <f>(((L691/60)/60)/24)+DATE(1970,1,1)</f>
        <v>41576.208333333336</v>
      </c>
      <c r="N691" s="14">
        <v>1384063200</v>
      </c>
      <c r="O691" s="13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>LEFT(R691,SEARCH("/",R691)-1)</f>
        <v>technology</v>
      </c>
      <c r="T691" t="str">
        <f>RIGHT(R691,(LEN(R691)-(SEARCH("/",R691))))</f>
        <v>web</v>
      </c>
      <c r="U691">
        <f t="shared" si="10"/>
        <v>12.041666666664241</v>
      </c>
    </row>
    <row r="692" spans="1:21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IF(E692=0,0,E692/D692)</f>
        <v>2.266111111111111</v>
      </c>
      <c r="G692" t="s">
        <v>20</v>
      </c>
      <c r="H692">
        <v>190</v>
      </c>
      <c r="I692" s="9">
        <f>IF(H692=0,0,E692/H692)</f>
        <v>42.93684210526316</v>
      </c>
      <c r="J692" t="s">
        <v>21</v>
      </c>
      <c r="K692" t="s">
        <v>22</v>
      </c>
      <c r="L692">
        <v>1322373600</v>
      </c>
      <c r="M692" s="13">
        <f>(((L692/60)/60)/24)+DATE(1970,1,1)</f>
        <v>40874.25</v>
      </c>
      <c r="N692" s="14">
        <v>1322892000</v>
      </c>
      <c r="O692" s="13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>LEFT(R692,SEARCH("/",R692)-1)</f>
        <v>film &amp; video</v>
      </c>
      <c r="T692" t="str">
        <f>RIGHT(R692,(LEN(R692)-(SEARCH("/",R692))))</f>
        <v>documentary</v>
      </c>
      <c r="U692">
        <f t="shared" si="10"/>
        <v>6</v>
      </c>
    </row>
    <row r="693" spans="1:21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IF(E693=0,0,E693/D693)</f>
        <v>1.4238</v>
      </c>
      <c r="G693" t="s">
        <v>20</v>
      </c>
      <c r="H693">
        <v>237</v>
      </c>
      <c r="I693" s="9">
        <f>IF(H693=0,0,E693/H693)</f>
        <v>30.037974683544302</v>
      </c>
      <c r="J693" t="s">
        <v>21</v>
      </c>
      <c r="K693" t="s">
        <v>22</v>
      </c>
      <c r="L693">
        <v>1349240400</v>
      </c>
      <c r="M693" s="13">
        <f>(((L693/60)/60)/24)+DATE(1970,1,1)</f>
        <v>41185.208333333336</v>
      </c>
      <c r="N693" s="14">
        <v>1350709200</v>
      </c>
      <c r="O693" s="13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LEFT(R693,SEARCH("/",R693)-1)</f>
        <v>film &amp; video</v>
      </c>
      <c r="T693" t="str">
        <f>RIGHT(R693,(LEN(R693)-(SEARCH("/",R693))))</f>
        <v>documentary</v>
      </c>
      <c r="U693">
        <f t="shared" si="10"/>
        <v>17</v>
      </c>
    </row>
    <row r="694" spans="1:21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IF(E694=0,0,E694/D694)</f>
        <v>0.90633333333333332</v>
      </c>
      <c r="G694" t="s">
        <v>14</v>
      </c>
      <c r="H694">
        <v>77</v>
      </c>
      <c r="I694" s="9">
        <f>IF(H694=0,0,E694/H694)</f>
        <v>70.623376623376629</v>
      </c>
      <c r="J694" t="s">
        <v>40</v>
      </c>
      <c r="K694" t="s">
        <v>41</v>
      </c>
      <c r="L694">
        <v>1562648400</v>
      </c>
      <c r="M694" s="13">
        <f>(((L694/60)/60)/24)+DATE(1970,1,1)</f>
        <v>43655.208333333328</v>
      </c>
      <c r="N694" s="14">
        <v>1564203600</v>
      </c>
      <c r="O694" s="13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LEFT(R694,SEARCH("/",R694)-1)</f>
        <v>music</v>
      </c>
      <c r="T694" t="str">
        <f>RIGHT(R694,(LEN(R694)-(SEARCH("/",R694))))</f>
        <v>rock</v>
      </c>
      <c r="U694">
        <f t="shared" si="10"/>
        <v>18</v>
      </c>
    </row>
    <row r="695" spans="1:21" ht="31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IF(E695=0,0,E695/D695)</f>
        <v>0.63966740576496672</v>
      </c>
      <c r="G695" t="s">
        <v>14</v>
      </c>
      <c r="H695">
        <v>1748</v>
      </c>
      <c r="I695" s="9">
        <f>IF(H695=0,0,E695/H695)</f>
        <v>66.016018306636155</v>
      </c>
      <c r="J695" t="s">
        <v>21</v>
      </c>
      <c r="K695" t="s">
        <v>22</v>
      </c>
      <c r="L695">
        <v>1508216400</v>
      </c>
      <c r="M695" s="13">
        <f>(((L695/60)/60)/24)+DATE(1970,1,1)</f>
        <v>43025.208333333328</v>
      </c>
      <c r="N695" s="14">
        <v>1509685200</v>
      </c>
      <c r="O695" s="13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RIGHT(R695,(LEN(R695)-(SEARCH("/",R695))))</f>
        <v>plays</v>
      </c>
      <c r="U695">
        <f t="shared" si="10"/>
        <v>17</v>
      </c>
    </row>
    <row r="696" spans="1:21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IF(E696=0,0,E696/D696)</f>
        <v>0.84131868131868137</v>
      </c>
      <c r="G696" t="s">
        <v>14</v>
      </c>
      <c r="H696">
        <v>79</v>
      </c>
      <c r="I696" s="9">
        <f>IF(H696=0,0,E696/H696)</f>
        <v>96.911392405063296</v>
      </c>
      <c r="J696" t="s">
        <v>21</v>
      </c>
      <c r="K696" t="s">
        <v>22</v>
      </c>
      <c r="L696">
        <v>1511762400</v>
      </c>
      <c r="M696" s="13">
        <f>(((L696/60)/60)/24)+DATE(1970,1,1)</f>
        <v>43066.25</v>
      </c>
      <c r="N696" s="14">
        <v>1514959200</v>
      </c>
      <c r="O696" s="13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>LEFT(R696,SEARCH("/",R696)-1)</f>
        <v>theater</v>
      </c>
      <c r="T696" t="str">
        <f>RIGHT(R696,(LEN(R696)-(SEARCH("/",R696))))</f>
        <v>plays</v>
      </c>
      <c r="U696">
        <f t="shared" si="10"/>
        <v>37</v>
      </c>
    </row>
    <row r="697" spans="1:21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IF(E697=0,0,E697/D697)</f>
        <v>1.3393478260869565</v>
      </c>
      <c r="G697" t="s">
        <v>20</v>
      </c>
      <c r="H697">
        <v>196</v>
      </c>
      <c r="I697" s="9">
        <f>IF(H697=0,0,E697/H697)</f>
        <v>62.867346938775512</v>
      </c>
      <c r="J697" t="s">
        <v>107</v>
      </c>
      <c r="K697" t="s">
        <v>108</v>
      </c>
      <c r="L697">
        <v>1447480800</v>
      </c>
      <c r="M697" s="13">
        <f>(((L697/60)/60)/24)+DATE(1970,1,1)</f>
        <v>42322.25</v>
      </c>
      <c r="N697" s="14">
        <v>1448863200</v>
      </c>
      <c r="O697" s="13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>LEFT(R697,SEARCH("/",R697)-1)</f>
        <v>music</v>
      </c>
      <c r="T697" t="str">
        <f>RIGHT(R697,(LEN(R697)-(SEARCH("/",R697))))</f>
        <v>rock</v>
      </c>
      <c r="U697">
        <f t="shared" si="10"/>
        <v>16</v>
      </c>
    </row>
    <row r="698" spans="1:21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IF(E698=0,0,E698/D698)</f>
        <v>0.59042047531992692</v>
      </c>
      <c r="G698" t="s">
        <v>14</v>
      </c>
      <c r="H698">
        <v>889</v>
      </c>
      <c r="I698" s="9">
        <f>IF(H698=0,0,E698/H698)</f>
        <v>108.98537682789652</v>
      </c>
      <c r="J698" t="s">
        <v>21</v>
      </c>
      <c r="K698" t="s">
        <v>22</v>
      </c>
      <c r="L698">
        <v>1429506000</v>
      </c>
      <c r="M698" s="13">
        <f>(((L698/60)/60)/24)+DATE(1970,1,1)</f>
        <v>42114.208333333328</v>
      </c>
      <c r="N698" s="14">
        <v>1429592400</v>
      </c>
      <c r="O698" s="13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LEFT(R698,SEARCH("/",R698)-1)</f>
        <v>theater</v>
      </c>
      <c r="T698" t="str">
        <f>RIGHT(R698,(LEN(R698)-(SEARCH("/",R698))))</f>
        <v>plays</v>
      </c>
      <c r="U698">
        <f t="shared" si="10"/>
        <v>1</v>
      </c>
    </row>
    <row r="699" spans="1:21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IF(E699=0,0,E699/D699)</f>
        <v>1.5280062063615205</v>
      </c>
      <c r="G699" t="s">
        <v>20</v>
      </c>
      <c r="H699">
        <v>7295</v>
      </c>
      <c r="I699" s="9">
        <f>IF(H699=0,0,E699/H699)</f>
        <v>26.999314599040439</v>
      </c>
      <c r="J699" t="s">
        <v>21</v>
      </c>
      <c r="K699" t="s">
        <v>22</v>
      </c>
      <c r="L699">
        <v>1522472400</v>
      </c>
      <c r="M699" s="13">
        <f>(((L699/60)/60)/24)+DATE(1970,1,1)</f>
        <v>43190.208333333328</v>
      </c>
      <c r="N699" s="14">
        <v>1522645200</v>
      </c>
      <c r="O699" s="13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LEFT(R699,SEARCH("/",R699)-1)</f>
        <v>music</v>
      </c>
      <c r="T699" t="str">
        <f>RIGHT(R699,(LEN(R699)-(SEARCH("/",R699))))</f>
        <v>electric music</v>
      </c>
      <c r="U699">
        <f t="shared" si="10"/>
        <v>2</v>
      </c>
    </row>
    <row r="700" spans="1:21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IF(E700=0,0,E700/D700)</f>
        <v>4.466912114014252</v>
      </c>
      <c r="G700" t="s">
        <v>20</v>
      </c>
      <c r="H700">
        <v>2893</v>
      </c>
      <c r="I700" s="9">
        <f>IF(H700=0,0,E700/H700)</f>
        <v>65.004147943311438</v>
      </c>
      <c r="J700" t="s">
        <v>15</v>
      </c>
      <c r="K700" t="s">
        <v>16</v>
      </c>
      <c r="L700">
        <v>1322114400</v>
      </c>
      <c r="M700" s="13">
        <f>(((L700/60)/60)/24)+DATE(1970,1,1)</f>
        <v>40871.25</v>
      </c>
      <c r="N700" s="14">
        <v>1323324000</v>
      </c>
      <c r="O700" s="13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>LEFT(R700,SEARCH("/",R700)-1)</f>
        <v>technology</v>
      </c>
      <c r="T700" t="str">
        <f>RIGHT(R700,(LEN(R700)-(SEARCH("/",R700))))</f>
        <v>wearables</v>
      </c>
      <c r="U700">
        <f t="shared" si="10"/>
        <v>14</v>
      </c>
    </row>
    <row r="701" spans="1:21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IF(E701=0,0,E701/D701)</f>
        <v>0.8439189189189189</v>
      </c>
      <c r="G701" t="s">
        <v>14</v>
      </c>
      <c r="H701">
        <v>56</v>
      </c>
      <c r="I701" s="9">
        <f>IF(H701=0,0,E701/H701)</f>
        <v>111.51785714285714</v>
      </c>
      <c r="J701" t="s">
        <v>21</v>
      </c>
      <c r="K701" t="s">
        <v>22</v>
      </c>
      <c r="L701">
        <v>1561438800</v>
      </c>
      <c r="M701" s="13">
        <f>(((L701/60)/60)/24)+DATE(1970,1,1)</f>
        <v>43641.208333333328</v>
      </c>
      <c r="N701" s="14">
        <v>1561525200</v>
      </c>
      <c r="O701" s="13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LEFT(R701,SEARCH("/",R701)-1)</f>
        <v>film &amp; video</v>
      </c>
      <c r="T701" t="str">
        <f>RIGHT(R701,(LEN(R701)-(SEARCH("/",R701))))</f>
        <v>drama</v>
      </c>
      <c r="U701">
        <f t="shared" si="10"/>
        <v>1</v>
      </c>
    </row>
    <row r="702" spans="1:21" ht="31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IF(E702=0,0,E702/D702)</f>
        <v>0.03</v>
      </c>
      <c r="G702" t="s">
        <v>14</v>
      </c>
      <c r="H702">
        <v>1</v>
      </c>
      <c r="I702" s="9">
        <f>IF(H702=0,0,E702/H702)</f>
        <v>3</v>
      </c>
      <c r="J702" t="s">
        <v>21</v>
      </c>
      <c r="K702" t="s">
        <v>22</v>
      </c>
      <c r="L702">
        <v>1264399200</v>
      </c>
      <c r="M702" s="13">
        <f>(((L702/60)/60)/24)+DATE(1970,1,1)</f>
        <v>40203.25</v>
      </c>
      <c r="N702" s="14">
        <v>1265695200</v>
      </c>
      <c r="O702" s="13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>LEFT(R702,SEARCH("/",R702)-1)</f>
        <v>technology</v>
      </c>
      <c r="T702" t="str">
        <f>RIGHT(R702,(LEN(R702)-(SEARCH("/",R702))))</f>
        <v>wearables</v>
      </c>
      <c r="U702">
        <f t="shared" si="10"/>
        <v>15</v>
      </c>
    </row>
    <row r="703" spans="1:21" ht="31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IF(E703=0,0,E703/D703)</f>
        <v>1.7502692307692307</v>
      </c>
      <c r="G703" t="s">
        <v>20</v>
      </c>
      <c r="H703">
        <v>820</v>
      </c>
      <c r="I703" s="9">
        <f>IF(H703=0,0,E703/H703)</f>
        <v>110.99268292682927</v>
      </c>
      <c r="J703" t="s">
        <v>21</v>
      </c>
      <c r="K703" t="s">
        <v>22</v>
      </c>
      <c r="L703">
        <v>1301202000</v>
      </c>
      <c r="M703" s="13">
        <f>(((L703/60)/60)/24)+DATE(1970,1,1)</f>
        <v>40629.208333333336</v>
      </c>
      <c r="N703" s="14">
        <v>1301806800</v>
      </c>
      <c r="O703" s="13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LEFT(R703,SEARCH("/",R703)-1)</f>
        <v>theater</v>
      </c>
      <c r="T703" t="str">
        <f>RIGHT(R703,(LEN(R703)-(SEARCH("/",R703))))</f>
        <v>plays</v>
      </c>
      <c r="U703">
        <f t="shared" si="10"/>
        <v>7</v>
      </c>
    </row>
    <row r="704" spans="1:21" ht="31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IF(E704=0,0,E704/D704)</f>
        <v>0.54137931034482756</v>
      </c>
      <c r="G704" t="s">
        <v>14</v>
      </c>
      <c r="H704">
        <v>83</v>
      </c>
      <c r="I704" s="9">
        <f>IF(H704=0,0,E704/H704)</f>
        <v>56.746987951807228</v>
      </c>
      <c r="J704" t="s">
        <v>21</v>
      </c>
      <c r="K704" t="s">
        <v>22</v>
      </c>
      <c r="L704">
        <v>1374469200</v>
      </c>
      <c r="M704" s="13">
        <f>(((L704/60)/60)/24)+DATE(1970,1,1)</f>
        <v>41477.208333333336</v>
      </c>
      <c r="N704" s="14">
        <v>1374901200</v>
      </c>
      <c r="O704" s="13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LEFT(R704,SEARCH("/",R704)-1)</f>
        <v>technology</v>
      </c>
      <c r="T704" t="str">
        <f>RIGHT(R704,(LEN(R704)-(SEARCH("/",R704))))</f>
        <v>wearables</v>
      </c>
      <c r="U704">
        <f t="shared" si="10"/>
        <v>5</v>
      </c>
    </row>
    <row r="705" spans="1:21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IF(E705=0,0,E705/D705)</f>
        <v>3.1187381703470032</v>
      </c>
      <c r="G705" t="s">
        <v>20</v>
      </c>
      <c r="H705">
        <v>2038</v>
      </c>
      <c r="I705" s="9">
        <f>IF(H705=0,0,E705/H705)</f>
        <v>97.020608439646708</v>
      </c>
      <c r="J705" t="s">
        <v>21</v>
      </c>
      <c r="K705" t="s">
        <v>22</v>
      </c>
      <c r="L705">
        <v>1334984400</v>
      </c>
      <c r="M705" s="13">
        <f>(((L705/60)/60)/24)+DATE(1970,1,1)</f>
        <v>41020.208333333336</v>
      </c>
      <c r="N705" s="14">
        <v>1336453200</v>
      </c>
      <c r="O705" s="13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LEFT(R705,SEARCH("/",R705)-1)</f>
        <v>publishing</v>
      </c>
      <c r="T705" t="str">
        <f>RIGHT(R705,(LEN(R705)-(SEARCH("/",R705))))</f>
        <v>translations</v>
      </c>
      <c r="U705">
        <f t="shared" si="10"/>
        <v>17</v>
      </c>
    </row>
    <row r="706" spans="1:21" ht="31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IF(E706=0,0,E706/D706)</f>
        <v>1.2278160919540231</v>
      </c>
      <c r="G706" t="s">
        <v>20</v>
      </c>
      <c r="H706">
        <v>116</v>
      </c>
      <c r="I706" s="9">
        <f>IF(H706=0,0,E706/H706)</f>
        <v>92.08620689655173</v>
      </c>
      <c r="J706" t="s">
        <v>21</v>
      </c>
      <c r="K706" t="s">
        <v>22</v>
      </c>
      <c r="L706">
        <v>1467608400</v>
      </c>
      <c r="M706" s="13">
        <f>(((L706/60)/60)/24)+DATE(1970,1,1)</f>
        <v>42555.208333333328</v>
      </c>
      <c r="N706" s="14">
        <v>1468904400</v>
      </c>
      <c r="O706" s="13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LEFT(R706,SEARCH("/",R706)-1)</f>
        <v>film &amp; video</v>
      </c>
      <c r="T706" t="str">
        <f>RIGHT(R706,(LEN(R706)-(SEARCH("/",R706))))</f>
        <v>animation</v>
      </c>
      <c r="U706">
        <f t="shared" si="10"/>
        <v>15</v>
      </c>
    </row>
    <row r="707" spans="1:21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IF(E707=0,0,E707/D707)</f>
        <v>0.99026517383618151</v>
      </c>
      <c r="G707" t="s">
        <v>14</v>
      </c>
      <c r="H707">
        <v>2025</v>
      </c>
      <c r="I707" s="9">
        <f>IF(H707=0,0,E707/H707)</f>
        <v>82.986666666666665</v>
      </c>
      <c r="J707" t="s">
        <v>40</v>
      </c>
      <c r="K707" t="s">
        <v>41</v>
      </c>
      <c r="L707">
        <v>1386741600</v>
      </c>
      <c r="M707" s="13">
        <f>(((L707/60)/60)/24)+DATE(1970,1,1)</f>
        <v>41619.25</v>
      </c>
      <c r="N707" s="14">
        <v>1387087200</v>
      </c>
      <c r="O707" s="13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>LEFT(R707,SEARCH("/",R707)-1)</f>
        <v>publishing</v>
      </c>
      <c r="T707" t="str">
        <f>RIGHT(R707,(LEN(R707)-(SEARCH("/",R707))))</f>
        <v>nonfiction</v>
      </c>
      <c r="U707">
        <f t="shared" ref="U707:U770" si="11">O707-M707</f>
        <v>4</v>
      </c>
    </row>
    <row r="708" spans="1:21" ht="31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IF(E708=0,0,E708/D708)</f>
        <v>1.278468634686347</v>
      </c>
      <c r="G708" t="s">
        <v>20</v>
      </c>
      <c r="H708">
        <v>1345</v>
      </c>
      <c r="I708" s="9">
        <f>IF(H708=0,0,E708/H708)</f>
        <v>103.03791821561339</v>
      </c>
      <c r="J708" t="s">
        <v>26</v>
      </c>
      <c r="K708" t="s">
        <v>27</v>
      </c>
      <c r="L708">
        <v>1546754400</v>
      </c>
      <c r="M708" s="13">
        <f>(((L708/60)/60)/24)+DATE(1970,1,1)</f>
        <v>43471.25</v>
      </c>
      <c r="N708" s="14">
        <v>1547445600</v>
      </c>
      <c r="O708" s="13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>LEFT(R708,SEARCH("/",R708)-1)</f>
        <v>technology</v>
      </c>
      <c r="T708" t="str">
        <f>RIGHT(R708,(LEN(R708)-(SEARCH("/",R708))))</f>
        <v>web</v>
      </c>
      <c r="U708">
        <f t="shared" si="11"/>
        <v>8</v>
      </c>
    </row>
    <row r="709" spans="1:21" ht="31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IF(E709=0,0,E709/D709)</f>
        <v>1.5861643835616439</v>
      </c>
      <c r="G709" t="s">
        <v>20</v>
      </c>
      <c r="H709">
        <v>168</v>
      </c>
      <c r="I709" s="9">
        <f>IF(H709=0,0,E709/H709)</f>
        <v>68.922619047619051</v>
      </c>
      <c r="J709" t="s">
        <v>21</v>
      </c>
      <c r="K709" t="s">
        <v>22</v>
      </c>
      <c r="L709">
        <v>1544248800</v>
      </c>
      <c r="M709" s="13">
        <f>(((L709/60)/60)/24)+DATE(1970,1,1)</f>
        <v>43442.25</v>
      </c>
      <c r="N709" s="14">
        <v>1547359200</v>
      </c>
      <c r="O709" s="13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>LEFT(R709,SEARCH("/",R709)-1)</f>
        <v>film &amp; video</v>
      </c>
      <c r="T709" t="str">
        <f>RIGHT(R709,(LEN(R709)-(SEARCH("/",R709))))</f>
        <v>drama</v>
      </c>
      <c r="U709">
        <f t="shared" si="11"/>
        <v>36</v>
      </c>
    </row>
    <row r="710" spans="1:21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IF(E710=0,0,E710/D710)</f>
        <v>7.0705882352941174</v>
      </c>
      <c r="G710" t="s">
        <v>20</v>
      </c>
      <c r="H710">
        <v>137</v>
      </c>
      <c r="I710" s="9">
        <f>IF(H710=0,0,E710/H710)</f>
        <v>87.737226277372258</v>
      </c>
      <c r="J710" t="s">
        <v>98</v>
      </c>
      <c r="K710" t="s">
        <v>99</v>
      </c>
      <c r="L710">
        <v>1495429200</v>
      </c>
      <c r="M710" s="13">
        <f>(((L710/60)/60)/24)+DATE(1970,1,1)</f>
        <v>42877.208333333328</v>
      </c>
      <c r="N710" s="14">
        <v>1496293200</v>
      </c>
      <c r="O710" s="13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LEFT(R710,SEARCH("/",R710)-1)</f>
        <v>theater</v>
      </c>
      <c r="T710" t="str">
        <f>RIGHT(R710,(LEN(R710)-(SEARCH("/",R710))))</f>
        <v>plays</v>
      </c>
      <c r="U710">
        <f t="shared" si="11"/>
        <v>10</v>
      </c>
    </row>
    <row r="711" spans="1:21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IF(E711=0,0,E711/D711)</f>
        <v>1.4238775510204082</v>
      </c>
      <c r="G711" t="s">
        <v>20</v>
      </c>
      <c r="H711">
        <v>186</v>
      </c>
      <c r="I711" s="9">
        <f>IF(H711=0,0,E711/H711)</f>
        <v>75.021505376344081</v>
      </c>
      <c r="J711" t="s">
        <v>107</v>
      </c>
      <c r="K711" t="s">
        <v>108</v>
      </c>
      <c r="L711">
        <v>1334811600</v>
      </c>
      <c r="M711" s="13">
        <f>(((L711/60)/60)/24)+DATE(1970,1,1)</f>
        <v>41018.208333333336</v>
      </c>
      <c r="N711" s="14">
        <v>1335416400</v>
      </c>
      <c r="O711" s="13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RIGHT(R711,(LEN(R711)-(SEARCH("/",R711))))</f>
        <v>plays</v>
      </c>
      <c r="U711">
        <f t="shared" si="11"/>
        <v>7</v>
      </c>
    </row>
    <row r="712" spans="1:21" ht="31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IF(E712=0,0,E712/D712)</f>
        <v>1.4786046511627906</v>
      </c>
      <c r="G712" t="s">
        <v>20</v>
      </c>
      <c r="H712">
        <v>125</v>
      </c>
      <c r="I712" s="9">
        <f>IF(H712=0,0,E712/H712)</f>
        <v>50.863999999999997</v>
      </c>
      <c r="J712" t="s">
        <v>21</v>
      </c>
      <c r="K712" t="s">
        <v>22</v>
      </c>
      <c r="L712">
        <v>1531544400</v>
      </c>
      <c r="M712" s="13">
        <f>(((L712/60)/60)/24)+DATE(1970,1,1)</f>
        <v>43295.208333333328</v>
      </c>
      <c r="N712" s="14">
        <v>1532149200</v>
      </c>
      <c r="O712" s="13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LEFT(R712,SEARCH("/",R712)-1)</f>
        <v>theater</v>
      </c>
      <c r="T712" t="str">
        <f>RIGHT(R712,(LEN(R712)-(SEARCH("/",R712))))</f>
        <v>plays</v>
      </c>
      <c r="U712">
        <f t="shared" si="11"/>
        <v>7</v>
      </c>
    </row>
    <row r="713" spans="1:21" ht="31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IF(E713=0,0,E713/D713)</f>
        <v>0.20322580645161289</v>
      </c>
      <c r="G713" t="s">
        <v>14</v>
      </c>
      <c r="H713">
        <v>14</v>
      </c>
      <c r="I713" s="9">
        <f>IF(H713=0,0,E713/H713)</f>
        <v>90</v>
      </c>
      <c r="J713" t="s">
        <v>107</v>
      </c>
      <c r="K713" t="s">
        <v>108</v>
      </c>
      <c r="L713">
        <v>1453615200</v>
      </c>
      <c r="M713" s="13">
        <f>(((L713/60)/60)/24)+DATE(1970,1,1)</f>
        <v>42393.25</v>
      </c>
      <c r="N713" s="14">
        <v>1453788000</v>
      </c>
      <c r="O713" s="13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>LEFT(R713,SEARCH("/",R713)-1)</f>
        <v>theater</v>
      </c>
      <c r="T713" t="str">
        <f>RIGHT(R713,(LEN(R713)-(SEARCH("/",R713))))</f>
        <v>plays</v>
      </c>
      <c r="U713">
        <f t="shared" si="11"/>
        <v>2</v>
      </c>
    </row>
    <row r="714" spans="1:21" ht="31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IF(E714=0,0,E714/D714)</f>
        <v>18.40625</v>
      </c>
      <c r="G714" t="s">
        <v>20</v>
      </c>
      <c r="H714">
        <v>202</v>
      </c>
      <c r="I714" s="9">
        <f>IF(H714=0,0,E714/H714)</f>
        <v>72.896039603960389</v>
      </c>
      <c r="J714" t="s">
        <v>21</v>
      </c>
      <c r="K714" t="s">
        <v>22</v>
      </c>
      <c r="L714">
        <v>1467954000</v>
      </c>
      <c r="M714" s="13">
        <f>(((L714/60)/60)/24)+DATE(1970,1,1)</f>
        <v>42559.208333333328</v>
      </c>
      <c r="N714" s="14">
        <v>1471496400</v>
      </c>
      <c r="O714" s="13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LEFT(R714,SEARCH("/",R714)-1)</f>
        <v>theater</v>
      </c>
      <c r="T714" t="str">
        <f>RIGHT(R714,(LEN(R714)-(SEARCH("/",R714))))</f>
        <v>plays</v>
      </c>
      <c r="U714">
        <f t="shared" si="11"/>
        <v>41</v>
      </c>
    </row>
    <row r="715" spans="1:21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IF(E715=0,0,E715/D715)</f>
        <v>1.6194202898550725</v>
      </c>
      <c r="G715" t="s">
        <v>20</v>
      </c>
      <c r="H715">
        <v>103</v>
      </c>
      <c r="I715" s="9">
        <f>IF(H715=0,0,E715/H715)</f>
        <v>108.48543689320388</v>
      </c>
      <c r="J715" t="s">
        <v>21</v>
      </c>
      <c r="K715" t="s">
        <v>22</v>
      </c>
      <c r="L715">
        <v>1471842000</v>
      </c>
      <c r="M715" s="13">
        <f>(((L715/60)/60)/24)+DATE(1970,1,1)</f>
        <v>42604.208333333328</v>
      </c>
      <c r="N715" s="14">
        <v>1472878800</v>
      </c>
      <c r="O715" s="13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LEFT(R715,SEARCH("/",R715)-1)</f>
        <v>publishing</v>
      </c>
      <c r="T715" t="str">
        <f>RIGHT(R715,(LEN(R715)-(SEARCH("/",R715))))</f>
        <v>radio &amp; podcasts</v>
      </c>
      <c r="U715">
        <f t="shared" si="11"/>
        <v>12</v>
      </c>
    </row>
    <row r="716" spans="1:21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IF(E716=0,0,E716/D716)</f>
        <v>4.7282077922077921</v>
      </c>
      <c r="G716" t="s">
        <v>20</v>
      </c>
      <c r="H716">
        <v>1785</v>
      </c>
      <c r="I716" s="9">
        <f>IF(H716=0,0,E716/H716)</f>
        <v>101.98095238095237</v>
      </c>
      <c r="J716" t="s">
        <v>21</v>
      </c>
      <c r="K716" t="s">
        <v>22</v>
      </c>
      <c r="L716">
        <v>1408424400</v>
      </c>
      <c r="M716" s="13">
        <f>(((L716/60)/60)/24)+DATE(1970,1,1)</f>
        <v>41870.208333333336</v>
      </c>
      <c r="N716" s="14">
        <v>1408510800</v>
      </c>
      <c r="O716" s="13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LEFT(R716,SEARCH("/",R716)-1)</f>
        <v>music</v>
      </c>
      <c r="T716" t="str">
        <f>RIGHT(R716,(LEN(R716)-(SEARCH("/",R716))))</f>
        <v>rock</v>
      </c>
      <c r="U716">
        <f t="shared" si="11"/>
        <v>1</v>
      </c>
    </row>
    <row r="717" spans="1:21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IF(E717=0,0,E717/D717)</f>
        <v>0.24466101694915254</v>
      </c>
      <c r="G717" t="s">
        <v>14</v>
      </c>
      <c r="H717">
        <v>656</v>
      </c>
      <c r="I717" s="9">
        <f>IF(H717=0,0,E717/H717)</f>
        <v>44.009146341463413</v>
      </c>
      <c r="J717" t="s">
        <v>21</v>
      </c>
      <c r="K717" t="s">
        <v>22</v>
      </c>
      <c r="L717">
        <v>1281157200</v>
      </c>
      <c r="M717" s="13">
        <f>(((L717/60)/60)/24)+DATE(1970,1,1)</f>
        <v>40397.208333333336</v>
      </c>
      <c r="N717" s="14">
        <v>1281589200</v>
      </c>
      <c r="O717" s="13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LEFT(R717,SEARCH("/",R717)-1)</f>
        <v>games</v>
      </c>
      <c r="T717" t="str">
        <f>RIGHT(R717,(LEN(R717)-(SEARCH("/",R717))))</f>
        <v>mobile games</v>
      </c>
      <c r="U717">
        <f t="shared" si="11"/>
        <v>5</v>
      </c>
    </row>
    <row r="718" spans="1:21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IF(E718=0,0,E718/D718)</f>
        <v>5.1764999999999999</v>
      </c>
      <c r="G718" t="s">
        <v>20</v>
      </c>
      <c r="H718">
        <v>157</v>
      </c>
      <c r="I718" s="9">
        <f>IF(H718=0,0,E718/H718)</f>
        <v>65.942675159235662</v>
      </c>
      <c r="J718" t="s">
        <v>21</v>
      </c>
      <c r="K718" t="s">
        <v>22</v>
      </c>
      <c r="L718">
        <v>1373432400</v>
      </c>
      <c r="M718" s="13">
        <f>(((L718/60)/60)/24)+DATE(1970,1,1)</f>
        <v>41465.208333333336</v>
      </c>
      <c r="N718" s="14">
        <v>1375851600</v>
      </c>
      <c r="O718" s="13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LEFT(R718,SEARCH("/",R718)-1)</f>
        <v>theater</v>
      </c>
      <c r="T718" t="str">
        <f>RIGHT(R718,(LEN(R718)-(SEARCH("/",R718))))</f>
        <v>plays</v>
      </c>
      <c r="U718">
        <f t="shared" si="11"/>
        <v>28</v>
      </c>
    </row>
    <row r="719" spans="1:21" ht="31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IF(E719=0,0,E719/D719)</f>
        <v>2.4764285714285714</v>
      </c>
      <c r="G719" t="s">
        <v>20</v>
      </c>
      <c r="H719">
        <v>555</v>
      </c>
      <c r="I719" s="9">
        <f>IF(H719=0,0,E719/H719)</f>
        <v>24.987387387387386</v>
      </c>
      <c r="J719" t="s">
        <v>21</v>
      </c>
      <c r="K719" t="s">
        <v>22</v>
      </c>
      <c r="L719">
        <v>1313989200</v>
      </c>
      <c r="M719" s="13">
        <f>(((L719/60)/60)/24)+DATE(1970,1,1)</f>
        <v>40777.208333333336</v>
      </c>
      <c r="N719" s="14">
        <v>1315803600</v>
      </c>
      <c r="O719" s="13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LEFT(R719,SEARCH("/",R719)-1)</f>
        <v>film &amp; video</v>
      </c>
      <c r="T719" t="str">
        <f>RIGHT(R719,(LEN(R719)-(SEARCH("/",R719))))</f>
        <v>documentary</v>
      </c>
      <c r="U719">
        <f t="shared" si="11"/>
        <v>21</v>
      </c>
    </row>
    <row r="720" spans="1:21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IF(E720=0,0,E720/D720)</f>
        <v>1.0020481927710843</v>
      </c>
      <c r="G720" t="s">
        <v>20</v>
      </c>
      <c r="H720">
        <v>297</v>
      </c>
      <c r="I720" s="9">
        <f>IF(H720=0,0,E720/H720)</f>
        <v>28.003367003367003</v>
      </c>
      <c r="J720" t="s">
        <v>21</v>
      </c>
      <c r="K720" t="s">
        <v>22</v>
      </c>
      <c r="L720">
        <v>1371445200</v>
      </c>
      <c r="M720" s="13">
        <f>(((L720/60)/60)/24)+DATE(1970,1,1)</f>
        <v>41442.208333333336</v>
      </c>
      <c r="N720" s="14">
        <v>1373691600</v>
      </c>
      <c r="O720" s="13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LEFT(R720,SEARCH("/",R720)-1)</f>
        <v>technology</v>
      </c>
      <c r="T720" t="str">
        <f>RIGHT(R720,(LEN(R720)-(SEARCH("/",R720))))</f>
        <v>wearables</v>
      </c>
      <c r="U720">
        <f t="shared" si="11"/>
        <v>26</v>
      </c>
    </row>
    <row r="721" spans="1:21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IF(E721=0,0,E721/D721)</f>
        <v>1.53</v>
      </c>
      <c r="G721" t="s">
        <v>20</v>
      </c>
      <c r="H721">
        <v>123</v>
      </c>
      <c r="I721" s="9">
        <f>IF(H721=0,0,E721/H721)</f>
        <v>85.829268292682926</v>
      </c>
      <c r="J721" t="s">
        <v>21</v>
      </c>
      <c r="K721" t="s">
        <v>22</v>
      </c>
      <c r="L721">
        <v>1338267600</v>
      </c>
      <c r="M721" s="13">
        <f>(((L721/60)/60)/24)+DATE(1970,1,1)</f>
        <v>41058.208333333336</v>
      </c>
      <c r="N721" s="14">
        <v>1339218000</v>
      </c>
      <c r="O721" s="13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LEFT(R721,SEARCH("/",R721)-1)</f>
        <v>publishing</v>
      </c>
      <c r="T721" t="str">
        <f>RIGHT(R721,(LEN(R721)-(SEARCH("/",R721))))</f>
        <v>fiction</v>
      </c>
      <c r="U721">
        <f t="shared" si="11"/>
        <v>11</v>
      </c>
    </row>
    <row r="722" spans="1:21" ht="31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IF(E722=0,0,E722/D722)</f>
        <v>0.37091954022988505</v>
      </c>
      <c r="G722" t="s">
        <v>74</v>
      </c>
      <c r="H722">
        <v>38</v>
      </c>
      <c r="I722" s="9">
        <f>IF(H722=0,0,E722/H722)</f>
        <v>84.921052631578945</v>
      </c>
      <c r="J722" t="s">
        <v>36</v>
      </c>
      <c r="K722" t="s">
        <v>37</v>
      </c>
      <c r="L722">
        <v>1519192800</v>
      </c>
      <c r="M722" s="13">
        <f>(((L722/60)/60)/24)+DATE(1970,1,1)</f>
        <v>43152.25</v>
      </c>
      <c r="N722" s="14">
        <v>1520402400</v>
      </c>
      <c r="O722" s="13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>LEFT(R722,SEARCH("/",R722)-1)</f>
        <v>theater</v>
      </c>
      <c r="T722" t="str">
        <f>RIGHT(R722,(LEN(R722)-(SEARCH("/",R722))))</f>
        <v>plays</v>
      </c>
      <c r="U722">
        <f t="shared" si="11"/>
        <v>14</v>
      </c>
    </row>
    <row r="723" spans="1:21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IF(E723=0,0,E723/D723)</f>
        <v>4.3923948220064728E-2</v>
      </c>
      <c r="G723" t="s">
        <v>74</v>
      </c>
      <c r="H723">
        <v>60</v>
      </c>
      <c r="I723" s="9">
        <f>IF(H723=0,0,E723/H723)</f>
        <v>90.483333333333334</v>
      </c>
      <c r="J723" t="s">
        <v>21</v>
      </c>
      <c r="K723" t="s">
        <v>22</v>
      </c>
      <c r="L723">
        <v>1522818000</v>
      </c>
      <c r="M723" s="13">
        <f>(((L723/60)/60)/24)+DATE(1970,1,1)</f>
        <v>43194.208333333328</v>
      </c>
      <c r="N723" s="14">
        <v>1523336400</v>
      </c>
      <c r="O723" s="13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LEFT(R723,SEARCH("/",R723)-1)</f>
        <v>music</v>
      </c>
      <c r="T723" t="str">
        <f>RIGHT(R723,(LEN(R723)-(SEARCH("/",R723))))</f>
        <v>rock</v>
      </c>
      <c r="U723">
        <f t="shared" si="11"/>
        <v>6</v>
      </c>
    </row>
    <row r="724" spans="1:21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IF(E724=0,0,E724/D724)</f>
        <v>1.5650721649484536</v>
      </c>
      <c r="G724" t="s">
        <v>20</v>
      </c>
      <c r="H724">
        <v>3036</v>
      </c>
      <c r="I724" s="9">
        <f>IF(H724=0,0,E724/H724)</f>
        <v>25.00197628458498</v>
      </c>
      <c r="J724" t="s">
        <v>21</v>
      </c>
      <c r="K724" t="s">
        <v>22</v>
      </c>
      <c r="L724">
        <v>1509948000</v>
      </c>
      <c r="M724" s="13">
        <f>(((L724/60)/60)/24)+DATE(1970,1,1)</f>
        <v>43045.25</v>
      </c>
      <c r="N724" s="14">
        <v>1512280800</v>
      </c>
      <c r="O724" s="13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>LEFT(R724,SEARCH("/",R724)-1)</f>
        <v>film &amp; video</v>
      </c>
      <c r="T724" t="str">
        <f>RIGHT(R724,(LEN(R724)-(SEARCH("/",R724))))</f>
        <v>documentary</v>
      </c>
      <c r="U724">
        <f t="shared" si="11"/>
        <v>27</v>
      </c>
    </row>
    <row r="725" spans="1:21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IF(E725=0,0,E725/D725)</f>
        <v>2.704081632653061</v>
      </c>
      <c r="G725" t="s">
        <v>20</v>
      </c>
      <c r="H725">
        <v>144</v>
      </c>
      <c r="I725" s="9">
        <f>IF(H725=0,0,E725/H725)</f>
        <v>92.013888888888886</v>
      </c>
      <c r="J725" t="s">
        <v>26</v>
      </c>
      <c r="K725" t="s">
        <v>27</v>
      </c>
      <c r="L725">
        <v>1456898400</v>
      </c>
      <c r="M725" s="13">
        <f>(((L725/60)/60)/24)+DATE(1970,1,1)</f>
        <v>42431.25</v>
      </c>
      <c r="N725" s="14">
        <v>1458709200</v>
      </c>
      <c r="O725" s="13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LEFT(R725,SEARCH("/",R725)-1)</f>
        <v>theater</v>
      </c>
      <c r="T725" t="str">
        <f>RIGHT(R725,(LEN(R725)-(SEARCH("/",R725))))</f>
        <v>plays</v>
      </c>
      <c r="U725">
        <f t="shared" si="11"/>
        <v>20.958333333328483</v>
      </c>
    </row>
    <row r="726" spans="1:21" ht="31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IF(E726=0,0,E726/D726)</f>
        <v>1.3405952380952382</v>
      </c>
      <c r="G726" t="s">
        <v>20</v>
      </c>
      <c r="H726">
        <v>121</v>
      </c>
      <c r="I726" s="9">
        <f>IF(H726=0,0,E726/H726)</f>
        <v>93.066115702479337</v>
      </c>
      <c r="J726" t="s">
        <v>40</v>
      </c>
      <c r="K726" t="s">
        <v>41</v>
      </c>
      <c r="L726">
        <v>1413954000</v>
      </c>
      <c r="M726" s="13">
        <f>(((L726/60)/60)/24)+DATE(1970,1,1)</f>
        <v>41934.208333333336</v>
      </c>
      <c r="N726" s="14">
        <v>1414126800</v>
      </c>
      <c r="O726" s="13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LEFT(R726,SEARCH("/",R726)-1)</f>
        <v>theater</v>
      </c>
      <c r="T726" t="str">
        <f>RIGHT(R726,(LEN(R726)-(SEARCH("/",R726))))</f>
        <v>plays</v>
      </c>
      <c r="U726">
        <f t="shared" si="11"/>
        <v>2</v>
      </c>
    </row>
    <row r="727" spans="1:21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IF(E727=0,0,E727/D727)</f>
        <v>0.50398033126293995</v>
      </c>
      <c r="G727" t="s">
        <v>14</v>
      </c>
      <c r="H727">
        <v>1596</v>
      </c>
      <c r="I727" s="9">
        <f>IF(H727=0,0,E727/H727)</f>
        <v>61.008145363408524</v>
      </c>
      <c r="J727" t="s">
        <v>21</v>
      </c>
      <c r="K727" t="s">
        <v>22</v>
      </c>
      <c r="L727">
        <v>1416031200</v>
      </c>
      <c r="M727" s="13">
        <f>(((L727/60)/60)/24)+DATE(1970,1,1)</f>
        <v>41958.25</v>
      </c>
      <c r="N727" s="14">
        <v>1416204000</v>
      </c>
      <c r="O727" s="13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>LEFT(R727,SEARCH("/",R727)-1)</f>
        <v>games</v>
      </c>
      <c r="T727" t="str">
        <f>RIGHT(R727,(LEN(R727)-(SEARCH("/",R727))))</f>
        <v>mobile games</v>
      </c>
      <c r="U727">
        <f t="shared" si="11"/>
        <v>2</v>
      </c>
    </row>
    <row r="728" spans="1:21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IF(E728=0,0,E728/D728)</f>
        <v>0.88815837937384901</v>
      </c>
      <c r="G728" t="s">
        <v>74</v>
      </c>
      <c r="H728">
        <v>524</v>
      </c>
      <c r="I728" s="9">
        <f>IF(H728=0,0,E728/H728)</f>
        <v>92.036259541984734</v>
      </c>
      <c r="J728" t="s">
        <v>21</v>
      </c>
      <c r="K728" t="s">
        <v>22</v>
      </c>
      <c r="L728">
        <v>1287982800</v>
      </c>
      <c r="M728" s="13">
        <f>(((L728/60)/60)/24)+DATE(1970,1,1)</f>
        <v>40476.208333333336</v>
      </c>
      <c r="N728" s="14">
        <v>1288501200</v>
      </c>
      <c r="O728" s="13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LEFT(R728,SEARCH("/",R728)-1)</f>
        <v>theater</v>
      </c>
      <c r="T728" t="str">
        <f>RIGHT(R728,(LEN(R728)-(SEARCH("/",R728))))</f>
        <v>plays</v>
      </c>
      <c r="U728">
        <f t="shared" si="11"/>
        <v>6</v>
      </c>
    </row>
    <row r="729" spans="1:21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IF(E729=0,0,E729/D729)</f>
        <v>1.65</v>
      </c>
      <c r="G729" t="s">
        <v>20</v>
      </c>
      <c r="H729">
        <v>181</v>
      </c>
      <c r="I729" s="9">
        <f>IF(H729=0,0,E729/H729)</f>
        <v>81.132596685082873</v>
      </c>
      <c r="J729" t="s">
        <v>21</v>
      </c>
      <c r="K729" t="s">
        <v>22</v>
      </c>
      <c r="L729">
        <v>1547964000</v>
      </c>
      <c r="M729" s="13">
        <f>(((L729/60)/60)/24)+DATE(1970,1,1)</f>
        <v>43485.25</v>
      </c>
      <c r="N729" s="14">
        <v>1552971600</v>
      </c>
      <c r="O729" s="13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LEFT(R729,SEARCH("/",R729)-1)</f>
        <v>technology</v>
      </c>
      <c r="T729" t="str">
        <f>RIGHT(R729,(LEN(R729)-(SEARCH("/",R729))))</f>
        <v>web</v>
      </c>
      <c r="U729">
        <f t="shared" si="11"/>
        <v>57.958333333328483</v>
      </c>
    </row>
    <row r="730" spans="1:21" ht="31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IF(E730=0,0,E730/D730)</f>
        <v>0.17499999999999999</v>
      </c>
      <c r="G730" t="s">
        <v>14</v>
      </c>
      <c r="H730">
        <v>10</v>
      </c>
      <c r="I730" s="9">
        <f>IF(H730=0,0,E730/H730)</f>
        <v>73.5</v>
      </c>
      <c r="J730" t="s">
        <v>21</v>
      </c>
      <c r="K730" t="s">
        <v>22</v>
      </c>
      <c r="L730">
        <v>1464152400</v>
      </c>
      <c r="M730" s="13">
        <f>(((L730/60)/60)/24)+DATE(1970,1,1)</f>
        <v>42515.208333333328</v>
      </c>
      <c r="N730" s="14">
        <v>1465102800</v>
      </c>
      <c r="O730" s="13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RIGHT(R730,(LEN(R730)-(SEARCH("/",R730))))</f>
        <v>plays</v>
      </c>
      <c r="U730">
        <f t="shared" si="11"/>
        <v>11</v>
      </c>
    </row>
    <row r="731" spans="1:21" ht="31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IF(E731=0,0,E731/D731)</f>
        <v>1.8566071428571429</v>
      </c>
      <c r="G731" t="s">
        <v>20</v>
      </c>
      <c r="H731">
        <v>122</v>
      </c>
      <c r="I731" s="9">
        <f>IF(H731=0,0,E731/H731)</f>
        <v>85.221311475409834</v>
      </c>
      <c r="J731" t="s">
        <v>21</v>
      </c>
      <c r="K731" t="s">
        <v>22</v>
      </c>
      <c r="L731">
        <v>1359957600</v>
      </c>
      <c r="M731" s="13">
        <f>(((L731/60)/60)/24)+DATE(1970,1,1)</f>
        <v>41309.25</v>
      </c>
      <c r="N731" s="14">
        <v>1360130400</v>
      </c>
      <c r="O731" s="13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>LEFT(R731,SEARCH("/",R731)-1)</f>
        <v>film &amp; video</v>
      </c>
      <c r="T731" t="str">
        <f>RIGHT(R731,(LEN(R731)-(SEARCH("/",R731))))</f>
        <v>drama</v>
      </c>
      <c r="U731">
        <f t="shared" si="11"/>
        <v>2</v>
      </c>
    </row>
    <row r="732" spans="1:21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IF(E732=0,0,E732/D732)</f>
        <v>4.1266319444444441</v>
      </c>
      <c r="G732" t="s">
        <v>20</v>
      </c>
      <c r="H732">
        <v>1071</v>
      </c>
      <c r="I732" s="9">
        <f>IF(H732=0,0,E732/H732)</f>
        <v>110.96825396825396</v>
      </c>
      <c r="J732" t="s">
        <v>15</v>
      </c>
      <c r="K732" t="s">
        <v>16</v>
      </c>
      <c r="L732">
        <v>1432357200</v>
      </c>
      <c r="M732" s="13">
        <f>(((L732/60)/60)/24)+DATE(1970,1,1)</f>
        <v>42147.208333333328</v>
      </c>
      <c r="N732" s="14">
        <v>1432875600</v>
      </c>
      <c r="O732" s="13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LEFT(R732,SEARCH("/",R732)-1)</f>
        <v>technology</v>
      </c>
      <c r="T732" t="str">
        <f>RIGHT(R732,(LEN(R732)-(SEARCH("/",R732))))</f>
        <v>wearables</v>
      </c>
      <c r="U732">
        <f t="shared" si="11"/>
        <v>6</v>
      </c>
    </row>
    <row r="733" spans="1:21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IF(E733=0,0,E733/D733)</f>
        <v>0.90249999999999997</v>
      </c>
      <c r="G733" t="s">
        <v>74</v>
      </c>
      <c r="H733">
        <v>219</v>
      </c>
      <c r="I733" s="9">
        <f>IF(H733=0,0,E733/H733)</f>
        <v>32.968036529680369</v>
      </c>
      <c r="J733" t="s">
        <v>21</v>
      </c>
      <c r="K733" t="s">
        <v>22</v>
      </c>
      <c r="L733">
        <v>1500786000</v>
      </c>
      <c r="M733" s="13">
        <f>(((L733/60)/60)/24)+DATE(1970,1,1)</f>
        <v>42939.208333333328</v>
      </c>
      <c r="N733" s="14">
        <v>1500872400</v>
      </c>
      <c r="O733" s="13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LEFT(R733,SEARCH("/",R733)-1)</f>
        <v>technology</v>
      </c>
      <c r="T733" t="str">
        <f>RIGHT(R733,(LEN(R733)-(SEARCH("/",R733))))</f>
        <v>web</v>
      </c>
      <c r="U733">
        <f t="shared" si="11"/>
        <v>1</v>
      </c>
    </row>
    <row r="734" spans="1:21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IF(E734=0,0,E734/D734)</f>
        <v>0.91984615384615387</v>
      </c>
      <c r="G734" t="s">
        <v>14</v>
      </c>
      <c r="H734">
        <v>1121</v>
      </c>
      <c r="I734" s="9">
        <f>IF(H734=0,0,E734/H734)</f>
        <v>96.005352363960753</v>
      </c>
      <c r="J734" t="s">
        <v>21</v>
      </c>
      <c r="K734" t="s">
        <v>22</v>
      </c>
      <c r="L734">
        <v>1490158800</v>
      </c>
      <c r="M734" s="13">
        <f>(((L734/60)/60)/24)+DATE(1970,1,1)</f>
        <v>42816.208333333328</v>
      </c>
      <c r="N734" s="14">
        <v>1492146000</v>
      </c>
      <c r="O734" s="13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LEFT(R734,SEARCH("/",R734)-1)</f>
        <v>music</v>
      </c>
      <c r="T734" t="str">
        <f>RIGHT(R734,(LEN(R734)-(SEARCH("/",R734))))</f>
        <v>rock</v>
      </c>
      <c r="U734">
        <f t="shared" si="11"/>
        <v>23</v>
      </c>
    </row>
    <row r="735" spans="1:21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IF(E735=0,0,E735/D735)</f>
        <v>5.2700632911392402</v>
      </c>
      <c r="G735" t="s">
        <v>20</v>
      </c>
      <c r="H735">
        <v>980</v>
      </c>
      <c r="I735" s="9">
        <f>IF(H735=0,0,E735/H735)</f>
        <v>84.96632653061225</v>
      </c>
      <c r="J735" t="s">
        <v>21</v>
      </c>
      <c r="K735" t="s">
        <v>22</v>
      </c>
      <c r="L735">
        <v>1406178000</v>
      </c>
      <c r="M735" s="13">
        <f>(((L735/60)/60)/24)+DATE(1970,1,1)</f>
        <v>41844.208333333336</v>
      </c>
      <c r="N735" s="14">
        <v>1407301200</v>
      </c>
      <c r="O735" s="13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LEFT(R735,SEARCH("/",R735)-1)</f>
        <v>music</v>
      </c>
      <c r="T735" t="str">
        <f>RIGHT(R735,(LEN(R735)-(SEARCH("/",R735))))</f>
        <v>metal</v>
      </c>
      <c r="U735">
        <f t="shared" si="11"/>
        <v>13</v>
      </c>
    </row>
    <row r="736" spans="1:21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IF(E736=0,0,E736/D736)</f>
        <v>3.1914285714285713</v>
      </c>
      <c r="G736" t="s">
        <v>20</v>
      </c>
      <c r="H736">
        <v>536</v>
      </c>
      <c r="I736" s="9">
        <f>IF(H736=0,0,E736/H736)</f>
        <v>25.007462686567163</v>
      </c>
      <c r="J736" t="s">
        <v>21</v>
      </c>
      <c r="K736" t="s">
        <v>22</v>
      </c>
      <c r="L736">
        <v>1485583200</v>
      </c>
      <c r="M736" s="13">
        <f>(((L736/60)/60)/24)+DATE(1970,1,1)</f>
        <v>42763.25</v>
      </c>
      <c r="N736" s="14">
        <v>1486620000</v>
      </c>
      <c r="O736" s="13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>LEFT(R736,SEARCH("/",R736)-1)</f>
        <v>theater</v>
      </c>
      <c r="T736" t="str">
        <f>RIGHT(R736,(LEN(R736)-(SEARCH("/",R736))))</f>
        <v>plays</v>
      </c>
      <c r="U736">
        <f t="shared" si="11"/>
        <v>12</v>
      </c>
    </row>
    <row r="737" spans="1:21" ht="31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IF(E737=0,0,E737/D737)</f>
        <v>3.5418867924528303</v>
      </c>
      <c r="G737" t="s">
        <v>20</v>
      </c>
      <c r="H737">
        <v>1991</v>
      </c>
      <c r="I737" s="9">
        <f>IF(H737=0,0,E737/H737)</f>
        <v>65.998995479658461</v>
      </c>
      <c r="J737" t="s">
        <v>21</v>
      </c>
      <c r="K737" t="s">
        <v>22</v>
      </c>
      <c r="L737">
        <v>1459314000</v>
      </c>
      <c r="M737" s="13">
        <f>(((L737/60)/60)/24)+DATE(1970,1,1)</f>
        <v>42459.208333333328</v>
      </c>
      <c r="N737" s="14">
        <v>1459918800</v>
      </c>
      <c r="O737" s="13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LEFT(R737,SEARCH("/",R737)-1)</f>
        <v>photography</v>
      </c>
      <c r="T737" t="str">
        <f>RIGHT(R737,(LEN(R737)-(SEARCH("/",R737))))</f>
        <v>photography books</v>
      </c>
      <c r="U737">
        <f t="shared" si="11"/>
        <v>7</v>
      </c>
    </row>
    <row r="738" spans="1:21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IF(E738=0,0,E738/D738)</f>
        <v>0.32896103896103895</v>
      </c>
      <c r="G738" t="s">
        <v>74</v>
      </c>
      <c r="H738">
        <v>29</v>
      </c>
      <c r="I738" s="9">
        <f>IF(H738=0,0,E738/H738)</f>
        <v>87.34482758620689</v>
      </c>
      <c r="J738" t="s">
        <v>21</v>
      </c>
      <c r="K738" t="s">
        <v>22</v>
      </c>
      <c r="L738">
        <v>1424412000</v>
      </c>
      <c r="M738" s="13">
        <f>(((L738/60)/60)/24)+DATE(1970,1,1)</f>
        <v>42055.25</v>
      </c>
      <c r="N738" s="14">
        <v>1424757600</v>
      </c>
      <c r="O738" s="13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>LEFT(R738,SEARCH("/",R738)-1)</f>
        <v>publishing</v>
      </c>
      <c r="T738" t="str">
        <f>RIGHT(R738,(LEN(R738)-(SEARCH("/",R738))))</f>
        <v>nonfiction</v>
      </c>
      <c r="U738">
        <f t="shared" si="11"/>
        <v>4</v>
      </c>
    </row>
    <row r="739" spans="1:21" ht="31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IF(E739=0,0,E739/D739)</f>
        <v>1.358918918918919</v>
      </c>
      <c r="G739" t="s">
        <v>20</v>
      </c>
      <c r="H739">
        <v>180</v>
      </c>
      <c r="I739" s="9">
        <f>IF(H739=0,0,E739/H739)</f>
        <v>27.933333333333334</v>
      </c>
      <c r="J739" t="s">
        <v>21</v>
      </c>
      <c r="K739" t="s">
        <v>22</v>
      </c>
      <c r="L739">
        <v>1478844000</v>
      </c>
      <c r="M739" s="13">
        <f>(((L739/60)/60)/24)+DATE(1970,1,1)</f>
        <v>42685.25</v>
      </c>
      <c r="N739" s="14">
        <v>1479880800</v>
      </c>
      <c r="O739" s="13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>LEFT(R739,SEARCH("/",R739)-1)</f>
        <v>music</v>
      </c>
      <c r="T739" t="str">
        <f>RIGHT(R739,(LEN(R739)-(SEARCH("/",R739))))</f>
        <v>indie rock</v>
      </c>
      <c r="U739">
        <f t="shared" si="11"/>
        <v>12</v>
      </c>
    </row>
    <row r="740" spans="1:21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IF(E740=0,0,E740/D740)</f>
        <v>2.0843373493975904E-2</v>
      </c>
      <c r="G740" t="s">
        <v>14</v>
      </c>
      <c r="H740">
        <v>15</v>
      </c>
      <c r="I740" s="9">
        <f>IF(H740=0,0,E740/H740)</f>
        <v>103.8</v>
      </c>
      <c r="J740" t="s">
        <v>21</v>
      </c>
      <c r="K740" t="s">
        <v>22</v>
      </c>
      <c r="L740">
        <v>1416117600</v>
      </c>
      <c r="M740" s="13">
        <f>(((L740/60)/60)/24)+DATE(1970,1,1)</f>
        <v>41959.25</v>
      </c>
      <c r="N740" s="14">
        <v>1418018400</v>
      </c>
      <c r="O740" s="13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>LEFT(R740,SEARCH("/",R740)-1)</f>
        <v>theater</v>
      </c>
      <c r="T740" t="str">
        <f>RIGHT(R740,(LEN(R740)-(SEARCH("/",R740))))</f>
        <v>plays</v>
      </c>
      <c r="U740">
        <f t="shared" si="11"/>
        <v>22</v>
      </c>
    </row>
    <row r="741" spans="1:21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IF(E741=0,0,E741/D741)</f>
        <v>0.61</v>
      </c>
      <c r="G741" t="s">
        <v>14</v>
      </c>
      <c r="H741">
        <v>191</v>
      </c>
      <c r="I741" s="9">
        <f>IF(H741=0,0,E741/H741)</f>
        <v>31.937172774869111</v>
      </c>
      <c r="J741" t="s">
        <v>21</v>
      </c>
      <c r="K741" t="s">
        <v>22</v>
      </c>
      <c r="L741">
        <v>1340946000</v>
      </c>
      <c r="M741" s="13">
        <f>(((L741/60)/60)/24)+DATE(1970,1,1)</f>
        <v>41089.208333333336</v>
      </c>
      <c r="N741" s="14">
        <v>1341032400</v>
      </c>
      <c r="O741" s="13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LEFT(R741,SEARCH("/",R741)-1)</f>
        <v>music</v>
      </c>
      <c r="T741" t="str">
        <f>RIGHT(R741,(LEN(R741)-(SEARCH("/",R741))))</f>
        <v>indie rock</v>
      </c>
      <c r="U741">
        <f t="shared" si="11"/>
        <v>1</v>
      </c>
    </row>
    <row r="742" spans="1:21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IF(E742=0,0,E742/D742)</f>
        <v>0.30037735849056602</v>
      </c>
      <c r="G742" t="s">
        <v>14</v>
      </c>
      <c r="H742">
        <v>16</v>
      </c>
      <c r="I742" s="9">
        <f>IF(H742=0,0,E742/H742)</f>
        <v>99.5</v>
      </c>
      <c r="J742" t="s">
        <v>21</v>
      </c>
      <c r="K742" t="s">
        <v>22</v>
      </c>
      <c r="L742">
        <v>1486101600</v>
      </c>
      <c r="M742" s="13">
        <f>(((L742/60)/60)/24)+DATE(1970,1,1)</f>
        <v>42769.25</v>
      </c>
      <c r="N742" s="14">
        <v>1486360800</v>
      </c>
      <c r="O742" s="13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>LEFT(R742,SEARCH("/",R742)-1)</f>
        <v>theater</v>
      </c>
      <c r="T742" t="str">
        <f>RIGHT(R742,(LEN(R742)-(SEARCH("/",R742))))</f>
        <v>plays</v>
      </c>
      <c r="U742">
        <f t="shared" si="11"/>
        <v>3</v>
      </c>
    </row>
    <row r="743" spans="1:21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IF(E743=0,0,E743/D743)</f>
        <v>11.791666666666666</v>
      </c>
      <c r="G743" t="s">
        <v>20</v>
      </c>
      <c r="H743">
        <v>130</v>
      </c>
      <c r="I743" s="9">
        <f>IF(H743=0,0,E743/H743)</f>
        <v>108.84615384615384</v>
      </c>
      <c r="J743" t="s">
        <v>21</v>
      </c>
      <c r="K743" t="s">
        <v>22</v>
      </c>
      <c r="L743">
        <v>1274590800</v>
      </c>
      <c r="M743" s="13">
        <f>(((L743/60)/60)/24)+DATE(1970,1,1)</f>
        <v>40321.208333333336</v>
      </c>
      <c r="N743" s="14">
        <v>1274677200</v>
      </c>
      <c r="O743" s="13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LEFT(R743,SEARCH("/",R743)-1)</f>
        <v>theater</v>
      </c>
      <c r="T743" t="str">
        <f>RIGHT(R743,(LEN(R743)-(SEARCH("/",R743))))</f>
        <v>plays</v>
      </c>
      <c r="U743">
        <f t="shared" si="11"/>
        <v>1</v>
      </c>
    </row>
    <row r="744" spans="1:21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IF(E744=0,0,E744/D744)</f>
        <v>11.260833333333334</v>
      </c>
      <c r="G744" t="s">
        <v>20</v>
      </c>
      <c r="H744">
        <v>122</v>
      </c>
      <c r="I744" s="9">
        <f>IF(H744=0,0,E744/H744)</f>
        <v>110.76229508196721</v>
      </c>
      <c r="J744" t="s">
        <v>21</v>
      </c>
      <c r="K744" t="s">
        <v>22</v>
      </c>
      <c r="L744">
        <v>1263880800</v>
      </c>
      <c r="M744" s="13">
        <f>(((L744/60)/60)/24)+DATE(1970,1,1)</f>
        <v>40197.25</v>
      </c>
      <c r="N744" s="14">
        <v>1267509600</v>
      </c>
      <c r="O744" s="13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>LEFT(R744,SEARCH("/",R744)-1)</f>
        <v>music</v>
      </c>
      <c r="T744" t="str">
        <f>RIGHT(R744,(LEN(R744)-(SEARCH("/",R744))))</f>
        <v>electric music</v>
      </c>
      <c r="U744">
        <f t="shared" si="11"/>
        <v>42</v>
      </c>
    </row>
    <row r="745" spans="1:21" ht="31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IF(E745=0,0,E745/D745)</f>
        <v>0.12923076923076923</v>
      </c>
      <c r="G745" t="s">
        <v>14</v>
      </c>
      <c r="H745">
        <v>17</v>
      </c>
      <c r="I745" s="9">
        <f>IF(H745=0,0,E745/H745)</f>
        <v>29.647058823529413</v>
      </c>
      <c r="J745" t="s">
        <v>21</v>
      </c>
      <c r="K745" t="s">
        <v>22</v>
      </c>
      <c r="L745">
        <v>1445403600</v>
      </c>
      <c r="M745" s="13">
        <f>(((L745/60)/60)/24)+DATE(1970,1,1)</f>
        <v>42298.208333333328</v>
      </c>
      <c r="N745" s="14">
        <v>1445922000</v>
      </c>
      <c r="O745" s="13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RIGHT(R745,(LEN(R745)-(SEARCH("/",R745))))</f>
        <v>plays</v>
      </c>
      <c r="U745">
        <f t="shared" si="11"/>
        <v>6</v>
      </c>
    </row>
    <row r="746" spans="1:21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IF(E746=0,0,E746/D746)</f>
        <v>7.12</v>
      </c>
      <c r="G746" t="s">
        <v>20</v>
      </c>
      <c r="H746">
        <v>140</v>
      </c>
      <c r="I746" s="9">
        <f>IF(H746=0,0,E746/H746)</f>
        <v>101.71428571428571</v>
      </c>
      <c r="J746" t="s">
        <v>21</v>
      </c>
      <c r="K746" t="s">
        <v>22</v>
      </c>
      <c r="L746">
        <v>1533877200</v>
      </c>
      <c r="M746" s="13">
        <f>(((L746/60)/60)/24)+DATE(1970,1,1)</f>
        <v>43322.208333333328</v>
      </c>
      <c r="N746" s="14">
        <v>1534050000</v>
      </c>
      <c r="O746" s="13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LEFT(R746,SEARCH("/",R746)-1)</f>
        <v>theater</v>
      </c>
      <c r="T746" t="str">
        <f>RIGHT(R746,(LEN(R746)-(SEARCH("/",R746))))</f>
        <v>plays</v>
      </c>
      <c r="U746">
        <f t="shared" si="11"/>
        <v>2</v>
      </c>
    </row>
    <row r="747" spans="1:21" ht="31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IF(E747=0,0,E747/D747)</f>
        <v>0.30304347826086958</v>
      </c>
      <c r="G747" t="s">
        <v>14</v>
      </c>
      <c r="H747">
        <v>34</v>
      </c>
      <c r="I747" s="9">
        <f>IF(H747=0,0,E747/H747)</f>
        <v>61.5</v>
      </c>
      <c r="J747" t="s">
        <v>21</v>
      </c>
      <c r="K747" t="s">
        <v>22</v>
      </c>
      <c r="L747">
        <v>1275195600</v>
      </c>
      <c r="M747" s="13">
        <f>(((L747/60)/60)/24)+DATE(1970,1,1)</f>
        <v>40328.208333333336</v>
      </c>
      <c r="N747" s="14">
        <v>1277528400</v>
      </c>
      <c r="O747" s="13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LEFT(R747,SEARCH("/",R747)-1)</f>
        <v>technology</v>
      </c>
      <c r="T747" t="str">
        <f>RIGHT(R747,(LEN(R747)-(SEARCH("/",R747))))</f>
        <v>wearables</v>
      </c>
      <c r="U747">
        <f t="shared" si="11"/>
        <v>27</v>
      </c>
    </row>
    <row r="748" spans="1:21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IF(E748=0,0,E748/D748)</f>
        <v>2.1250896057347672</v>
      </c>
      <c r="G748" t="s">
        <v>20</v>
      </c>
      <c r="H748">
        <v>3388</v>
      </c>
      <c r="I748" s="9">
        <f>IF(H748=0,0,E748/H748)</f>
        <v>35</v>
      </c>
      <c r="J748" t="s">
        <v>21</v>
      </c>
      <c r="K748" t="s">
        <v>22</v>
      </c>
      <c r="L748">
        <v>1318136400</v>
      </c>
      <c r="M748" s="13">
        <f>(((L748/60)/60)/24)+DATE(1970,1,1)</f>
        <v>40825.208333333336</v>
      </c>
      <c r="N748" s="14">
        <v>1318568400</v>
      </c>
      <c r="O748" s="13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LEFT(R748,SEARCH("/",R748)-1)</f>
        <v>technology</v>
      </c>
      <c r="T748" t="str">
        <f>RIGHT(R748,(LEN(R748)-(SEARCH("/",R748))))</f>
        <v>web</v>
      </c>
      <c r="U748">
        <f t="shared" si="11"/>
        <v>5</v>
      </c>
    </row>
    <row r="749" spans="1:21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IF(E749=0,0,E749/D749)</f>
        <v>2.2885714285714287</v>
      </c>
      <c r="G749" t="s">
        <v>20</v>
      </c>
      <c r="H749">
        <v>280</v>
      </c>
      <c r="I749" s="9">
        <f>IF(H749=0,0,E749/H749)</f>
        <v>40.049999999999997</v>
      </c>
      <c r="J749" t="s">
        <v>21</v>
      </c>
      <c r="K749" t="s">
        <v>22</v>
      </c>
      <c r="L749">
        <v>1283403600</v>
      </c>
      <c r="M749" s="13">
        <f>(((L749/60)/60)/24)+DATE(1970,1,1)</f>
        <v>40423.208333333336</v>
      </c>
      <c r="N749" s="14">
        <v>1284354000</v>
      </c>
      <c r="O749" s="13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LEFT(R749,SEARCH("/",R749)-1)</f>
        <v>theater</v>
      </c>
      <c r="T749" t="str">
        <f>RIGHT(R749,(LEN(R749)-(SEARCH("/",R749))))</f>
        <v>plays</v>
      </c>
      <c r="U749">
        <f t="shared" si="11"/>
        <v>11</v>
      </c>
    </row>
    <row r="750" spans="1:21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IF(E750=0,0,E750/D750)</f>
        <v>0.34959979476654696</v>
      </c>
      <c r="G750" t="s">
        <v>74</v>
      </c>
      <c r="H750">
        <v>614</v>
      </c>
      <c r="I750" s="9">
        <f>IF(H750=0,0,E750/H750)</f>
        <v>110.97231270358306</v>
      </c>
      <c r="J750" t="s">
        <v>21</v>
      </c>
      <c r="K750" t="s">
        <v>22</v>
      </c>
      <c r="L750">
        <v>1267423200</v>
      </c>
      <c r="M750" s="13">
        <f>(((L750/60)/60)/24)+DATE(1970,1,1)</f>
        <v>40238.25</v>
      </c>
      <c r="N750" s="14">
        <v>1269579600</v>
      </c>
      <c r="O750" s="13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LEFT(R750,SEARCH("/",R750)-1)</f>
        <v>film &amp; video</v>
      </c>
      <c r="T750" t="str">
        <f>RIGHT(R750,(LEN(R750)-(SEARCH("/",R750))))</f>
        <v>animation</v>
      </c>
      <c r="U750">
        <f t="shared" si="11"/>
        <v>24.958333333335759</v>
      </c>
    </row>
    <row r="751" spans="1:21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IF(E751=0,0,E751/D751)</f>
        <v>1.5729069767441861</v>
      </c>
      <c r="G751" t="s">
        <v>20</v>
      </c>
      <c r="H751">
        <v>366</v>
      </c>
      <c r="I751" s="9">
        <f>IF(H751=0,0,E751/H751)</f>
        <v>36.959016393442624</v>
      </c>
      <c r="J751" t="s">
        <v>107</v>
      </c>
      <c r="K751" t="s">
        <v>108</v>
      </c>
      <c r="L751">
        <v>1412744400</v>
      </c>
      <c r="M751" s="13">
        <f>(((L751/60)/60)/24)+DATE(1970,1,1)</f>
        <v>41920.208333333336</v>
      </c>
      <c r="N751" s="14">
        <v>1413781200</v>
      </c>
      <c r="O751" s="13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LEFT(R751,SEARCH("/",R751)-1)</f>
        <v>technology</v>
      </c>
      <c r="T751" t="str">
        <f>RIGHT(R751,(LEN(R751)-(SEARCH("/",R751))))</f>
        <v>wearables</v>
      </c>
      <c r="U751">
        <f t="shared" si="11"/>
        <v>12</v>
      </c>
    </row>
    <row r="752" spans="1:21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IF(E752=0,0,E752/D752)</f>
        <v>0.01</v>
      </c>
      <c r="G752" t="s">
        <v>14</v>
      </c>
      <c r="H752">
        <v>1</v>
      </c>
      <c r="I752" s="9">
        <f>IF(H752=0,0,E752/H752)</f>
        <v>1</v>
      </c>
      <c r="J752" t="s">
        <v>40</v>
      </c>
      <c r="K752" t="s">
        <v>41</v>
      </c>
      <c r="L752">
        <v>1277960400</v>
      </c>
      <c r="M752" s="13">
        <f>(((L752/60)/60)/24)+DATE(1970,1,1)</f>
        <v>40360.208333333336</v>
      </c>
      <c r="N752" s="14">
        <v>1280120400</v>
      </c>
      <c r="O752" s="13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LEFT(R752,SEARCH("/",R752)-1)</f>
        <v>music</v>
      </c>
      <c r="T752" t="str">
        <f>RIGHT(R752,(LEN(R752)-(SEARCH("/",R752))))</f>
        <v>electric music</v>
      </c>
      <c r="U752">
        <f t="shared" si="11"/>
        <v>25</v>
      </c>
    </row>
    <row r="753" spans="1:21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IF(E753=0,0,E753/D753)</f>
        <v>2.3230555555555554</v>
      </c>
      <c r="G753" t="s">
        <v>20</v>
      </c>
      <c r="H753">
        <v>270</v>
      </c>
      <c r="I753" s="9">
        <f>IF(H753=0,0,E753/H753)</f>
        <v>30.974074074074075</v>
      </c>
      <c r="J753" t="s">
        <v>21</v>
      </c>
      <c r="K753" t="s">
        <v>22</v>
      </c>
      <c r="L753">
        <v>1458190800</v>
      </c>
      <c r="M753" s="13">
        <f>(((L753/60)/60)/24)+DATE(1970,1,1)</f>
        <v>42446.208333333328</v>
      </c>
      <c r="N753" s="14">
        <v>1459486800</v>
      </c>
      <c r="O753" s="13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LEFT(R753,SEARCH("/",R753)-1)</f>
        <v>publishing</v>
      </c>
      <c r="T753" t="str">
        <f>RIGHT(R753,(LEN(R753)-(SEARCH("/",R753))))</f>
        <v>nonfiction</v>
      </c>
      <c r="U753">
        <f t="shared" si="11"/>
        <v>15</v>
      </c>
    </row>
    <row r="754" spans="1:21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IF(E754=0,0,E754/D754)</f>
        <v>0.92448275862068963</v>
      </c>
      <c r="G754" t="s">
        <v>74</v>
      </c>
      <c r="H754">
        <v>114</v>
      </c>
      <c r="I754" s="9">
        <f>IF(H754=0,0,E754/H754)</f>
        <v>47.035087719298247</v>
      </c>
      <c r="J754" t="s">
        <v>21</v>
      </c>
      <c r="K754" t="s">
        <v>22</v>
      </c>
      <c r="L754">
        <v>1280984400</v>
      </c>
      <c r="M754" s="13">
        <f>(((L754/60)/60)/24)+DATE(1970,1,1)</f>
        <v>40395.208333333336</v>
      </c>
      <c r="N754" s="14">
        <v>1282539600</v>
      </c>
      <c r="O754" s="13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LEFT(R754,SEARCH("/",R754)-1)</f>
        <v>theater</v>
      </c>
      <c r="T754" t="str">
        <f>RIGHT(R754,(LEN(R754)-(SEARCH("/",R754))))</f>
        <v>plays</v>
      </c>
      <c r="U754">
        <f t="shared" si="11"/>
        <v>18</v>
      </c>
    </row>
    <row r="755" spans="1:21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IF(E755=0,0,E755/D755)</f>
        <v>2.5670212765957445</v>
      </c>
      <c r="G755" t="s">
        <v>20</v>
      </c>
      <c r="H755">
        <v>137</v>
      </c>
      <c r="I755" s="9">
        <f>IF(H755=0,0,E755/H755)</f>
        <v>88.065693430656935</v>
      </c>
      <c r="J755" t="s">
        <v>21</v>
      </c>
      <c r="K755" t="s">
        <v>22</v>
      </c>
      <c r="L755">
        <v>1274590800</v>
      </c>
      <c r="M755" s="13">
        <f>(((L755/60)/60)/24)+DATE(1970,1,1)</f>
        <v>40321.208333333336</v>
      </c>
      <c r="N755" s="14">
        <v>1275886800</v>
      </c>
      <c r="O755" s="13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LEFT(R755,SEARCH("/",R755)-1)</f>
        <v>photography</v>
      </c>
      <c r="T755" t="str">
        <f>RIGHT(R755,(LEN(R755)-(SEARCH("/",R755))))</f>
        <v>photography books</v>
      </c>
      <c r="U755">
        <f t="shared" si="11"/>
        <v>15</v>
      </c>
    </row>
    <row r="756" spans="1:21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IF(E756=0,0,E756/D756)</f>
        <v>1.6847017045454546</v>
      </c>
      <c r="G756" t="s">
        <v>20</v>
      </c>
      <c r="H756">
        <v>3205</v>
      </c>
      <c r="I756" s="9">
        <f>IF(H756=0,0,E756/H756)</f>
        <v>37.005616224648989</v>
      </c>
      <c r="J756" t="s">
        <v>21</v>
      </c>
      <c r="K756" t="s">
        <v>22</v>
      </c>
      <c r="L756">
        <v>1351400400</v>
      </c>
      <c r="M756" s="13">
        <f>(((L756/60)/60)/24)+DATE(1970,1,1)</f>
        <v>41210.208333333336</v>
      </c>
      <c r="N756" s="14">
        <v>1355983200</v>
      </c>
      <c r="O756" s="13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>LEFT(R756,SEARCH("/",R756)-1)</f>
        <v>theater</v>
      </c>
      <c r="T756" t="str">
        <f>RIGHT(R756,(LEN(R756)-(SEARCH("/",R756))))</f>
        <v>plays</v>
      </c>
      <c r="U756">
        <f t="shared" si="11"/>
        <v>53.041666666664241</v>
      </c>
    </row>
    <row r="757" spans="1:21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IF(E757=0,0,E757/D757)</f>
        <v>1.6657777777777778</v>
      </c>
      <c r="G757" t="s">
        <v>20</v>
      </c>
      <c r="H757">
        <v>288</v>
      </c>
      <c r="I757" s="9">
        <f>IF(H757=0,0,E757/H757)</f>
        <v>26.027777777777779</v>
      </c>
      <c r="J757" t="s">
        <v>36</v>
      </c>
      <c r="K757" t="s">
        <v>37</v>
      </c>
      <c r="L757">
        <v>1514354400</v>
      </c>
      <c r="M757" s="13">
        <f>(((L757/60)/60)/24)+DATE(1970,1,1)</f>
        <v>43096.25</v>
      </c>
      <c r="N757" s="14">
        <v>1515391200</v>
      </c>
      <c r="O757" s="13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>LEFT(R757,SEARCH("/",R757)-1)</f>
        <v>theater</v>
      </c>
      <c r="T757" t="str">
        <f>RIGHT(R757,(LEN(R757)-(SEARCH("/",R757))))</f>
        <v>plays</v>
      </c>
      <c r="U757">
        <f t="shared" si="11"/>
        <v>12</v>
      </c>
    </row>
    <row r="758" spans="1:21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IF(E758=0,0,E758/D758)</f>
        <v>7.7207692307692311</v>
      </c>
      <c r="G758" t="s">
        <v>20</v>
      </c>
      <c r="H758">
        <v>148</v>
      </c>
      <c r="I758" s="9">
        <f>IF(H758=0,0,E758/H758)</f>
        <v>67.817567567567565</v>
      </c>
      <c r="J758" t="s">
        <v>21</v>
      </c>
      <c r="K758" t="s">
        <v>22</v>
      </c>
      <c r="L758">
        <v>1421733600</v>
      </c>
      <c r="M758" s="13">
        <f>(((L758/60)/60)/24)+DATE(1970,1,1)</f>
        <v>42024.25</v>
      </c>
      <c r="N758" s="14">
        <v>1422252000</v>
      </c>
      <c r="O758" s="13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>LEFT(R758,SEARCH("/",R758)-1)</f>
        <v>theater</v>
      </c>
      <c r="T758" t="str">
        <f>RIGHT(R758,(LEN(R758)-(SEARCH("/",R758))))</f>
        <v>plays</v>
      </c>
      <c r="U758">
        <f t="shared" si="11"/>
        <v>6</v>
      </c>
    </row>
    <row r="759" spans="1:21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IF(E759=0,0,E759/D759)</f>
        <v>4.0685714285714285</v>
      </c>
      <c r="G759" t="s">
        <v>20</v>
      </c>
      <c r="H759">
        <v>114</v>
      </c>
      <c r="I759" s="9">
        <f>IF(H759=0,0,E759/H759)</f>
        <v>49.964912280701753</v>
      </c>
      <c r="J759" t="s">
        <v>21</v>
      </c>
      <c r="K759" t="s">
        <v>22</v>
      </c>
      <c r="L759">
        <v>1305176400</v>
      </c>
      <c r="M759" s="13">
        <f>(((L759/60)/60)/24)+DATE(1970,1,1)</f>
        <v>40675.208333333336</v>
      </c>
      <c r="N759" s="14">
        <v>1305522000</v>
      </c>
      <c r="O759" s="13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LEFT(R759,SEARCH("/",R759)-1)</f>
        <v>film &amp; video</v>
      </c>
      <c r="T759" t="str">
        <f>RIGHT(R759,(LEN(R759)-(SEARCH("/",R759))))</f>
        <v>drama</v>
      </c>
      <c r="U759">
        <f t="shared" si="11"/>
        <v>4</v>
      </c>
    </row>
    <row r="760" spans="1:21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IF(E760=0,0,E760/D760)</f>
        <v>5.6420608108108112</v>
      </c>
      <c r="G760" t="s">
        <v>20</v>
      </c>
      <c r="H760">
        <v>1518</v>
      </c>
      <c r="I760" s="9">
        <f>IF(H760=0,0,E760/H760)</f>
        <v>110.01646903820817</v>
      </c>
      <c r="J760" t="s">
        <v>15</v>
      </c>
      <c r="K760" t="s">
        <v>16</v>
      </c>
      <c r="L760">
        <v>1414126800</v>
      </c>
      <c r="M760" s="13">
        <f>(((L760/60)/60)/24)+DATE(1970,1,1)</f>
        <v>41936.208333333336</v>
      </c>
      <c r="N760" s="14">
        <v>1414904400</v>
      </c>
      <c r="O760" s="13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LEFT(R760,SEARCH("/",R760)-1)</f>
        <v>music</v>
      </c>
      <c r="T760" t="str">
        <f>RIGHT(R760,(LEN(R760)-(SEARCH("/",R760))))</f>
        <v>rock</v>
      </c>
      <c r="U760">
        <f t="shared" si="11"/>
        <v>9</v>
      </c>
    </row>
    <row r="761" spans="1:21" ht="31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IF(E761=0,0,E761/D761)</f>
        <v>0.6842686567164179</v>
      </c>
      <c r="G761" t="s">
        <v>14</v>
      </c>
      <c r="H761">
        <v>1274</v>
      </c>
      <c r="I761" s="9">
        <f>IF(H761=0,0,E761/H761)</f>
        <v>89.964678178963894</v>
      </c>
      <c r="J761" t="s">
        <v>21</v>
      </c>
      <c r="K761" t="s">
        <v>22</v>
      </c>
      <c r="L761">
        <v>1517810400</v>
      </c>
      <c r="M761" s="13">
        <f>(((L761/60)/60)/24)+DATE(1970,1,1)</f>
        <v>43136.25</v>
      </c>
      <c r="N761" s="14">
        <v>1520402400</v>
      </c>
      <c r="O761" s="13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>LEFT(R761,SEARCH("/",R761)-1)</f>
        <v>music</v>
      </c>
      <c r="T761" t="str">
        <f>RIGHT(R761,(LEN(R761)-(SEARCH("/",R761))))</f>
        <v>electric music</v>
      </c>
      <c r="U761">
        <f t="shared" si="11"/>
        <v>30</v>
      </c>
    </row>
    <row r="762" spans="1:21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IF(E762=0,0,E762/D762)</f>
        <v>0.34351966873706002</v>
      </c>
      <c r="G762" t="s">
        <v>14</v>
      </c>
      <c r="H762">
        <v>210</v>
      </c>
      <c r="I762" s="9">
        <f>IF(H762=0,0,E762/H762)</f>
        <v>79.009523809523813</v>
      </c>
      <c r="J762" t="s">
        <v>107</v>
      </c>
      <c r="K762" t="s">
        <v>108</v>
      </c>
      <c r="L762">
        <v>1564635600</v>
      </c>
      <c r="M762" s="13">
        <f>(((L762/60)/60)/24)+DATE(1970,1,1)</f>
        <v>43678.208333333328</v>
      </c>
      <c r="N762" s="14">
        <v>1567141200</v>
      </c>
      <c r="O762" s="13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LEFT(R762,SEARCH("/",R762)-1)</f>
        <v>games</v>
      </c>
      <c r="T762" t="str">
        <f>RIGHT(R762,(LEN(R762)-(SEARCH("/",R762))))</f>
        <v>video games</v>
      </c>
      <c r="U762">
        <f t="shared" si="11"/>
        <v>29</v>
      </c>
    </row>
    <row r="763" spans="1:21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IF(E763=0,0,E763/D763)</f>
        <v>6.5545454545454547</v>
      </c>
      <c r="G763" t="s">
        <v>20</v>
      </c>
      <c r="H763">
        <v>166</v>
      </c>
      <c r="I763" s="9">
        <f>IF(H763=0,0,E763/H763)</f>
        <v>86.867469879518069</v>
      </c>
      <c r="J763" t="s">
        <v>21</v>
      </c>
      <c r="K763" t="s">
        <v>22</v>
      </c>
      <c r="L763">
        <v>1500699600</v>
      </c>
      <c r="M763" s="13">
        <f>(((L763/60)/60)/24)+DATE(1970,1,1)</f>
        <v>42938.208333333328</v>
      </c>
      <c r="N763" s="14">
        <v>1501131600</v>
      </c>
      <c r="O763" s="13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LEFT(R763,SEARCH("/",R763)-1)</f>
        <v>music</v>
      </c>
      <c r="T763" t="str">
        <f>RIGHT(R763,(LEN(R763)-(SEARCH("/",R763))))</f>
        <v>rock</v>
      </c>
      <c r="U763">
        <f t="shared" si="11"/>
        <v>5</v>
      </c>
    </row>
    <row r="764" spans="1:21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IF(E764=0,0,E764/D764)</f>
        <v>1.7725714285714285</v>
      </c>
      <c r="G764" t="s">
        <v>20</v>
      </c>
      <c r="H764">
        <v>100</v>
      </c>
      <c r="I764" s="9">
        <f>IF(H764=0,0,E764/H764)</f>
        <v>62.04</v>
      </c>
      <c r="J764" t="s">
        <v>26</v>
      </c>
      <c r="K764" t="s">
        <v>27</v>
      </c>
      <c r="L764">
        <v>1354082400</v>
      </c>
      <c r="M764" s="13">
        <f>(((L764/60)/60)/24)+DATE(1970,1,1)</f>
        <v>41241.25</v>
      </c>
      <c r="N764" s="14">
        <v>1355032800</v>
      </c>
      <c r="O764" s="13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>LEFT(R764,SEARCH("/",R764)-1)</f>
        <v>music</v>
      </c>
      <c r="T764" t="str">
        <f>RIGHT(R764,(LEN(R764)-(SEARCH("/",R764))))</f>
        <v>jazz</v>
      </c>
      <c r="U764">
        <f t="shared" si="11"/>
        <v>11</v>
      </c>
    </row>
    <row r="765" spans="1:21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IF(E765=0,0,E765/D765)</f>
        <v>1.1317857142857144</v>
      </c>
      <c r="G765" t="s">
        <v>20</v>
      </c>
      <c r="H765">
        <v>235</v>
      </c>
      <c r="I765" s="9">
        <f>IF(H765=0,0,E765/H765)</f>
        <v>26.970212765957445</v>
      </c>
      <c r="J765" t="s">
        <v>21</v>
      </c>
      <c r="K765" t="s">
        <v>22</v>
      </c>
      <c r="L765">
        <v>1336453200</v>
      </c>
      <c r="M765" s="13">
        <f>(((L765/60)/60)/24)+DATE(1970,1,1)</f>
        <v>41037.208333333336</v>
      </c>
      <c r="N765" s="14">
        <v>1339477200</v>
      </c>
      <c r="O765" s="13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LEFT(R765,SEARCH("/",R765)-1)</f>
        <v>theater</v>
      </c>
      <c r="T765" t="str">
        <f>RIGHT(R765,(LEN(R765)-(SEARCH("/",R765))))</f>
        <v>plays</v>
      </c>
      <c r="U765">
        <f t="shared" si="11"/>
        <v>35</v>
      </c>
    </row>
    <row r="766" spans="1:21" ht="31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IF(E766=0,0,E766/D766)</f>
        <v>7.2818181818181822</v>
      </c>
      <c r="G766" t="s">
        <v>20</v>
      </c>
      <c r="H766">
        <v>148</v>
      </c>
      <c r="I766" s="9">
        <f>IF(H766=0,0,E766/H766)</f>
        <v>54.121621621621621</v>
      </c>
      <c r="J766" t="s">
        <v>21</v>
      </c>
      <c r="K766" t="s">
        <v>22</v>
      </c>
      <c r="L766">
        <v>1305262800</v>
      </c>
      <c r="M766" s="13">
        <f>(((L766/60)/60)/24)+DATE(1970,1,1)</f>
        <v>40676.208333333336</v>
      </c>
      <c r="N766" s="14">
        <v>1305954000</v>
      </c>
      <c r="O766" s="13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LEFT(R766,SEARCH("/",R766)-1)</f>
        <v>music</v>
      </c>
      <c r="T766" t="str">
        <f>RIGHT(R766,(LEN(R766)-(SEARCH("/",R766))))</f>
        <v>rock</v>
      </c>
      <c r="U766">
        <f t="shared" si="11"/>
        <v>8</v>
      </c>
    </row>
    <row r="767" spans="1:21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IF(E767=0,0,E767/D767)</f>
        <v>2.0833333333333335</v>
      </c>
      <c r="G767" t="s">
        <v>20</v>
      </c>
      <c r="H767">
        <v>198</v>
      </c>
      <c r="I767" s="9">
        <f>IF(H767=0,0,E767/H767)</f>
        <v>41.035353535353536</v>
      </c>
      <c r="J767" t="s">
        <v>21</v>
      </c>
      <c r="K767" t="s">
        <v>22</v>
      </c>
      <c r="L767">
        <v>1492232400</v>
      </c>
      <c r="M767" s="13">
        <f>(((L767/60)/60)/24)+DATE(1970,1,1)</f>
        <v>42840.208333333328</v>
      </c>
      <c r="N767" s="14">
        <v>1494392400</v>
      </c>
      <c r="O767" s="13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LEFT(R767,SEARCH("/",R767)-1)</f>
        <v>music</v>
      </c>
      <c r="T767" t="str">
        <f>RIGHT(R767,(LEN(R767)-(SEARCH("/",R767))))</f>
        <v>indie rock</v>
      </c>
      <c r="U767">
        <f t="shared" si="11"/>
        <v>25</v>
      </c>
    </row>
    <row r="768" spans="1:21" ht="31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IF(E768=0,0,E768/D768)</f>
        <v>0.31171232876712329</v>
      </c>
      <c r="G768" t="s">
        <v>14</v>
      </c>
      <c r="H768">
        <v>248</v>
      </c>
      <c r="I768" s="9">
        <f>IF(H768=0,0,E768/H768)</f>
        <v>55.052419354838712</v>
      </c>
      <c r="J768" t="s">
        <v>26</v>
      </c>
      <c r="K768" t="s">
        <v>27</v>
      </c>
      <c r="L768">
        <v>1537333200</v>
      </c>
      <c r="M768" s="13">
        <f>(((L768/60)/60)/24)+DATE(1970,1,1)</f>
        <v>43362.208333333328</v>
      </c>
      <c r="N768" s="14">
        <v>1537419600</v>
      </c>
      <c r="O768" s="13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LEFT(R768,SEARCH("/",R768)-1)</f>
        <v>film &amp; video</v>
      </c>
      <c r="T768" t="str">
        <f>RIGHT(R768,(LEN(R768)-(SEARCH("/",R768))))</f>
        <v>science fiction</v>
      </c>
      <c r="U768">
        <f t="shared" si="11"/>
        <v>1</v>
      </c>
    </row>
    <row r="769" spans="1:21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IF(E769=0,0,E769/D769)</f>
        <v>0.56967078189300413</v>
      </c>
      <c r="G769" t="s">
        <v>14</v>
      </c>
      <c r="H769">
        <v>513</v>
      </c>
      <c r="I769" s="9">
        <f>IF(H769=0,0,E769/H769)</f>
        <v>107.93762183235867</v>
      </c>
      <c r="J769" t="s">
        <v>21</v>
      </c>
      <c r="K769" t="s">
        <v>22</v>
      </c>
      <c r="L769">
        <v>1444107600</v>
      </c>
      <c r="M769" s="13">
        <f>(((L769/60)/60)/24)+DATE(1970,1,1)</f>
        <v>42283.208333333328</v>
      </c>
      <c r="N769" s="14">
        <v>1447999200</v>
      </c>
      <c r="O769" s="13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>LEFT(R769,SEARCH("/",R769)-1)</f>
        <v>publishing</v>
      </c>
      <c r="T769" t="str">
        <f>RIGHT(R769,(LEN(R769)-(SEARCH("/",R769))))</f>
        <v>translations</v>
      </c>
      <c r="U769">
        <f t="shared" si="11"/>
        <v>45.041666666671517</v>
      </c>
    </row>
    <row r="770" spans="1:21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IF(E770=0,0,E770/D770)</f>
        <v>2.31</v>
      </c>
      <c r="G770" t="s">
        <v>20</v>
      </c>
      <c r="H770">
        <v>150</v>
      </c>
      <c r="I770" s="9">
        <f>IF(H770=0,0,E770/H770)</f>
        <v>73.92</v>
      </c>
      <c r="J770" t="s">
        <v>21</v>
      </c>
      <c r="K770" t="s">
        <v>22</v>
      </c>
      <c r="L770">
        <v>1386741600</v>
      </c>
      <c r="M770" s="13">
        <f>(((L770/60)/60)/24)+DATE(1970,1,1)</f>
        <v>41619.25</v>
      </c>
      <c r="N770" s="14">
        <v>1388037600</v>
      </c>
      <c r="O770" s="13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>LEFT(R770,SEARCH("/",R770)-1)</f>
        <v>theater</v>
      </c>
      <c r="T770" t="str">
        <f>RIGHT(R770,(LEN(R770)-(SEARCH("/",R770))))</f>
        <v>plays</v>
      </c>
      <c r="U770">
        <f t="shared" si="11"/>
        <v>15</v>
      </c>
    </row>
    <row r="771" spans="1:21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IF(E771=0,0,E771/D771)</f>
        <v>0.86867834394904464</v>
      </c>
      <c r="G771" t="s">
        <v>14</v>
      </c>
      <c r="H771">
        <v>3410</v>
      </c>
      <c r="I771" s="9">
        <f>IF(H771=0,0,E771/H771)</f>
        <v>31.995894428152493</v>
      </c>
      <c r="J771" t="s">
        <v>21</v>
      </c>
      <c r="K771" t="s">
        <v>22</v>
      </c>
      <c r="L771">
        <v>1376542800</v>
      </c>
      <c r="M771" s="13">
        <f>(((L771/60)/60)/24)+DATE(1970,1,1)</f>
        <v>41501.208333333336</v>
      </c>
      <c r="N771" s="14">
        <v>1378789200</v>
      </c>
      <c r="O771" s="13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LEFT(R771,SEARCH("/",R771)-1)</f>
        <v>games</v>
      </c>
      <c r="T771" t="str">
        <f>RIGHT(R771,(LEN(R771)-(SEARCH("/",R771))))</f>
        <v>video games</v>
      </c>
      <c r="U771">
        <f t="shared" ref="U771:U834" si="12">O771-M771</f>
        <v>26</v>
      </c>
    </row>
    <row r="772" spans="1:21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IF(E772=0,0,E772/D772)</f>
        <v>2.7074418604651163</v>
      </c>
      <c r="G772" t="s">
        <v>20</v>
      </c>
      <c r="H772">
        <v>216</v>
      </c>
      <c r="I772" s="9">
        <f>IF(H772=0,0,E772/H772)</f>
        <v>53.898148148148145</v>
      </c>
      <c r="J772" t="s">
        <v>107</v>
      </c>
      <c r="K772" t="s">
        <v>108</v>
      </c>
      <c r="L772">
        <v>1397451600</v>
      </c>
      <c r="M772" s="13">
        <f>(((L772/60)/60)/24)+DATE(1970,1,1)</f>
        <v>41743.208333333336</v>
      </c>
      <c r="N772" s="14">
        <v>1398056400</v>
      </c>
      <c r="O772" s="13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LEFT(R772,SEARCH("/",R772)-1)</f>
        <v>theater</v>
      </c>
      <c r="T772" t="str">
        <f>RIGHT(R772,(LEN(R772)-(SEARCH("/",R772))))</f>
        <v>plays</v>
      </c>
      <c r="U772">
        <f t="shared" si="12"/>
        <v>7</v>
      </c>
    </row>
    <row r="773" spans="1:21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IF(E773=0,0,E773/D773)</f>
        <v>0.49446428571428569</v>
      </c>
      <c r="G773" t="s">
        <v>74</v>
      </c>
      <c r="H773">
        <v>26</v>
      </c>
      <c r="I773" s="9">
        <f>IF(H773=0,0,E773/H773)</f>
        <v>106.5</v>
      </c>
      <c r="J773" t="s">
        <v>21</v>
      </c>
      <c r="K773" t="s">
        <v>22</v>
      </c>
      <c r="L773">
        <v>1548482400</v>
      </c>
      <c r="M773" s="13">
        <f>(((L773/60)/60)/24)+DATE(1970,1,1)</f>
        <v>43491.25</v>
      </c>
      <c r="N773" s="14">
        <v>1550815200</v>
      </c>
      <c r="O773" s="13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>LEFT(R773,SEARCH("/",R773)-1)</f>
        <v>theater</v>
      </c>
      <c r="T773" t="str">
        <f>RIGHT(R773,(LEN(R773)-(SEARCH("/",R773))))</f>
        <v>plays</v>
      </c>
      <c r="U773">
        <f t="shared" si="12"/>
        <v>27</v>
      </c>
    </row>
    <row r="774" spans="1:21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IF(E774=0,0,E774/D774)</f>
        <v>1.1335962566844919</v>
      </c>
      <c r="G774" t="s">
        <v>20</v>
      </c>
      <c r="H774">
        <v>5139</v>
      </c>
      <c r="I774" s="9">
        <f>IF(H774=0,0,E774/H774)</f>
        <v>32.999805409612762</v>
      </c>
      <c r="J774" t="s">
        <v>21</v>
      </c>
      <c r="K774" t="s">
        <v>22</v>
      </c>
      <c r="L774">
        <v>1549692000</v>
      </c>
      <c r="M774" s="13">
        <f>(((L774/60)/60)/24)+DATE(1970,1,1)</f>
        <v>43505.25</v>
      </c>
      <c r="N774" s="14">
        <v>1550037600</v>
      </c>
      <c r="O774" s="13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>LEFT(R774,SEARCH("/",R774)-1)</f>
        <v>music</v>
      </c>
      <c r="T774" t="str">
        <f>RIGHT(R774,(LEN(R774)-(SEARCH("/",R774))))</f>
        <v>indie rock</v>
      </c>
      <c r="U774">
        <f t="shared" si="12"/>
        <v>4</v>
      </c>
    </row>
    <row r="775" spans="1:21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IF(E775=0,0,E775/D775)</f>
        <v>1.9055555555555554</v>
      </c>
      <c r="G775" t="s">
        <v>20</v>
      </c>
      <c r="H775">
        <v>2353</v>
      </c>
      <c r="I775" s="9">
        <f>IF(H775=0,0,E775/H775)</f>
        <v>43.00254993625159</v>
      </c>
      <c r="J775" t="s">
        <v>21</v>
      </c>
      <c r="K775" t="s">
        <v>22</v>
      </c>
      <c r="L775">
        <v>1492059600</v>
      </c>
      <c r="M775" s="13">
        <f>(((L775/60)/60)/24)+DATE(1970,1,1)</f>
        <v>42838.208333333328</v>
      </c>
      <c r="N775" s="14">
        <v>1492923600</v>
      </c>
      <c r="O775" s="13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LEFT(R775,SEARCH("/",R775)-1)</f>
        <v>theater</v>
      </c>
      <c r="T775" t="str">
        <f>RIGHT(R775,(LEN(R775)-(SEARCH("/",R775))))</f>
        <v>plays</v>
      </c>
      <c r="U775">
        <f t="shared" si="12"/>
        <v>10</v>
      </c>
    </row>
    <row r="776" spans="1:21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IF(E776=0,0,E776/D776)</f>
        <v>1.355</v>
      </c>
      <c r="G776" t="s">
        <v>20</v>
      </c>
      <c r="H776">
        <v>78</v>
      </c>
      <c r="I776" s="9">
        <f>IF(H776=0,0,E776/H776)</f>
        <v>86.858974358974365</v>
      </c>
      <c r="J776" t="s">
        <v>107</v>
      </c>
      <c r="K776" t="s">
        <v>108</v>
      </c>
      <c r="L776">
        <v>1463979600</v>
      </c>
      <c r="M776" s="13">
        <f>(((L776/60)/60)/24)+DATE(1970,1,1)</f>
        <v>42513.208333333328</v>
      </c>
      <c r="N776" s="14">
        <v>1467522000</v>
      </c>
      <c r="O776" s="13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LEFT(R776,SEARCH("/",R776)-1)</f>
        <v>technology</v>
      </c>
      <c r="T776" t="str">
        <f>RIGHT(R776,(LEN(R776)-(SEARCH("/",R776))))</f>
        <v>web</v>
      </c>
      <c r="U776">
        <f t="shared" si="12"/>
        <v>41</v>
      </c>
    </row>
    <row r="777" spans="1:21" ht="31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IF(E777=0,0,E777/D777)</f>
        <v>0.10297872340425532</v>
      </c>
      <c r="G777" t="s">
        <v>14</v>
      </c>
      <c r="H777">
        <v>10</v>
      </c>
      <c r="I777" s="9">
        <f>IF(H777=0,0,E777/H777)</f>
        <v>96.8</v>
      </c>
      <c r="J777" t="s">
        <v>21</v>
      </c>
      <c r="K777" t="s">
        <v>22</v>
      </c>
      <c r="L777">
        <v>1415253600</v>
      </c>
      <c r="M777" s="13">
        <f>(((L777/60)/60)/24)+DATE(1970,1,1)</f>
        <v>41949.25</v>
      </c>
      <c r="N777" s="14">
        <v>1416117600</v>
      </c>
      <c r="O777" s="13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>LEFT(R777,SEARCH("/",R777)-1)</f>
        <v>music</v>
      </c>
      <c r="T777" t="str">
        <f>RIGHT(R777,(LEN(R777)-(SEARCH("/",R777))))</f>
        <v>rock</v>
      </c>
      <c r="U777">
        <f t="shared" si="12"/>
        <v>10</v>
      </c>
    </row>
    <row r="778" spans="1:21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IF(E778=0,0,E778/D778)</f>
        <v>0.65544223826714798</v>
      </c>
      <c r="G778" t="s">
        <v>14</v>
      </c>
      <c r="H778">
        <v>2201</v>
      </c>
      <c r="I778" s="9">
        <f>IF(H778=0,0,E778/H778)</f>
        <v>32.995456610631528</v>
      </c>
      <c r="J778" t="s">
        <v>21</v>
      </c>
      <c r="K778" t="s">
        <v>22</v>
      </c>
      <c r="L778">
        <v>1562216400</v>
      </c>
      <c r="M778" s="13">
        <f>(((L778/60)/60)/24)+DATE(1970,1,1)</f>
        <v>43650.208333333328</v>
      </c>
      <c r="N778" s="14">
        <v>1563771600</v>
      </c>
      <c r="O778" s="13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RIGHT(R778,(LEN(R778)-(SEARCH("/",R778))))</f>
        <v>plays</v>
      </c>
      <c r="U778">
        <f t="shared" si="12"/>
        <v>18</v>
      </c>
    </row>
    <row r="779" spans="1:21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IF(E779=0,0,E779/D779)</f>
        <v>0.49026652452025588</v>
      </c>
      <c r="G779" t="s">
        <v>14</v>
      </c>
      <c r="H779">
        <v>676</v>
      </c>
      <c r="I779" s="9">
        <f>IF(H779=0,0,E779/H779)</f>
        <v>68.028106508875737</v>
      </c>
      <c r="J779" t="s">
        <v>21</v>
      </c>
      <c r="K779" t="s">
        <v>22</v>
      </c>
      <c r="L779">
        <v>1316754000</v>
      </c>
      <c r="M779" s="13">
        <f>(((L779/60)/60)/24)+DATE(1970,1,1)</f>
        <v>40809.208333333336</v>
      </c>
      <c r="N779" s="14">
        <v>1319259600</v>
      </c>
      <c r="O779" s="13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LEFT(R779,SEARCH("/",R779)-1)</f>
        <v>theater</v>
      </c>
      <c r="T779" t="str">
        <f>RIGHT(R779,(LEN(R779)-(SEARCH("/",R779))))</f>
        <v>plays</v>
      </c>
      <c r="U779">
        <f t="shared" si="12"/>
        <v>29</v>
      </c>
    </row>
    <row r="780" spans="1:21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IF(E780=0,0,E780/D780)</f>
        <v>7.8792307692307695</v>
      </c>
      <c r="G780" t="s">
        <v>20</v>
      </c>
      <c r="H780">
        <v>174</v>
      </c>
      <c r="I780" s="9">
        <f>IF(H780=0,0,E780/H780)</f>
        <v>58.867816091954026</v>
      </c>
      <c r="J780" t="s">
        <v>98</v>
      </c>
      <c r="K780" t="s">
        <v>99</v>
      </c>
      <c r="L780">
        <v>1313211600</v>
      </c>
      <c r="M780" s="13">
        <f>(((L780/60)/60)/24)+DATE(1970,1,1)</f>
        <v>40768.208333333336</v>
      </c>
      <c r="N780" s="14">
        <v>1313643600</v>
      </c>
      <c r="O780" s="13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LEFT(R780,SEARCH("/",R780)-1)</f>
        <v>film &amp; video</v>
      </c>
      <c r="T780" t="str">
        <f>RIGHT(R780,(LEN(R780)-(SEARCH("/",R780))))</f>
        <v>animation</v>
      </c>
      <c r="U780">
        <f t="shared" si="12"/>
        <v>5</v>
      </c>
    </row>
    <row r="781" spans="1:21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IF(E781=0,0,E781/D781)</f>
        <v>0.80306347746090156</v>
      </c>
      <c r="G781" t="s">
        <v>14</v>
      </c>
      <c r="H781">
        <v>831</v>
      </c>
      <c r="I781" s="9">
        <f>IF(H781=0,0,E781/H781)</f>
        <v>105.04572803850782</v>
      </c>
      <c r="J781" t="s">
        <v>21</v>
      </c>
      <c r="K781" t="s">
        <v>22</v>
      </c>
      <c r="L781">
        <v>1439528400</v>
      </c>
      <c r="M781" s="13">
        <f>(((L781/60)/60)/24)+DATE(1970,1,1)</f>
        <v>42230.208333333328</v>
      </c>
      <c r="N781" s="14">
        <v>1440306000</v>
      </c>
      <c r="O781" s="13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LEFT(R781,SEARCH("/",R781)-1)</f>
        <v>theater</v>
      </c>
      <c r="T781" t="str">
        <f>RIGHT(R781,(LEN(R781)-(SEARCH("/",R781))))</f>
        <v>plays</v>
      </c>
      <c r="U781">
        <f t="shared" si="12"/>
        <v>9</v>
      </c>
    </row>
    <row r="782" spans="1:21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IF(E782=0,0,E782/D782)</f>
        <v>1.0629411764705883</v>
      </c>
      <c r="G782" t="s">
        <v>20</v>
      </c>
      <c r="H782">
        <v>164</v>
      </c>
      <c r="I782" s="9">
        <f>IF(H782=0,0,E782/H782)</f>
        <v>33.054878048780488</v>
      </c>
      <c r="J782" t="s">
        <v>21</v>
      </c>
      <c r="K782" t="s">
        <v>22</v>
      </c>
      <c r="L782">
        <v>1469163600</v>
      </c>
      <c r="M782" s="13">
        <f>(((L782/60)/60)/24)+DATE(1970,1,1)</f>
        <v>42573.208333333328</v>
      </c>
      <c r="N782" s="14">
        <v>1470805200</v>
      </c>
      <c r="O782" s="13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LEFT(R782,SEARCH("/",R782)-1)</f>
        <v>film &amp; video</v>
      </c>
      <c r="T782" t="str">
        <f>RIGHT(R782,(LEN(R782)-(SEARCH("/",R782))))</f>
        <v>drama</v>
      </c>
      <c r="U782">
        <f t="shared" si="12"/>
        <v>19</v>
      </c>
    </row>
    <row r="783" spans="1:21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IF(E783=0,0,E783/D783)</f>
        <v>0.50735632183908042</v>
      </c>
      <c r="G783" t="s">
        <v>74</v>
      </c>
      <c r="H783">
        <v>56</v>
      </c>
      <c r="I783" s="9">
        <f>IF(H783=0,0,E783/H783)</f>
        <v>78.821428571428569</v>
      </c>
      <c r="J783" t="s">
        <v>98</v>
      </c>
      <c r="K783" t="s">
        <v>99</v>
      </c>
      <c r="L783">
        <v>1288501200</v>
      </c>
      <c r="M783" s="13">
        <f>(((L783/60)/60)/24)+DATE(1970,1,1)</f>
        <v>40482.208333333336</v>
      </c>
      <c r="N783" s="14">
        <v>1292911200</v>
      </c>
      <c r="O783" s="13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RIGHT(R783,(LEN(R783)-(SEARCH("/",R783))))</f>
        <v>plays</v>
      </c>
      <c r="U783">
        <f t="shared" si="12"/>
        <v>51.041666666664241</v>
      </c>
    </row>
    <row r="784" spans="1:21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IF(E784=0,0,E784/D784)</f>
        <v>2.153137254901961</v>
      </c>
      <c r="G784" t="s">
        <v>20</v>
      </c>
      <c r="H784">
        <v>161</v>
      </c>
      <c r="I784" s="9">
        <f>IF(H784=0,0,E784/H784)</f>
        <v>68.204968944099377</v>
      </c>
      <c r="J784" t="s">
        <v>21</v>
      </c>
      <c r="K784" t="s">
        <v>22</v>
      </c>
      <c r="L784">
        <v>1298959200</v>
      </c>
      <c r="M784" s="13">
        <f>(((L784/60)/60)/24)+DATE(1970,1,1)</f>
        <v>40603.25</v>
      </c>
      <c r="N784" s="14">
        <v>1301374800</v>
      </c>
      <c r="O784" s="13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LEFT(R784,SEARCH("/",R784)-1)</f>
        <v>film &amp; video</v>
      </c>
      <c r="T784" t="str">
        <f>RIGHT(R784,(LEN(R784)-(SEARCH("/",R784))))</f>
        <v>animation</v>
      </c>
      <c r="U784">
        <f t="shared" si="12"/>
        <v>27.958333333335759</v>
      </c>
    </row>
    <row r="785" spans="1:21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IF(E785=0,0,E785/D785)</f>
        <v>1.4122972972972974</v>
      </c>
      <c r="G785" t="s">
        <v>20</v>
      </c>
      <c r="H785">
        <v>138</v>
      </c>
      <c r="I785" s="9">
        <f>IF(H785=0,0,E785/H785)</f>
        <v>75.731884057971016</v>
      </c>
      <c r="J785" t="s">
        <v>21</v>
      </c>
      <c r="K785" t="s">
        <v>22</v>
      </c>
      <c r="L785">
        <v>1387260000</v>
      </c>
      <c r="M785" s="13">
        <f>(((L785/60)/60)/24)+DATE(1970,1,1)</f>
        <v>41625.25</v>
      </c>
      <c r="N785" s="14">
        <v>1387864800</v>
      </c>
      <c r="O785" s="13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>LEFT(R785,SEARCH("/",R785)-1)</f>
        <v>music</v>
      </c>
      <c r="T785" t="str">
        <f>RIGHT(R785,(LEN(R785)-(SEARCH("/",R785))))</f>
        <v>rock</v>
      </c>
      <c r="U785">
        <f t="shared" si="12"/>
        <v>7</v>
      </c>
    </row>
    <row r="786" spans="1:21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IF(E786=0,0,E786/D786)</f>
        <v>1.1533745781777278</v>
      </c>
      <c r="G786" t="s">
        <v>20</v>
      </c>
      <c r="H786">
        <v>3308</v>
      </c>
      <c r="I786" s="9">
        <f>IF(H786=0,0,E786/H786)</f>
        <v>30.996070133010882</v>
      </c>
      <c r="J786" t="s">
        <v>21</v>
      </c>
      <c r="K786" t="s">
        <v>22</v>
      </c>
      <c r="L786">
        <v>1457244000</v>
      </c>
      <c r="M786" s="13">
        <f>(((L786/60)/60)/24)+DATE(1970,1,1)</f>
        <v>42435.25</v>
      </c>
      <c r="N786" s="14">
        <v>1458190800</v>
      </c>
      <c r="O786" s="13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LEFT(R786,SEARCH("/",R786)-1)</f>
        <v>technology</v>
      </c>
      <c r="T786" t="str">
        <f>RIGHT(R786,(LEN(R786)-(SEARCH("/",R786))))</f>
        <v>web</v>
      </c>
      <c r="U786">
        <f t="shared" si="12"/>
        <v>10.958333333328483</v>
      </c>
    </row>
    <row r="787" spans="1:21" ht="31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IF(E787=0,0,E787/D787)</f>
        <v>1.9311940298507462</v>
      </c>
      <c r="G787" t="s">
        <v>20</v>
      </c>
      <c r="H787">
        <v>127</v>
      </c>
      <c r="I787" s="9">
        <f>IF(H787=0,0,E787/H787)</f>
        <v>101.88188976377953</v>
      </c>
      <c r="J787" t="s">
        <v>26</v>
      </c>
      <c r="K787" t="s">
        <v>27</v>
      </c>
      <c r="L787">
        <v>1556341200</v>
      </c>
      <c r="M787" s="13">
        <f>(((L787/60)/60)/24)+DATE(1970,1,1)</f>
        <v>43582.208333333328</v>
      </c>
      <c r="N787" s="14">
        <v>1559278800</v>
      </c>
      <c r="O787" s="13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LEFT(R787,SEARCH("/",R787)-1)</f>
        <v>film &amp; video</v>
      </c>
      <c r="T787" t="str">
        <f>RIGHT(R787,(LEN(R787)-(SEARCH("/",R787))))</f>
        <v>animation</v>
      </c>
      <c r="U787">
        <f t="shared" si="12"/>
        <v>34</v>
      </c>
    </row>
    <row r="788" spans="1:21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IF(E788=0,0,E788/D788)</f>
        <v>7.2973333333333334</v>
      </c>
      <c r="G788" t="s">
        <v>20</v>
      </c>
      <c r="H788">
        <v>207</v>
      </c>
      <c r="I788" s="9">
        <f>IF(H788=0,0,E788/H788)</f>
        <v>52.879227053140099</v>
      </c>
      <c r="J788" t="s">
        <v>107</v>
      </c>
      <c r="K788" t="s">
        <v>108</v>
      </c>
      <c r="L788">
        <v>1522126800</v>
      </c>
      <c r="M788" s="13">
        <f>(((L788/60)/60)/24)+DATE(1970,1,1)</f>
        <v>43186.208333333328</v>
      </c>
      <c r="N788" s="14">
        <v>1522731600</v>
      </c>
      <c r="O788" s="13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LEFT(R788,SEARCH("/",R788)-1)</f>
        <v>music</v>
      </c>
      <c r="T788" t="str">
        <f>RIGHT(R788,(LEN(R788)-(SEARCH("/",R788))))</f>
        <v>jazz</v>
      </c>
      <c r="U788">
        <f t="shared" si="12"/>
        <v>7</v>
      </c>
    </row>
    <row r="789" spans="1:21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IF(E789=0,0,E789/D789)</f>
        <v>0.99663398692810456</v>
      </c>
      <c r="G789" t="s">
        <v>14</v>
      </c>
      <c r="H789">
        <v>859</v>
      </c>
      <c r="I789" s="9">
        <f>IF(H789=0,0,E789/H789)</f>
        <v>71.005820721769496</v>
      </c>
      <c r="J789" t="s">
        <v>15</v>
      </c>
      <c r="K789" t="s">
        <v>16</v>
      </c>
      <c r="L789">
        <v>1305954000</v>
      </c>
      <c r="M789" s="13">
        <f>(((L789/60)/60)/24)+DATE(1970,1,1)</f>
        <v>40684.208333333336</v>
      </c>
      <c r="N789" s="14">
        <v>1306731600</v>
      </c>
      <c r="O789" s="13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LEFT(R789,SEARCH("/",R789)-1)</f>
        <v>music</v>
      </c>
      <c r="T789" t="str">
        <f>RIGHT(R789,(LEN(R789)-(SEARCH("/",R789))))</f>
        <v>rock</v>
      </c>
      <c r="U789">
        <f t="shared" si="12"/>
        <v>9</v>
      </c>
    </row>
    <row r="790" spans="1:21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IF(E790=0,0,E790/D790)</f>
        <v>0.88166666666666671</v>
      </c>
      <c r="G790" t="s">
        <v>47</v>
      </c>
      <c r="H790">
        <v>31</v>
      </c>
      <c r="I790" s="9">
        <f>IF(H790=0,0,E790/H790)</f>
        <v>102.38709677419355</v>
      </c>
      <c r="J790" t="s">
        <v>21</v>
      </c>
      <c r="K790" t="s">
        <v>22</v>
      </c>
      <c r="L790">
        <v>1350709200</v>
      </c>
      <c r="M790" s="13">
        <f>(((L790/60)/60)/24)+DATE(1970,1,1)</f>
        <v>41202.208333333336</v>
      </c>
      <c r="N790" s="14">
        <v>1352527200</v>
      </c>
      <c r="O790" s="13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LEFT(R790,SEARCH("/",R790)-1)</f>
        <v>film &amp; video</v>
      </c>
      <c r="T790" t="str">
        <f>RIGHT(R790,(LEN(R790)-(SEARCH("/",R790))))</f>
        <v>animation</v>
      </c>
      <c r="U790">
        <f t="shared" si="12"/>
        <v>21.041666666664241</v>
      </c>
    </row>
    <row r="791" spans="1:21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IF(E791=0,0,E791/D791)</f>
        <v>0.37233333333333335</v>
      </c>
      <c r="G791" t="s">
        <v>14</v>
      </c>
      <c r="H791">
        <v>45</v>
      </c>
      <c r="I791" s="9">
        <f>IF(H791=0,0,E791/H791)</f>
        <v>74.466666666666669</v>
      </c>
      <c r="J791" t="s">
        <v>21</v>
      </c>
      <c r="K791" t="s">
        <v>22</v>
      </c>
      <c r="L791">
        <v>1401166800</v>
      </c>
      <c r="M791" s="13">
        <f>(((L791/60)/60)/24)+DATE(1970,1,1)</f>
        <v>41786.208333333336</v>
      </c>
      <c r="N791" s="14">
        <v>1404363600</v>
      </c>
      <c r="O791" s="13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LEFT(R791,SEARCH("/",R791)-1)</f>
        <v>theater</v>
      </c>
      <c r="T791" t="str">
        <f>RIGHT(R791,(LEN(R791)-(SEARCH("/",R791))))</f>
        <v>plays</v>
      </c>
      <c r="U791">
        <f t="shared" si="12"/>
        <v>37</v>
      </c>
    </row>
    <row r="792" spans="1:21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IF(E792=0,0,E792/D792)</f>
        <v>0.30540075309306081</v>
      </c>
      <c r="G792" t="s">
        <v>74</v>
      </c>
      <c r="H792">
        <v>1113</v>
      </c>
      <c r="I792" s="9">
        <f>IF(H792=0,0,E792/H792)</f>
        <v>51.009883198562441</v>
      </c>
      <c r="J792" t="s">
        <v>21</v>
      </c>
      <c r="K792" t="s">
        <v>22</v>
      </c>
      <c r="L792">
        <v>1266127200</v>
      </c>
      <c r="M792" s="13">
        <f>(((L792/60)/60)/24)+DATE(1970,1,1)</f>
        <v>40223.25</v>
      </c>
      <c r="N792" s="14">
        <v>1266645600</v>
      </c>
      <c r="O792" s="13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RIGHT(R792,(LEN(R792)-(SEARCH("/",R792))))</f>
        <v>plays</v>
      </c>
      <c r="U792">
        <f t="shared" si="12"/>
        <v>6</v>
      </c>
    </row>
    <row r="793" spans="1:21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IF(E793=0,0,E793/D793)</f>
        <v>0.25714285714285712</v>
      </c>
      <c r="G793" t="s">
        <v>14</v>
      </c>
      <c r="H793">
        <v>6</v>
      </c>
      <c r="I793" s="9">
        <f>IF(H793=0,0,E793/H793)</f>
        <v>90</v>
      </c>
      <c r="J793" t="s">
        <v>21</v>
      </c>
      <c r="K793" t="s">
        <v>22</v>
      </c>
      <c r="L793">
        <v>1481436000</v>
      </c>
      <c r="M793" s="13">
        <f>(((L793/60)/60)/24)+DATE(1970,1,1)</f>
        <v>42715.25</v>
      </c>
      <c r="N793" s="14">
        <v>1482818400</v>
      </c>
      <c r="O793" s="13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>LEFT(R793,SEARCH("/",R793)-1)</f>
        <v>food</v>
      </c>
      <c r="T793" t="str">
        <f>RIGHT(R793,(LEN(R793)-(SEARCH("/",R793))))</f>
        <v>food trucks</v>
      </c>
      <c r="U793">
        <f t="shared" si="12"/>
        <v>16</v>
      </c>
    </row>
    <row r="794" spans="1:21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IF(E794=0,0,E794/D794)</f>
        <v>0.34</v>
      </c>
      <c r="G794" t="s">
        <v>14</v>
      </c>
      <c r="H794">
        <v>7</v>
      </c>
      <c r="I794" s="9">
        <f>IF(H794=0,0,E794/H794)</f>
        <v>97.142857142857139</v>
      </c>
      <c r="J794" t="s">
        <v>21</v>
      </c>
      <c r="K794" t="s">
        <v>22</v>
      </c>
      <c r="L794">
        <v>1372222800</v>
      </c>
      <c r="M794" s="13">
        <f>(((L794/60)/60)/24)+DATE(1970,1,1)</f>
        <v>41451.208333333336</v>
      </c>
      <c r="N794" s="14">
        <v>1374642000</v>
      </c>
      <c r="O794" s="13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LEFT(R794,SEARCH("/",R794)-1)</f>
        <v>theater</v>
      </c>
      <c r="T794" t="str">
        <f>RIGHT(R794,(LEN(R794)-(SEARCH("/",R794))))</f>
        <v>plays</v>
      </c>
      <c r="U794">
        <f t="shared" si="12"/>
        <v>28</v>
      </c>
    </row>
    <row r="795" spans="1:21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IF(E795=0,0,E795/D795)</f>
        <v>11.859090909090909</v>
      </c>
      <c r="G795" t="s">
        <v>20</v>
      </c>
      <c r="H795">
        <v>181</v>
      </c>
      <c r="I795" s="9">
        <f>IF(H795=0,0,E795/H795)</f>
        <v>72.071823204419886</v>
      </c>
      <c r="J795" t="s">
        <v>98</v>
      </c>
      <c r="K795" t="s">
        <v>99</v>
      </c>
      <c r="L795">
        <v>1372136400</v>
      </c>
      <c r="M795" s="13">
        <f>(((L795/60)/60)/24)+DATE(1970,1,1)</f>
        <v>41450.208333333336</v>
      </c>
      <c r="N795" s="14">
        <v>1372482000</v>
      </c>
      <c r="O795" s="13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LEFT(R795,SEARCH("/",R795)-1)</f>
        <v>publishing</v>
      </c>
      <c r="T795" t="str">
        <f>RIGHT(R795,(LEN(R795)-(SEARCH("/",R795))))</f>
        <v>nonfiction</v>
      </c>
      <c r="U795">
        <f t="shared" si="12"/>
        <v>4</v>
      </c>
    </row>
    <row r="796" spans="1:21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IF(E796=0,0,E796/D796)</f>
        <v>1.2539393939393939</v>
      </c>
      <c r="G796" t="s">
        <v>20</v>
      </c>
      <c r="H796">
        <v>110</v>
      </c>
      <c r="I796" s="9">
        <f>IF(H796=0,0,E796/H796)</f>
        <v>75.236363636363635</v>
      </c>
      <c r="J796" t="s">
        <v>21</v>
      </c>
      <c r="K796" t="s">
        <v>22</v>
      </c>
      <c r="L796">
        <v>1513922400</v>
      </c>
      <c r="M796" s="13">
        <f>(((L796/60)/60)/24)+DATE(1970,1,1)</f>
        <v>43091.25</v>
      </c>
      <c r="N796" s="14">
        <v>1514959200</v>
      </c>
      <c r="O796" s="13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>LEFT(R796,SEARCH("/",R796)-1)</f>
        <v>music</v>
      </c>
      <c r="T796" t="str">
        <f>RIGHT(R796,(LEN(R796)-(SEARCH("/",R796))))</f>
        <v>rock</v>
      </c>
      <c r="U796">
        <f t="shared" si="12"/>
        <v>12</v>
      </c>
    </row>
    <row r="797" spans="1:21" ht="31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IF(E797=0,0,E797/D797)</f>
        <v>0.14394366197183098</v>
      </c>
      <c r="G797" t="s">
        <v>14</v>
      </c>
      <c r="H797">
        <v>31</v>
      </c>
      <c r="I797" s="9">
        <f>IF(H797=0,0,E797/H797)</f>
        <v>32.967741935483872</v>
      </c>
      <c r="J797" t="s">
        <v>21</v>
      </c>
      <c r="K797" t="s">
        <v>22</v>
      </c>
      <c r="L797">
        <v>1477976400</v>
      </c>
      <c r="M797" s="13">
        <f>(((L797/60)/60)/24)+DATE(1970,1,1)</f>
        <v>42675.208333333328</v>
      </c>
      <c r="N797" s="14">
        <v>1478235600</v>
      </c>
      <c r="O797" s="13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LEFT(R797,SEARCH("/",R797)-1)</f>
        <v>film &amp; video</v>
      </c>
      <c r="T797" t="str">
        <f>RIGHT(R797,(LEN(R797)-(SEARCH("/",R797))))</f>
        <v>drama</v>
      </c>
      <c r="U797">
        <f t="shared" si="12"/>
        <v>3</v>
      </c>
    </row>
    <row r="798" spans="1:21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IF(E798=0,0,E798/D798)</f>
        <v>0.54807692307692313</v>
      </c>
      <c r="G798" t="s">
        <v>14</v>
      </c>
      <c r="H798">
        <v>78</v>
      </c>
      <c r="I798" s="9">
        <f>IF(H798=0,0,E798/H798)</f>
        <v>54.807692307692307</v>
      </c>
      <c r="J798" t="s">
        <v>21</v>
      </c>
      <c r="K798" t="s">
        <v>22</v>
      </c>
      <c r="L798">
        <v>1407474000</v>
      </c>
      <c r="M798" s="13">
        <f>(((L798/60)/60)/24)+DATE(1970,1,1)</f>
        <v>41859.208333333336</v>
      </c>
      <c r="N798" s="14">
        <v>1408078800</v>
      </c>
      <c r="O798" s="13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LEFT(R798,SEARCH("/",R798)-1)</f>
        <v>games</v>
      </c>
      <c r="T798" t="str">
        <f>RIGHT(R798,(LEN(R798)-(SEARCH("/",R798))))</f>
        <v>mobile games</v>
      </c>
      <c r="U798">
        <f t="shared" si="12"/>
        <v>7</v>
      </c>
    </row>
    <row r="799" spans="1:21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IF(E799=0,0,E799/D799)</f>
        <v>1.0963157894736841</v>
      </c>
      <c r="G799" t="s">
        <v>20</v>
      </c>
      <c r="H799">
        <v>185</v>
      </c>
      <c r="I799" s="9">
        <f>IF(H799=0,0,E799/H799)</f>
        <v>45.037837837837834</v>
      </c>
      <c r="J799" t="s">
        <v>21</v>
      </c>
      <c r="K799" t="s">
        <v>22</v>
      </c>
      <c r="L799">
        <v>1546149600</v>
      </c>
      <c r="M799" s="13">
        <f>(((L799/60)/60)/24)+DATE(1970,1,1)</f>
        <v>43464.25</v>
      </c>
      <c r="N799" s="14">
        <v>1548136800</v>
      </c>
      <c r="O799" s="13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>LEFT(R799,SEARCH("/",R799)-1)</f>
        <v>technology</v>
      </c>
      <c r="T799" t="str">
        <f>RIGHT(R799,(LEN(R799)-(SEARCH("/",R799))))</f>
        <v>web</v>
      </c>
      <c r="U799">
        <f t="shared" si="12"/>
        <v>23</v>
      </c>
    </row>
    <row r="800" spans="1:21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IF(E800=0,0,E800/D800)</f>
        <v>1.8847058823529412</v>
      </c>
      <c r="G800" t="s">
        <v>20</v>
      </c>
      <c r="H800">
        <v>121</v>
      </c>
      <c r="I800" s="9">
        <f>IF(H800=0,0,E800/H800)</f>
        <v>52.958677685950413</v>
      </c>
      <c r="J800" t="s">
        <v>21</v>
      </c>
      <c r="K800" t="s">
        <v>22</v>
      </c>
      <c r="L800">
        <v>1338440400</v>
      </c>
      <c r="M800" s="13">
        <f>(((L800/60)/60)/24)+DATE(1970,1,1)</f>
        <v>41060.208333333336</v>
      </c>
      <c r="N800" s="14">
        <v>1340859600</v>
      </c>
      <c r="O800" s="13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LEFT(R800,SEARCH("/",R800)-1)</f>
        <v>theater</v>
      </c>
      <c r="T800" t="str">
        <f>RIGHT(R800,(LEN(R800)-(SEARCH("/",R800))))</f>
        <v>plays</v>
      </c>
      <c r="U800">
        <f t="shared" si="12"/>
        <v>28</v>
      </c>
    </row>
    <row r="801" spans="1:21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IF(E801=0,0,E801/D801)</f>
        <v>0.87008284023668636</v>
      </c>
      <c r="G801" t="s">
        <v>14</v>
      </c>
      <c r="H801">
        <v>1225</v>
      </c>
      <c r="I801" s="9">
        <f>IF(H801=0,0,E801/H801)</f>
        <v>60.017959183673469</v>
      </c>
      <c r="J801" t="s">
        <v>40</v>
      </c>
      <c r="K801" t="s">
        <v>41</v>
      </c>
      <c r="L801">
        <v>1454133600</v>
      </c>
      <c r="M801" s="13">
        <f>(((L801/60)/60)/24)+DATE(1970,1,1)</f>
        <v>42399.25</v>
      </c>
      <c r="N801" s="14">
        <v>1454479200</v>
      </c>
      <c r="O801" s="13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>LEFT(R801,SEARCH("/",R801)-1)</f>
        <v>theater</v>
      </c>
      <c r="T801" t="str">
        <f>RIGHT(R801,(LEN(R801)-(SEARCH("/",R801))))</f>
        <v>plays</v>
      </c>
      <c r="U801">
        <f t="shared" si="12"/>
        <v>4</v>
      </c>
    </row>
    <row r="802" spans="1:21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IF(E802=0,0,E802/D802)</f>
        <v>0.01</v>
      </c>
      <c r="G802" t="s">
        <v>14</v>
      </c>
      <c r="H802">
        <v>1</v>
      </c>
      <c r="I802" s="9">
        <f>IF(H802=0,0,E802/H802)</f>
        <v>1</v>
      </c>
      <c r="J802" t="s">
        <v>98</v>
      </c>
      <c r="K802" t="s">
        <v>99</v>
      </c>
      <c r="L802">
        <v>1434085200</v>
      </c>
      <c r="M802" s="13">
        <f>(((L802/60)/60)/24)+DATE(1970,1,1)</f>
        <v>42167.208333333328</v>
      </c>
      <c r="N802" s="14">
        <v>1434430800</v>
      </c>
      <c r="O802" s="13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LEFT(R802,SEARCH("/",R802)-1)</f>
        <v>music</v>
      </c>
      <c r="T802" t="str">
        <f>RIGHT(R802,(LEN(R802)-(SEARCH("/",R802))))</f>
        <v>rock</v>
      </c>
      <c r="U802">
        <f t="shared" si="12"/>
        <v>4</v>
      </c>
    </row>
    <row r="803" spans="1:21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IF(E803=0,0,E803/D803)</f>
        <v>2.0291304347826089</v>
      </c>
      <c r="G803" t="s">
        <v>20</v>
      </c>
      <c r="H803">
        <v>106</v>
      </c>
      <c r="I803" s="9">
        <f>IF(H803=0,0,E803/H803)</f>
        <v>44.028301886792455</v>
      </c>
      <c r="J803" t="s">
        <v>21</v>
      </c>
      <c r="K803" t="s">
        <v>22</v>
      </c>
      <c r="L803">
        <v>1577772000</v>
      </c>
      <c r="M803" s="13">
        <f>(((L803/60)/60)/24)+DATE(1970,1,1)</f>
        <v>43830.25</v>
      </c>
      <c r="N803" s="14">
        <v>1579672800</v>
      </c>
      <c r="O803" s="13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>LEFT(R803,SEARCH("/",R803)-1)</f>
        <v>photography</v>
      </c>
      <c r="T803" t="str">
        <f>RIGHT(R803,(LEN(R803)-(SEARCH("/",R803))))</f>
        <v>photography books</v>
      </c>
      <c r="U803">
        <f t="shared" si="12"/>
        <v>22</v>
      </c>
    </row>
    <row r="804" spans="1:21" ht="31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IF(E804=0,0,E804/D804)</f>
        <v>1.9703225806451612</v>
      </c>
      <c r="G804" t="s">
        <v>20</v>
      </c>
      <c r="H804">
        <v>142</v>
      </c>
      <c r="I804" s="9">
        <f>IF(H804=0,0,E804/H804)</f>
        <v>86.028169014084511</v>
      </c>
      <c r="J804" t="s">
        <v>21</v>
      </c>
      <c r="K804" t="s">
        <v>22</v>
      </c>
      <c r="L804">
        <v>1562216400</v>
      </c>
      <c r="M804" s="13">
        <f>(((L804/60)/60)/24)+DATE(1970,1,1)</f>
        <v>43650.208333333328</v>
      </c>
      <c r="N804" s="14">
        <v>1562389200</v>
      </c>
      <c r="O804" s="13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LEFT(R804,SEARCH("/",R804)-1)</f>
        <v>photography</v>
      </c>
      <c r="T804" t="str">
        <f>RIGHT(R804,(LEN(R804)-(SEARCH("/",R804))))</f>
        <v>photography books</v>
      </c>
      <c r="U804">
        <f t="shared" si="12"/>
        <v>2</v>
      </c>
    </row>
    <row r="805" spans="1:21" ht="31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IF(E805=0,0,E805/D805)</f>
        <v>1.07</v>
      </c>
      <c r="G805" t="s">
        <v>20</v>
      </c>
      <c r="H805">
        <v>233</v>
      </c>
      <c r="I805" s="9">
        <f>IF(H805=0,0,E805/H805)</f>
        <v>28.012875536480685</v>
      </c>
      <c r="J805" t="s">
        <v>21</v>
      </c>
      <c r="K805" t="s">
        <v>22</v>
      </c>
      <c r="L805">
        <v>1548568800</v>
      </c>
      <c r="M805" s="13">
        <f>(((L805/60)/60)/24)+DATE(1970,1,1)</f>
        <v>43492.25</v>
      </c>
      <c r="N805" s="14">
        <v>1551506400</v>
      </c>
      <c r="O805" s="13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RIGHT(R805,(LEN(R805)-(SEARCH("/",R805))))</f>
        <v>plays</v>
      </c>
      <c r="U805">
        <f t="shared" si="12"/>
        <v>34</v>
      </c>
    </row>
    <row r="806" spans="1:21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IF(E806=0,0,E806/D806)</f>
        <v>2.6873076923076922</v>
      </c>
      <c r="G806" t="s">
        <v>20</v>
      </c>
      <c r="H806">
        <v>218</v>
      </c>
      <c r="I806" s="9">
        <f>IF(H806=0,0,E806/H806)</f>
        <v>32.050458715596328</v>
      </c>
      <c r="J806" t="s">
        <v>21</v>
      </c>
      <c r="K806" t="s">
        <v>22</v>
      </c>
      <c r="L806">
        <v>1514872800</v>
      </c>
      <c r="M806" s="13">
        <f>(((L806/60)/60)/24)+DATE(1970,1,1)</f>
        <v>43102.25</v>
      </c>
      <c r="N806" s="14">
        <v>1516600800</v>
      </c>
      <c r="O806" s="13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>LEFT(R806,SEARCH("/",R806)-1)</f>
        <v>music</v>
      </c>
      <c r="T806" t="str">
        <f>RIGHT(R806,(LEN(R806)-(SEARCH("/",R806))))</f>
        <v>rock</v>
      </c>
      <c r="U806">
        <f t="shared" si="12"/>
        <v>20</v>
      </c>
    </row>
    <row r="807" spans="1:21" ht="31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IF(E807=0,0,E807/D807)</f>
        <v>0.50845360824742269</v>
      </c>
      <c r="G807" t="s">
        <v>14</v>
      </c>
      <c r="H807">
        <v>67</v>
      </c>
      <c r="I807" s="9">
        <f>IF(H807=0,0,E807/H807)</f>
        <v>73.611940298507463</v>
      </c>
      <c r="J807" t="s">
        <v>26</v>
      </c>
      <c r="K807" t="s">
        <v>27</v>
      </c>
      <c r="L807">
        <v>1416031200</v>
      </c>
      <c r="M807" s="13">
        <f>(((L807/60)/60)/24)+DATE(1970,1,1)</f>
        <v>41958.25</v>
      </c>
      <c r="N807" s="14">
        <v>1420437600</v>
      </c>
      <c r="O807" s="13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>LEFT(R807,SEARCH("/",R807)-1)</f>
        <v>film &amp; video</v>
      </c>
      <c r="T807" t="str">
        <f>RIGHT(R807,(LEN(R807)-(SEARCH("/",R807))))</f>
        <v>documentary</v>
      </c>
      <c r="U807">
        <f t="shared" si="12"/>
        <v>51</v>
      </c>
    </row>
    <row r="808" spans="1:21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IF(E808=0,0,E808/D808)</f>
        <v>11.802857142857142</v>
      </c>
      <c r="G808" t="s">
        <v>20</v>
      </c>
      <c r="H808">
        <v>76</v>
      </c>
      <c r="I808" s="9">
        <f>IF(H808=0,0,E808/H808)</f>
        <v>108.71052631578948</v>
      </c>
      <c r="J808" t="s">
        <v>21</v>
      </c>
      <c r="K808" t="s">
        <v>22</v>
      </c>
      <c r="L808">
        <v>1330927200</v>
      </c>
      <c r="M808" s="13">
        <f>(((L808/60)/60)/24)+DATE(1970,1,1)</f>
        <v>40973.25</v>
      </c>
      <c r="N808" s="14">
        <v>1332997200</v>
      </c>
      <c r="O808" s="13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LEFT(R808,SEARCH("/",R808)-1)</f>
        <v>film &amp; video</v>
      </c>
      <c r="T808" t="str">
        <f>RIGHT(R808,(LEN(R808)-(SEARCH("/",R808))))</f>
        <v>drama</v>
      </c>
      <c r="U808">
        <f t="shared" si="12"/>
        <v>23.958333333335759</v>
      </c>
    </row>
    <row r="809" spans="1:21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IF(E809=0,0,E809/D809)</f>
        <v>2.64</v>
      </c>
      <c r="G809" t="s">
        <v>20</v>
      </c>
      <c r="H809">
        <v>43</v>
      </c>
      <c r="I809" s="9">
        <f>IF(H809=0,0,E809/H809)</f>
        <v>42.97674418604651</v>
      </c>
      <c r="J809" t="s">
        <v>21</v>
      </c>
      <c r="K809" t="s">
        <v>22</v>
      </c>
      <c r="L809">
        <v>1571115600</v>
      </c>
      <c r="M809" s="13">
        <f>(((L809/60)/60)/24)+DATE(1970,1,1)</f>
        <v>43753.208333333328</v>
      </c>
      <c r="N809" s="14">
        <v>1574920800</v>
      </c>
      <c r="O809" s="13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>LEFT(R809,SEARCH("/",R809)-1)</f>
        <v>theater</v>
      </c>
      <c r="T809" t="str">
        <f>RIGHT(R809,(LEN(R809)-(SEARCH("/",R809))))</f>
        <v>plays</v>
      </c>
      <c r="U809">
        <f t="shared" si="12"/>
        <v>44.041666666671517</v>
      </c>
    </row>
    <row r="810" spans="1:21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IF(E810=0,0,E810/D810)</f>
        <v>0.30442307692307691</v>
      </c>
      <c r="G810" t="s">
        <v>14</v>
      </c>
      <c r="H810">
        <v>19</v>
      </c>
      <c r="I810" s="9">
        <f>IF(H810=0,0,E810/H810)</f>
        <v>83.315789473684205</v>
      </c>
      <c r="J810" t="s">
        <v>21</v>
      </c>
      <c r="K810" t="s">
        <v>22</v>
      </c>
      <c r="L810">
        <v>1463461200</v>
      </c>
      <c r="M810" s="13">
        <f>(((L810/60)/60)/24)+DATE(1970,1,1)</f>
        <v>42507.208333333328</v>
      </c>
      <c r="N810" s="14">
        <v>1464930000</v>
      </c>
      <c r="O810" s="13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LEFT(R810,SEARCH("/",R810)-1)</f>
        <v>food</v>
      </c>
      <c r="T810" t="str">
        <f>RIGHT(R810,(LEN(R810)-(SEARCH("/",R810))))</f>
        <v>food trucks</v>
      </c>
      <c r="U810">
        <f t="shared" si="12"/>
        <v>17</v>
      </c>
    </row>
    <row r="811" spans="1:21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IF(E811=0,0,E811/D811)</f>
        <v>0.62880681818181816</v>
      </c>
      <c r="G811" t="s">
        <v>14</v>
      </c>
      <c r="H811">
        <v>2108</v>
      </c>
      <c r="I811" s="9">
        <f>IF(H811=0,0,E811/H811)</f>
        <v>42</v>
      </c>
      <c r="J811" t="s">
        <v>98</v>
      </c>
      <c r="K811" t="s">
        <v>99</v>
      </c>
      <c r="L811">
        <v>1344920400</v>
      </c>
      <c r="M811" s="13">
        <f>(((L811/60)/60)/24)+DATE(1970,1,1)</f>
        <v>41135.208333333336</v>
      </c>
      <c r="N811" s="14">
        <v>1345006800</v>
      </c>
      <c r="O811" s="13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LEFT(R811,SEARCH("/",R811)-1)</f>
        <v>film &amp; video</v>
      </c>
      <c r="T811" t="str">
        <f>RIGHT(R811,(LEN(R811)-(SEARCH("/",R811))))</f>
        <v>documentary</v>
      </c>
      <c r="U811">
        <f t="shared" si="12"/>
        <v>1</v>
      </c>
    </row>
    <row r="812" spans="1:21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IF(E812=0,0,E812/D812)</f>
        <v>1.9312499999999999</v>
      </c>
      <c r="G812" t="s">
        <v>20</v>
      </c>
      <c r="H812">
        <v>221</v>
      </c>
      <c r="I812" s="9">
        <f>IF(H812=0,0,E812/H812)</f>
        <v>55.927601809954751</v>
      </c>
      <c r="J812" t="s">
        <v>21</v>
      </c>
      <c r="K812" t="s">
        <v>22</v>
      </c>
      <c r="L812">
        <v>1511848800</v>
      </c>
      <c r="M812" s="13">
        <f>(((L812/60)/60)/24)+DATE(1970,1,1)</f>
        <v>43067.25</v>
      </c>
      <c r="N812" s="14">
        <v>1512712800</v>
      </c>
      <c r="O812" s="13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>LEFT(R812,SEARCH("/",R812)-1)</f>
        <v>theater</v>
      </c>
      <c r="T812" t="str">
        <f>RIGHT(R812,(LEN(R812)-(SEARCH("/",R812))))</f>
        <v>plays</v>
      </c>
      <c r="U812">
        <f t="shared" si="12"/>
        <v>10</v>
      </c>
    </row>
    <row r="813" spans="1:21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IF(E813=0,0,E813/D813)</f>
        <v>0.77102702702702708</v>
      </c>
      <c r="G813" t="s">
        <v>14</v>
      </c>
      <c r="H813">
        <v>679</v>
      </c>
      <c r="I813" s="9">
        <f>IF(H813=0,0,E813/H813)</f>
        <v>105.03681885125184</v>
      </c>
      <c r="J813" t="s">
        <v>21</v>
      </c>
      <c r="K813" t="s">
        <v>22</v>
      </c>
      <c r="L813">
        <v>1452319200</v>
      </c>
      <c r="M813" s="13">
        <f>(((L813/60)/60)/24)+DATE(1970,1,1)</f>
        <v>42378.25</v>
      </c>
      <c r="N813" s="14">
        <v>1452492000</v>
      </c>
      <c r="O813" s="13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>LEFT(R813,SEARCH("/",R813)-1)</f>
        <v>games</v>
      </c>
      <c r="T813" t="str">
        <f>RIGHT(R813,(LEN(R813)-(SEARCH("/",R813))))</f>
        <v>video games</v>
      </c>
      <c r="U813">
        <f t="shared" si="12"/>
        <v>2</v>
      </c>
    </row>
    <row r="814" spans="1:21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IF(E814=0,0,E814/D814)</f>
        <v>2.2552763819095478</v>
      </c>
      <c r="G814" t="s">
        <v>20</v>
      </c>
      <c r="H814">
        <v>2805</v>
      </c>
      <c r="I814" s="9">
        <f>IF(H814=0,0,E814/H814)</f>
        <v>48</v>
      </c>
      <c r="J814" t="s">
        <v>15</v>
      </c>
      <c r="K814" t="s">
        <v>16</v>
      </c>
      <c r="L814">
        <v>1523854800</v>
      </c>
      <c r="M814" s="13">
        <f>(((L814/60)/60)/24)+DATE(1970,1,1)</f>
        <v>43206.208333333328</v>
      </c>
      <c r="N814" s="14">
        <v>1524286800</v>
      </c>
      <c r="O814" s="13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LEFT(R814,SEARCH("/",R814)-1)</f>
        <v>publishing</v>
      </c>
      <c r="T814" t="str">
        <f>RIGHT(R814,(LEN(R814)-(SEARCH("/",R814))))</f>
        <v>nonfiction</v>
      </c>
      <c r="U814">
        <f t="shared" si="12"/>
        <v>5</v>
      </c>
    </row>
    <row r="815" spans="1:21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IF(E815=0,0,E815/D815)</f>
        <v>2.3940625</v>
      </c>
      <c r="G815" t="s">
        <v>20</v>
      </c>
      <c r="H815">
        <v>68</v>
      </c>
      <c r="I815" s="9">
        <f>IF(H815=0,0,E815/H815)</f>
        <v>112.66176470588235</v>
      </c>
      <c r="J815" t="s">
        <v>21</v>
      </c>
      <c r="K815" t="s">
        <v>22</v>
      </c>
      <c r="L815">
        <v>1346043600</v>
      </c>
      <c r="M815" s="13">
        <f>(((L815/60)/60)/24)+DATE(1970,1,1)</f>
        <v>41148.208333333336</v>
      </c>
      <c r="N815" s="14">
        <v>1346907600</v>
      </c>
      <c r="O815" s="13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LEFT(R815,SEARCH("/",R815)-1)</f>
        <v>games</v>
      </c>
      <c r="T815" t="str">
        <f>RIGHT(R815,(LEN(R815)-(SEARCH("/",R815))))</f>
        <v>video games</v>
      </c>
      <c r="U815">
        <f t="shared" si="12"/>
        <v>10</v>
      </c>
    </row>
    <row r="816" spans="1:21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IF(E816=0,0,E816/D816)</f>
        <v>0.921875</v>
      </c>
      <c r="G816" t="s">
        <v>14</v>
      </c>
      <c r="H816">
        <v>36</v>
      </c>
      <c r="I816" s="9">
        <f>IF(H816=0,0,E816/H816)</f>
        <v>81.944444444444443</v>
      </c>
      <c r="J816" t="s">
        <v>36</v>
      </c>
      <c r="K816" t="s">
        <v>37</v>
      </c>
      <c r="L816">
        <v>1464325200</v>
      </c>
      <c r="M816" s="13">
        <f>(((L816/60)/60)/24)+DATE(1970,1,1)</f>
        <v>42517.208333333328</v>
      </c>
      <c r="N816" s="14">
        <v>1464498000</v>
      </c>
      <c r="O816" s="13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LEFT(R816,SEARCH("/",R816)-1)</f>
        <v>music</v>
      </c>
      <c r="T816" t="str">
        <f>RIGHT(R816,(LEN(R816)-(SEARCH("/",R816))))</f>
        <v>rock</v>
      </c>
      <c r="U816">
        <f t="shared" si="12"/>
        <v>2</v>
      </c>
    </row>
    <row r="817" spans="1:21" ht="31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IF(E817=0,0,E817/D817)</f>
        <v>1.3023333333333333</v>
      </c>
      <c r="G817" t="s">
        <v>20</v>
      </c>
      <c r="H817">
        <v>183</v>
      </c>
      <c r="I817" s="9">
        <f>IF(H817=0,0,E817/H817)</f>
        <v>64.049180327868854</v>
      </c>
      <c r="J817" t="s">
        <v>15</v>
      </c>
      <c r="K817" t="s">
        <v>16</v>
      </c>
      <c r="L817">
        <v>1511935200</v>
      </c>
      <c r="M817" s="13">
        <f>(((L817/60)/60)/24)+DATE(1970,1,1)</f>
        <v>43068.25</v>
      </c>
      <c r="N817" s="14">
        <v>1514181600</v>
      </c>
      <c r="O817" s="13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>LEFT(R817,SEARCH("/",R817)-1)</f>
        <v>music</v>
      </c>
      <c r="T817" t="str">
        <f>RIGHT(R817,(LEN(R817)-(SEARCH("/",R817))))</f>
        <v>rock</v>
      </c>
      <c r="U817">
        <f t="shared" si="12"/>
        <v>26</v>
      </c>
    </row>
    <row r="818" spans="1:21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IF(E818=0,0,E818/D818)</f>
        <v>6.1521739130434785</v>
      </c>
      <c r="G818" t="s">
        <v>20</v>
      </c>
      <c r="H818">
        <v>133</v>
      </c>
      <c r="I818" s="9">
        <f>IF(H818=0,0,E818/H818)</f>
        <v>106.39097744360902</v>
      </c>
      <c r="J818" t="s">
        <v>21</v>
      </c>
      <c r="K818" t="s">
        <v>22</v>
      </c>
      <c r="L818">
        <v>1392012000</v>
      </c>
      <c r="M818" s="13">
        <f>(((L818/60)/60)/24)+DATE(1970,1,1)</f>
        <v>41680.25</v>
      </c>
      <c r="N818" s="14">
        <v>1392184800</v>
      </c>
      <c r="O818" s="13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>LEFT(R818,SEARCH("/",R818)-1)</f>
        <v>theater</v>
      </c>
      <c r="T818" t="str">
        <f>RIGHT(R818,(LEN(R818)-(SEARCH("/",R818))))</f>
        <v>plays</v>
      </c>
      <c r="U818">
        <f t="shared" si="12"/>
        <v>2</v>
      </c>
    </row>
    <row r="819" spans="1:21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IF(E819=0,0,E819/D819)</f>
        <v>3.687953216374269</v>
      </c>
      <c r="G819" t="s">
        <v>20</v>
      </c>
      <c r="H819">
        <v>2489</v>
      </c>
      <c r="I819" s="9">
        <f>IF(H819=0,0,E819/H819)</f>
        <v>76.011249497790274</v>
      </c>
      <c r="J819" t="s">
        <v>107</v>
      </c>
      <c r="K819" t="s">
        <v>108</v>
      </c>
      <c r="L819">
        <v>1556946000</v>
      </c>
      <c r="M819" s="13">
        <f>(((L819/60)/60)/24)+DATE(1970,1,1)</f>
        <v>43589.208333333328</v>
      </c>
      <c r="N819" s="14">
        <v>1559365200</v>
      </c>
      <c r="O819" s="13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LEFT(R819,SEARCH("/",R819)-1)</f>
        <v>publishing</v>
      </c>
      <c r="T819" t="str">
        <f>RIGHT(R819,(LEN(R819)-(SEARCH("/",R819))))</f>
        <v>nonfiction</v>
      </c>
      <c r="U819">
        <f t="shared" si="12"/>
        <v>28</v>
      </c>
    </row>
    <row r="820" spans="1:21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IF(E820=0,0,E820/D820)</f>
        <v>10.948571428571428</v>
      </c>
      <c r="G820" t="s">
        <v>20</v>
      </c>
      <c r="H820">
        <v>69</v>
      </c>
      <c r="I820" s="9">
        <f>IF(H820=0,0,E820/H820)</f>
        <v>111.07246376811594</v>
      </c>
      <c r="J820" t="s">
        <v>21</v>
      </c>
      <c r="K820" t="s">
        <v>22</v>
      </c>
      <c r="L820">
        <v>1548050400</v>
      </c>
      <c r="M820" s="13">
        <f>(((L820/60)/60)/24)+DATE(1970,1,1)</f>
        <v>43486.25</v>
      </c>
      <c r="N820" s="14">
        <v>1549173600</v>
      </c>
      <c r="O820" s="13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>LEFT(R820,SEARCH("/",R820)-1)</f>
        <v>theater</v>
      </c>
      <c r="T820" t="str">
        <f>RIGHT(R820,(LEN(R820)-(SEARCH("/",R820))))</f>
        <v>plays</v>
      </c>
      <c r="U820">
        <f t="shared" si="12"/>
        <v>13</v>
      </c>
    </row>
    <row r="821" spans="1:21" ht="31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IF(E821=0,0,E821/D821)</f>
        <v>0.50662921348314605</v>
      </c>
      <c r="G821" t="s">
        <v>14</v>
      </c>
      <c r="H821">
        <v>47</v>
      </c>
      <c r="I821" s="9">
        <f>IF(H821=0,0,E821/H821)</f>
        <v>95.936170212765958</v>
      </c>
      <c r="J821" t="s">
        <v>21</v>
      </c>
      <c r="K821" t="s">
        <v>22</v>
      </c>
      <c r="L821">
        <v>1353736800</v>
      </c>
      <c r="M821" s="13">
        <f>(((L821/60)/60)/24)+DATE(1970,1,1)</f>
        <v>41237.25</v>
      </c>
      <c r="N821" s="14">
        <v>1355032800</v>
      </c>
      <c r="O821" s="13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>LEFT(R821,SEARCH("/",R821)-1)</f>
        <v>games</v>
      </c>
      <c r="T821" t="str">
        <f>RIGHT(R821,(LEN(R821)-(SEARCH("/",R821))))</f>
        <v>video games</v>
      </c>
      <c r="U821">
        <f t="shared" si="12"/>
        <v>15</v>
      </c>
    </row>
    <row r="822" spans="1:21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IF(E822=0,0,E822/D822)</f>
        <v>8.0060000000000002</v>
      </c>
      <c r="G822" t="s">
        <v>20</v>
      </c>
      <c r="H822">
        <v>279</v>
      </c>
      <c r="I822" s="9">
        <f>IF(H822=0,0,E822/H822)</f>
        <v>43.043010752688176</v>
      </c>
      <c r="J822" t="s">
        <v>40</v>
      </c>
      <c r="K822" t="s">
        <v>41</v>
      </c>
      <c r="L822">
        <v>1532840400</v>
      </c>
      <c r="M822" s="13">
        <f>(((L822/60)/60)/24)+DATE(1970,1,1)</f>
        <v>43310.208333333328</v>
      </c>
      <c r="N822" s="14">
        <v>1533963600</v>
      </c>
      <c r="O822" s="13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LEFT(R822,SEARCH("/",R822)-1)</f>
        <v>music</v>
      </c>
      <c r="T822" t="str">
        <f>RIGHT(R822,(LEN(R822)-(SEARCH("/",R822))))</f>
        <v>rock</v>
      </c>
      <c r="U822">
        <f t="shared" si="12"/>
        <v>13</v>
      </c>
    </row>
    <row r="823" spans="1:21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IF(E823=0,0,E823/D823)</f>
        <v>2.9128571428571428</v>
      </c>
      <c r="G823" t="s">
        <v>20</v>
      </c>
      <c r="H823">
        <v>210</v>
      </c>
      <c r="I823" s="9">
        <f>IF(H823=0,0,E823/H823)</f>
        <v>67.966666666666669</v>
      </c>
      <c r="J823" t="s">
        <v>21</v>
      </c>
      <c r="K823" t="s">
        <v>22</v>
      </c>
      <c r="L823">
        <v>1488261600</v>
      </c>
      <c r="M823" s="13">
        <f>(((L823/60)/60)/24)+DATE(1970,1,1)</f>
        <v>42794.25</v>
      </c>
      <c r="N823" s="14">
        <v>1489381200</v>
      </c>
      <c r="O823" s="13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LEFT(R823,SEARCH("/",R823)-1)</f>
        <v>film &amp; video</v>
      </c>
      <c r="T823" t="str">
        <f>RIGHT(R823,(LEN(R823)-(SEARCH("/",R823))))</f>
        <v>documentary</v>
      </c>
      <c r="U823">
        <f t="shared" si="12"/>
        <v>12.958333333328483</v>
      </c>
    </row>
    <row r="824" spans="1:21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IF(E824=0,0,E824/D824)</f>
        <v>3.4996666666666667</v>
      </c>
      <c r="G824" t="s">
        <v>20</v>
      </c>
      <c r="H824">
        <v>2100</v>
      </c>
      <c r="I824" s="9">
        <f>IF(H824=0,0,E824/H824)</f>
        <v>89.991428571428571</v>
      </c>
      <c r="J824" t="s">
        <v>21</v>
      </c>
      <c r="K824" t="s">
        <v>22</v>
      </c>
      <c r="L824">
        <v>1393567200</v>
      </c>
      <c r="M824" s="13">
        <f>(((L824/60)/60)/24)+DATE(1970,1,1)</f>
        <v>41698.25</v>
      </c>
      <c r="N824" s="14">
        <v>1395032400</v>
      </c>
      <c r="O824" s="13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LEFT(R824,SEARCH("/",R824)-1)</f>
        <v>music</v>
      </c>
      <c r="T824" t="str">
        <f>RIGHT(R824,(LEN(R824)-(SEARCH("/",R824))))</f>
        <v>rock</v>
      </c>
      <c r="U824">
        <f t="shared" si="12"/>
        <v>16.958333333335759</v>
      </c>
    </row>
    <row r="825" spans="1:21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IF(E825=0,0,E825/D825)</f>
        <v>3.5707317073170732</v>
      </c>
      <c r="G825" t="s">
        <v>20</v>
      </c>
      <c r="H825">
        <v>252</v>
      </c>
      <c r="I825" s="9">
        <f>IF(H825=0,0,E825/H825)</f>
        <v>58.095238095238095</v>
      </c>
      <c r="J825" t="s">
        <v>21</v>
      </c>
      <c r="K825" t="s">
        <v>22</v>
      </c>
      <c r="L825">
        <v>1410325200</v>
      </c>
      <c r="M825" s="13">
        <f>(((L825/60)/60)/24)+DATE(1970,1,1)</f>
        <v>41892.208333333336</v>
      </c>
      <c r="N825" s="14">
        <v>1412485200</v>
      </c>
      <c r="O825" s="13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LEFT(R825,SEARCH("/",R825)-1)</f>
        <v>music</v>
      </c>
      <c r="T825" t="str">
        <f>RIGHT(R825,(LEN(R825)-(SEARCH("/",R825))))</f>
        <v>rock</v>
      </c>
      <c r="U825">
        <f t="shared" si="12"/>
        <v>25</v>
      </c>
    </row>
    <row r="826" spans="1:21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IF(E826=0,0,E826/D826)</f>
        <v>1.2648941176470587</v>
      </c>
      <c r="G826" t="s">
        <v>20</v>
      </c>
      <c r="H826">
        <v>1280</v>
      </c>
      <c r="I826" s="9">
        <f>IF(H826=0,0,E826/H826)</f>
        <v>83.996875000000003</v>
      </c>
      <c r="J826" t="s">
        <v>21</v>
      </c>
      <c r="K826" t="s">
        <v>22</v>
      </c>
      <c r="L826">
        <v>1276923600</v>
      </c>
      <c r="M826" s="13">
        <f>(((L826/60)/60)/24)+DATE(1970,1,1)</f>
        <v>40348.208333333336</v>
      </c>
      <c r="N826" s="14">
        <v>1279688400</v>
      </c>
      <c r="O826" s="13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LEFT(R826,SEARCH("/",R826)-1)</f>
        <v>publishing</v>
      </c>
      <c r="T826" t="str">
        <f>RIGHT(R826,(LEN(R826)-(SEARCH("/",R826))))</f>
        <v>nonfiction</v>
      </c>
      <c r="U826">
        <f t="shared" si="12"/>
        <v>32</v>
      </c>
    </row>
    <row r="827" spans="1:21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IF(E827=0,0,E827/D827)</f>
        <v>3.875</v>
      </c>
      <c r="G827" t="s">
        <v>20</v>
      </c>
      <c r="H827">
        <v>157</v>
      </c>
      <c r="I827" s="9">
        <f>IF(H827=0,0,E827/H827)</f>
        <v>88.853503184713375</v>
      </c>
      <c r="J827" t="s">
        <v>40</v>
      </c>
      <c r="K827" t="s">
        <v>41</v>
      </c>
      <c r="L827">
        <v>1500958800</v>
      </c>
      <c r="M827" s="13">
        <f>(((L827/60)/60)/24)+DATE(1970,1,1)</f>
        <v>42941.208333333328</v>
      </c>
      <c r="N827" s="14">
        <v>1501995600</v>
      </c>
      <c r="O827" s="13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LEFT(R827,SEARCH("/",R827)-1)</f>
        <v>film &amp; video</v>
      </c>
      <c r="T827" t="str">
        <f>RIGHT(R827,(LEN(R827)-(SEARCH("/",R827))))</f>
        <v>shorts</v>
      </c>
      <c r="U827">
        <f t="shared" si="12"/>
        <v>12</v>
      </c>
    </row>
    <row r="828" spans="1:21" ht="31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IF(E828=0,0,E828/D828)</f>
        <v>4.5703571428571426</v>
      </c>
      <c r="G828" t="s">
        <v>20</v>
      </c>
      <c r="H828">
        <v>194</v>
      </c>
      <c r="I828" s="9">
        <f>IF(H828=0,0,E828/H828)</f>
        <v>65.963917525773198</v>
      </c>
      <c r="J828" t="s">
        <v>21</v>
      </c>
      <c r="K828" t="s">
        <v>22</v>
      </c>
      <c r="L828">
        <v>1292220000</v>
      </c>
      <c r="M828" s="13">
        <f>(((L828/60)/60)/24)+DATE(1970,1,1)</f>
        <v>40525.25</v>
      </c>
      <c r="N828" s="14">
        <v>1294639200</v>
      </c>
      <c r="O828" s="13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>LEFT(R828,SEARCH("/",R828)-1)</f>
        <v>theater</v>
      </c>
      <c r="T828" t="str">
        <f>RIGHT(R828,(LEN(R828)-(SEARCH("/",R828))))</f>
        <v>plays</v>
      </c>
      <c r="U828">
        <f t="shared" si="12"/>
        <v>28</v>
      </c>
    </row>
    <row r="829" spans="1:21" ht="31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IF(E829=0,0,E829/D829)</f>
        <v>2.6669565217391304</v>
      </c>
      <c r="G829" t="s">
        <v>20</v>
      </c>
      <c r="H829">
        <v>82</v>
      </c>
      <c r="I829" s="9">
        <f>IF(H829=0,0,E829/H829)</f>
        <v>74.804878048780495</v>
      </c>
      <c r="J829" t="s">
        <v>26</v>
      </c>
      <c r="K829" t="s">
        <v>27</v>
      </c>
      <c r="L829">
        <v>1304398800</v>
      </c>
      <c r="M829" s="13">
        <f>(((L829/60)/60)/24)+DATE(1970,1,1)</f>
        <v>40666.208333333336</v>
      </c>
      <c r="N829" s="14">
        <v>1305435600</v>
      </c>
      <c r="O829" s="13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LEFT(R829,SEARCH("/",R829)-1)</f>
        <v>film &amp; video</v>
      </c>
      <c r="T829" t="str">
        <f>RIGHT(R829,(LEN(R829)-(SEARCH("/",R829))))</f>
        <v>drama</v>
      </c>
      <c r="U829">
        <f t="shared" si="12"/>
        <v>12</v>
      </c>
    </row>
    <row r="830" spans="1:21" ht="31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IF(E830=0,0,E830/D830)</f>
        <v>0.69</v>
      </c>
      <c r="G830" t="s">
        <v>14</v>
      </c>
      <c r="H830">
        <v>70</v>
      </c>
      <c r="I830" s="9">
        <f>IF(H830=0,0,E830/H830)</f>
        <v>69.98571428571428</v>
      </c>
      <c r="J830" t="s">
        <v>21</v>
      </c>
      <c r="K830" t="s">
        <v>22</v>
      </c>
      <c r="L830">
        <v>1535432400</v>
      </c>
      <c r="M830" s="13">
        <f>(((L830/60)/60)/24)+DATE(1970,1,1)</f>
        <v>43340.208333333328</v>
      </c>
      <c r="N830" s="14">
        <v>1537592400</v>
      </c>
      <c r="O830" s="13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RIGHT(R830,(LEN(R830)-(SEARCH("/",R830))))</f>
        <v>plays</v>
      </c>
      <c r="U830">
        <f t="shared" si="12"/>
        <v>25</v>
      </c>
    </row>
    <row r="831" spans="1:21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IF(E831=0,0,E831/D831)</f>
        <v>0.51343749999999999</v>
      </c>
      <c r="G831" t="s">
        <v>14</v>
      </c>
      <c r="H831">
        <v>154</v>
      </c>
      <c r="I831" s="9">
        <f>IF(H831=0,0,E831/H831)</f>
        <v>32.006493506493506</v>
      </c>
      <c r="J831" t="s">
        <v>21</v>
      </c>
      <c r="K831" t="s">
        <v>22</v>
      </c>
      <c r="L831">
        <v>1433826000</v>
      </c>
      <c r="M831" s="13">
        <f>(((L831/60)/60)/24)+DATE(1970,1,1)</f>
        <v>42164.208333333328</v>
      </c>
      <c r="N831" s="14">
        <v>1435122000</v>
      </c>
      <c r="O831" s="13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LEFT(R831,SEARCH("/",R831)-1)</f>
        <v>theater</v>
      </c>
      <c r="T831" t="str">
        <f>RIGHT(R831,(LEN(R831)-(SEARCH("/",R831))))</f>
        <v>plays</v>
      </c>
      <c r="U831">
        <f t="shared" si="12"/>
        <v>15</v>
      </c>
    </row>
    <row r="832" spans="1:21" ht="31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IF(E832=0,0,E832/D832)</f>
        <v>1.1710526315789473E-2</v>
      </c>
      <c r="G832" t="s">
        <v>14</v>
      </c>
      <c r="H832">
        <v>22</v>
      </c>
      <c r="I832" s="9">
        <f>IF(H832=0,0,E832/H832)</f>
        <v>64.727272727272734</v>
      </c>
      <c r="J832" t="s">
        <v>21</v>
      </c>
      <c r="K832" t="s">
        <v>22</v>
      </c>
      <c r="L832">
        <v>1514959200</v>
      </c>
      <c r="M832" s="13">
        <f>(((L832/60)/60)/24)+DATE(1970,1,1)</f>
        <v>43103.25</v>
      </c>
      <c r="N832" s="14">
        <v>1520056800</v>
      </c>
      <c r="O832" s="13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>LEFT(R832,SEARCH("/",R832)-1)</f>
        <v>theater</v>
      </c>
      <c r="T832" t="str">
        <f>RIGHT(R832,(LEN(R832)-(SEARCH("/",R832))))</f>
        <v>plays</v>
      </c>
      <c r="U832">
        <f t="shared" si="12"/>
        <v>59</v>
      </c>
    </row>
    <row r="833" spans="1:21" ht="31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IF(E833=0,0,E833/D833)</f>
        <v>1.089773429454171</v>
      </c>
      <c r="G833" t="s">
        <v>20</v>
      </c>
      <c r="H833">
        <v>4233</v>
      </c>
      <c r="I833" s="9">
        <f>IF(H833=0,0,E833/H833)</f>
        <v>24.998110087408456</v>
      </c>
      <c r="J833" t="s">
        <v>21</v>
      </c>
      <c r="K833" t="s">
        <v>22</v>
      </c>
      <c r="L833">
        <v>1332738000</v>
      </c>
      <c r="M833" s="13">
        <f>(((L833/60)/60)/24)+DATE(1970,1,1)</f>
        <v>40994.208333333336</v>
      </c>
      <c r="N833" s="14">
        <v>1335675600</v>
      </c>
      <c r="O833" s="13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LEFT(R833,SEARCH("/",R833)-1)</f>
        <v>photography</v>
      </c>
      <c r="T833" t="str">
        <f>RIGHT(R833,(LEN(R833)-(SEARCH("/",R833))))</f>
        <v>photography books</v>
      </c>
      <c r="U833">
        <f t="shared" si="12"/>
        <v>34</v>
      </c>
    </row>
    <row r="834" spans="1:21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IF(E834=0,0,E834/D834)</f>
        <v>3.1517592592592591</v>
      </c>
      <c r="G834" t="s">
        <v>20</v>
      </c>
      <c r="H834">
        <v>1297</v>
      </c>
      <c r="I834" s="9">
        <f>IF(H834=0,0,E834/H834)</f>
        <v>104.97764070932922</v>
      </c>
      <c r="J834" t="s">
        <v>36</v>
      </c>
      <c r="K834" t="s">
        <v>37</v>
      </c>
      <c r="L834">
        <v>1445490000</v>
      </c>
      <c r="M834" s="13">
        <f>(((L834/60)/60)/24)+DATE(1970,1,1)</f>
        <v>42299.208333333328</v>
      </c>
      <c r="N834" s="14">
        <v>1448431200</v>
      </c>
      <c r="O834" s="13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>LEFT(R834,SEARCH("/",R834)-1)</f>
        <v>publishing</v>
      </c>
      <c r="T834" t="str">
        <f>RIGHT(R834,(LEN(R834)-(SEARCH("/",R834))))</f>
        <v>translations</v>
      </c>
      <c r="U834">
        <f t="shared" si="12"/>
        <v>34.041666666671517</v>
      </c>
    </row>
    <row r="835" spans="1:21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IF(E835=0,0,E835/D835)</f>
        <v>1.5769117647058823</v>
      </c>
      <c r="G835" t="s">
        <v>20</v>
      </c>
      <c r="H835">
        <v>165</v>
      </c>
      <c r="I835" s="9">
        <f>IF(H835=0,0,E835/H835)</f>
        <v>64.987878787878785</v>
      </c>
      <c r="J835" t="s">
        <v>36</v>
      </c>
      <c r="K835" t="s">
        <v>37</v>
      </c>
      <c r="L835">
        <v>1297663200</v>
      </c>
      <c r="M835" s="13">
        <f>(((L835/60)/60)/24)+DATE(1970,1,1)</f>
        <v>40588.25</v>
      </c>
      <c r="N835" s="14">
        <v>1298613600</v>
      </c>
      <c r="O835" s="13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>LEFT(R835,SEARCH("/",R835)-1)</f>
        <v>publishing</v>
      </c>
      <c r="T835" t="str">
        <f>RIGHT(R835,(LEN(R835)-(SEARCH("/",R835))))</f>
        <v>translations</v>
      </c>
      <c r="U835">
        <f t="shared" ref="U835:U898" si="13">O835-M835</f>
        <v>11</v>
      </c>
    </row>
    <row r="836" spans="1:21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IF(E836=0,0,E836/D836)</f>
        <v>1.5380821917808218</v>
      </c>
      <c r="G836" t="s">
        <v>20</v>
      </c>
      <c r="H836">
        <v>119</v>
      </c>
      <c r="I836" s="9">
        <f>IF(H836=0,0,E836/H836)</f>
        <v>94.352941176470594</v>
      </c>
      <c r="J836" t="s">
        <v>21</v>
      </c>
      <c r="K836" t="s">
        <v>22</v>
      </c>
      <c r="L836">
        <v>1371963600</v>
      </c>
      <c r="M836" s="13">
        <f>(((L836/60)/60)/24)+DATE(1970,1,1)</f>
        <v>41448.208333333336</v>
      </c>
      <c r="N836" s="14">
        <v>1372482000</v>
      </c>
      <c r="O836" s="13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LEFT(R836,SEARCH("/",R836)-1)</f>
        <v>theater</v>
      </c>
      <c r="T836" t="str">
        <f>RIGHT(R836,(LEN(R836)-(SEARCH("/",R836))))</f>
        <v>plays</v>
      </c>
      <c r="U836">
        <f t="shared" si="13"/>
        <v>6</v>
      </c>
    </row>
    <row r="837" spans="1:21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IF(E837=0,0,E837/D837)</f>
        <v>0.89738979118329465</v>
      </c>
      <c r="G837" t="s">
        <v>14</v>
      </c>
      <c r="H837">
        <v>1758</v>
      </c>
      <c r="I837" s="9">
        <f>IF(H837=0,0,E837/H837)</f>
        <v>44.001706484641637</v>
      </c>
      <c r="J837" t="s">
        <v>21</v>
      </c>
      <c r="K837" t="s">
        <v>22</v>
      </c>
      <c r="L837">
        <v>1425103200</v>
      </c>
      <c r="M837" s="13">
        <f>(((L837/60)/60)/24)+DATE(1970,1,1)</f>
        <v>42063.25</v>
      </c>
      <c r="N837" s="14">
        <v>1425621600</v>
      </c>
      <c r="O837" s="13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>LEFT(R837,SEARCH("/",R837)-1)</f>
        <v>technology</v>
      </c>
      <c r="T837" t="str">
        <f>RIGHT(R837,(LEN(R837)-(SEARCH("/",R837))))</f>
        <v>web</v>
      </c>
      <c r="U837">
        <f t="shared" si="13"/>
        <v>6</v>
      </c>
    </row>
    <row r="838" spans="1:21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IF(E838=0,0,E838/D838)</f>
        <v>0.75135802469135804</v>
      </c>
      <c r="G838" t="s">
        <v>14</v>
      </c>
      <c r="H838">
        <v>94</v>
      </c>
      <c r="I838" s="9">
        <f>IF(H838=0,0,E838/H838)</f>
        <v>64.744680851063833</v>
      </c>
      <c r="J838" t="s">
        <v>21</v>
      </c>
      <c r="K838" t="s">
        <v>22</v>
      </c>
      <c r="L838">
        <v>1265349600</v>
      </c>
      <c r="M838" s="13">
        <f>(((L838/60)/60)/24)+DATE(1970,1,1)</f>
        <v>40214.25</v>
      </c>
      <c r="N838" s="14">
        <v>1266300000</v>
      </c>
      <c r="O838" s="13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>LEFT(R838,SEARCH("/",R838)-1)</f>
        <v>music</v>
      </c>
      <c r="T838" t="str">
        <f>RIGHT(R838,(LEN(R838)-(SEARCH("/",R838))))</f>
        <v>indie rock</v>
      </c>
      <c r="U838">
        <f t="shared" si="13"/>
        <v>11</v>
      </c>
    </row>
    <row r="839" spans="1:21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IF(E839=0,0,E839/D839)</f>
        <v>8.5288135593220336</v>
      </c>
      <c r="G839" t="s">
        <v>20</v>
      </c>
      <c r="H839">
        <v>1797</v>
      </c>
      <c r="I839" s="9">
        <f>IF(H839=0,0,E839/H839)</f>
        <v>84.00667779632721</v>
      </c>
      <c r="J839" t="s">
        <v>21</v>
      </c>
      <c r="K839" t="s">
        <v>22</v>
      </c>
      <c r="L839">
        <v>1301202000</v>
      </c>
      <c r="M839" s="13">
        <f>(((L839/60)/60)/24)+DATE(1970,1,1)</f>
        <v>40629.208333333336</v>
      </c>
      <c r="N839" s="14">
        <v>1305867600</v>
      </c>
      <c r="O839" s="13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LEFT(R839,SEARCH("/",R839)-1)</f>
        <v>music</v>
      </c>
      <c r="T839" t="str">
        <f>RIGHT(R839,(LEN(R839)-(SEARCH("/",R839))))</f>
        <v>jazz</v>
      </c>
      <c r="U839">
        <f t="shared" si="13"/>
        <v>54</v>
      </c>
    </row>
    <row r="840" spans="1:21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IF(E840=0,0,E840/D840)</f>
        <v>1.3890625000000001</v>
      </c>
      <c r="G840" t="s">
        <v>20</v>
      </c>
      <c r="H840">
        <v>261</v>
      </c>
      <c r="I840" s="9">
        <f>IF(H840=0,0,E840/H840)</f>
        <v>34.061302681992338</v>
      </c>
      <c r="J840" t="s">
        <v>21</v>
      </c>
      <c r="K840" t="s">
        <v>22</v>
      </c>
      <c r="L840">
        <v>1538024400</v>
      </c>
      <c r="M840" s="13">
        <f>(((L840/60)/60)/24)+DATE(1970,1,1)</f>
        <v>43370.208333333328</v>
      </c>
      <c r="N840" s="14">
        <v>1538802000</v>
      </c>
      <c r="O840" s="13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LEFT(R840,SEARCH("/",R840)-1)</f>
        <v>theater</v>
      </c>
      <c r="T840" t="str">
        <f>RIGHT(R840,(LEN(R840)-(SEARCH("/",R840))))</f>
        <v>plays</v>
      </c>
      <c r="U840">
        <f t="shared" si="13"/>
        <v>9</v>
      </c>
    </row>
    <row r="841" spans="1:21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IF(E841=0,0,E841/D841)</f>
        <v>1.9018181818181819</v>
      </c>
      <c r="G841" t="s">
        <v>20</v>
      </c>
      <c r="H841">
        <v>157</v>
      </c>
      <c r="I841" s="9">
        <f>IF(H841=0,0,E841/H841)</f>
        <v>93.273885350318466</v>
      </c>
      <c r="J841" t="s">
        <v>21</v>
      </c>
      <c r="K841" t="s">
        <v>22</v>
      </c>
      <c r="L841">
        <v>1395032400</v>
      </c>
      <c r="M841" s="13">
        <f>(((L841/60)/60)/24)+DATE(1970,1,1)</f>
        <v>41715.208333333336</v>
      </c>
      <c r="N841" s="14">
        <v>1398920400</v>
      </c>
      <c r="O841" s="13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LEFT(R841,SEARCH("/",R841)-1)</f>
        <v>film &amp; video</v>
      </c>
      <c r="T841" t="str">
        <f>RIGHT(R841,(LEN(R841)-(SEARCH("/",R841))))</f>
        <v>documentary</v>
      </c>
      <c r="U841">
        <f t="shared" si="13"/>
        <v>45</v>
      </c>
    </row>
    <row r="842" spans="1:21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IF(E842=0,0,E842/D842)</f>
        <v>1.0024333619948409</v>
      </c>
      <c r="G842" t="s">
        <v>20</v>
      </c>
      <c r="H842">
        <v>3533</v>
      </c>
      <c r="I842" s="9">
        <f>IF(H842=0,0,E842/H842)</f>
        <v>32.998301726577978</v>
      </c>
      <c r="J842" t="s">
        <v>21</v>
      </c>
      <c r="K842" t="s">
        <v>22</v>
      </c>
      <c r="L842">
        <v>1405486800</v>
      </c>
      <c r="M842" s="13">
        <f>(((L842/60)/60)/24)+DATE(1970,1,1)</f>
        <v>41836.208333333336</v>
      </c>
      <c r="N842" s="14">
        <v>1405659600</v>
      </c>
      <c r="O842" s="13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LEFT(R842,SEARCH("/",R842)-1)</f>
        <v>theater</v>
      </c>
      <c r="T842" t="str">
        <f>RIGHT(R842,(LEN(R842)-(SEARCH("/",R842))))</f>
        <v>plays</v>
      </c>
      <c r="U842">
        <f t="shared" si="13"/>
        <v>2</v>
      </c>
    </row>
    <row r="843" spans="1:21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IF(E843=0,0,E843/D843)</f>
        <v>1.4275824175824177</v>
      </c>
      <c r="G843" t="s">
        <v>20</v>
      </c>
      <c r="H843">
        <v>155</v>
      </c>
      <c r="I843" s="9">
        <f>IF(H843=0,0,E843/H843)</f>
        <v>83.812903225806451</v>
      </c>
      <c r="J843" t="s">
        <v>21</v>
      </c>
      <c r="K843" t="s">
        <v>22</v>
      </c>
      <c r="L843">
        <v>1455861600</v>
      </c>
      <c r="M843" s="13">
        <f>(((L843/60)/60)/24)+DATE(1970,1,1)</f>
        <v>42419.25</v>
      </c>
      <c r="N843" s="14">
        <v>1457244000</v>
      </c>
      <c r="O843" s="13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>LEFT(R843,SEARCH("/",R843)-1)</f>
        <v>technology</v>
      </c>
      <c r="T843" t="str">
        <f>RIGHT(R843,(LEN(R843)-(SEARCH("/",R843))))</f>
        <v>web</v>
      </c>
      <c r="U843">
        <f t="shared" si="13"/>
        <v>16</v>
      </c>
    </row>
    <row r="844" spans="1:21" ht="31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IF(E844=0,0,E844/D844)</f>
        <v>5.6313333333333331</v>
      </c>
      <c r="G844" t="s">
        <v>20</v>
      </c>
      <c r="H844">
        <v>132</v>
      </c>
      <c r="I844" s="9">
        <f>IF(H844=0,0,E844/H844)</f>
        <v>63.992424242424242</v>
      </c>
      <c r="J844" t="s">
        <v>107</v>
      </c>
      <c r="K844" t="s">
        <v>108</v>
      </c>
      <c r="L844">
        <v>1529038800</v>
      </c>
      <c r="M844" s="13">
        <f>(((L844/60)/60)/24)+DATE(1970,1,1)</f>
        <v>43266.208333333328</v>
      </c>
      <c r="N844" s="14">
        <v>1529298000</v>
      </c>
      <c r="O844" s="13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LEFT(R844,SEARCH("/",R844)-1)</f>
        <v>technology</v>
      </c>
      <c r="T844" t="str">
        <f>RIGHT(R844,(LEN(R844)-(SEARCH("/",R844))))</f>
        <v>wearables</v>
      </c>
      <c r="U844">
        <f t="shared" si="13"/>
        <v>3</v>
      </c>
    </row>
    <row r="845" spans="1:21" ht="31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IF(E845=0,0,E845/D845)</f>
        <v>0.30715909090909088</v>
      </c>
      <c r="G845" t="s">
        <v>14</v>
      </c>
      <c r="H845">
        <v>33</v>
      </c>
      <c r="I845" s="9">
        <f>IF(H845=0,0,E845/H845)</f>
        <v>81.909090909090907</v>
      </c>
      <c r="J845" t="s">
        <v>21</v>
      </c>
      <c r="K845" t="s">
        <v>22</v>
      </c>
      <c r="L845">
        <v>1535259600</v>
      </c>
      <c r="M845" s="13">
        <f>(((L845/60)/60)/24)+DATE(1970,1,1)</f>
        <v>43338.208333333328</v>
      </c>
      <c r="N845" s="14">
        <v>1535778000</v>
      </c>
      <c r="O845" s="13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LEFT(R845,SEARCH("/",R845)-1)</f>
        <v>photography</v>
      </c>
      <c r="T845" t="str">
        <f>RIGHT(R845,(LEN(R845)-(SEARCH("/",R845))))</f>
        <v>photography books</v>
      </c>
      <c r="U845">
        <f t="shared" si="13"/>
        <v>6</v>
      </c>
    </row>
    <row r="846" spans="1:21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IF(E846=0,0,E846/D846)</f>
        <v>0.99397727272727276</v>
      </c>
      <c r="G846" t="s">
        <v>74</v>
      </c>
      <c r="H846">
        <v>94</v>
      </c>
      <c r="I846" s="9">
        <f>IF(H846=0,0,E846/H846)</f>
        <v>93.053191489361708</v>
      </c>
      <c r="J846" t="s">
        <v>21</v>
      </c>
      <c r="K846" t="s">
        <v>22</v>
      </c>
      <c r="L846">
        <v>1327212000</v>
      </c>
      <c r="M846" s="13">
        <f>(((L846/60)/60)/24)+DATE(1970,1,1)</f>
        <v>40930.25</v>
      </c>
      <c r="N846" s="14">
        <v>1327471200</v>
      </c>
      <c r="O846" s="13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>LEFT(R846,SEARCH("/",R846)-1)</f>
        <v>film &amp; video</v>
      </c>
      <c r="T846" t="str">
        <f>RIGHT(R846,(LEN(R846)-(SEARCH("/",R846))))</f>
        <v>documentary</v>
      </c>
      <c r="U846">
        <f t="shared" si="13"/>
        <v>3</v>
      </c>
    </row>
    <row r="847" spans="1:21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IF(E847=0,0,E847/D847)</f>
        <v>1.9754935622317598</v>
      </c>
      <c r="G847" t="s">
        <v>20</v>
      </c>
      <c r="H847">
        <v>1354</v>
      </c>
      <c r="I847" s="9">
        <f>IF(H847=0,0,E847/H847)</f>
        <v>101.98449039881831</v>
      </c>
      <c r="J847" t="s">
        <v>40</v>
      </c>
      <c r="K847" t="s">
        <v>41</v>
      </c>
      <c r="L847">
        <v>1526360400</v>
      </c>
      <c r="M847" s="13">
        <f>(((L847/60)/60)/24)+DATE(1970,1,1)</f>
        <v>43235.208333333328</v>
      </c>
      <c r="N847" s="14">
        <v>1529557200</v>
      </c>
      <c r="O847" s="13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LEFT(R847,SEARCH("/",R847)-1)</f>
        <v>technology</v>
      </c>
      <c r="T847" t="str">
        <f>RIGHT(R847,(LEN(R847)-(SEARCH("/",R847))))</f>
        <v>web</v>
      </c>
      <c r="U847">
        <f t="shared" si="13"/>
        <v>37</v>
      </c>
    </row>
    <row r="848" spans="1:21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IF(E848=0,0,E848/D848)</f>
        <v>5.085</v>
      </c>
      <c r="G848" t="s">
        <v>20</v>
      </c>
      <c r="H848">
        <v>48</v>
      </c>
      <c r="I848" s="9">
        <f>IF(H848=0,0,E848/H848)</f>
        <v>105.9375</v>
      </c>
      <c r="J848" t="s">
        <v>21</v>
      </c>
      <c r="K848" t="s">
        <v>22</v>
      </c>
      <c r="L848">
        <v>1532149200</v>
      </c>
      <c r="M848" s="13">
        <f>(((L848/60)/60)/24)+DATE(1970,1,1)</f>
        <v>43302.208333333328</v>
      </c>
      <c r="N848" s="14">
        <v>1535259600</v>
      </c>
      <c r="O848" s="13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LEFT(R848,SEARCH("/",R848)-1)</f>
        <v>technology</v>
      </c>
      <c r="T848" t="str">
        <f>RIGHT(R848,(LEN(R848)-(SEARCH("/",R848))))</f>
        <v>web</v>
      </c>
      <c r="U848">
        <f t="shared" si="13"/>
        <v>36</v>
      </c>
    </row>
    <row r="849" spans="1:21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IF(E849=0,0,E849/D849)</f>
        <v>2.3774468085106384</v>
      </c>
      <c r="G849" t="s">
        <v>20</v>
      </c>
      <c r="H849">
        <v>110</v>
      </c>
      <c r="I849" s="9">
        <f>IF(H849=0,0,E849/H849)</f>
        <v>101.58181818181818</v>
      </c>
      <c r="J849" t="s">
        <v>21</v>
      </c>
      <c r="K849" t="s">
        <v>22</v>
      </c>
      <c r="L849">
        <v>1515304800</v>
      </c>
      <c r="M849" s="13">
        <f>(((L849/60)/60)/24)+DATE(1970,1,1)</f>
        <v>43107.25</v>
      </c>
      <c r="N849" s="14">
        <v>1515564000</v>
      </c>
      <c r="O849" s="13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>LEFT(R849,SEARCH("/",R849)-1)</f>
        <v>food</v>
      </c>
      <c r="T849" t="str">
        <f>RIGHT(R849,(LEN(R849)-(SEARCH("/",R849))))</f>
        <v>food trucks</v>
      </c>
      <c r="U849">
        <f t="shared" si="13"/>
        <v>3</v>
      </c>
    </row>
    <row r="850" spans="1:21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IF(E850=0,0,E850/D850)</f>
        <v>3.3846875000000001</v>
      </c>
      <c r="G850" t="s">
        <v>20</v>
      </c>
      <c r="H850">
        <v>172</v>
      </c>
      <c r="I850" s="9">
        <f>IF(H850=0,0,E850/H850)</f>
        <v>62.970930232558139</v>
      </c>
      <c r="J850" t="s">
        <v>21</v>
      </c>
      <c r="K850" t="s">
        <v>22</v>
      </c>
      <c r="L850">
        <v>1276318800</v>
      </c>
      <c r="M850" s="13">
        <f>(((L850/60)/60)/24)+DATE(1970,1,1)</f>
        <v>40341.208333333336</v>
      </c>
      <c r="N850" s="14">
        <v>1277096400</v>
      </c>
      <c r="O850" s="13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LEFT(R850,SEARCH("/",R850)-1)</f>
        <v>film &amp; video</v>
      </c>
      <c r="T850" t="str">
        <f>RIGHT(R850,(LEN(R850)-(SEARCH("/",R850))))</f>
        <v>drama</v>
      </c>
      <c r="U850">
        <f t="shared" si="13"/>
        <v>9</v>
      </c>
    </row>
    <row r="851" spans="1:21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IF(E851=0,0,E851/D851)</f>
        <v>1.3308955223880596</v>
      </c>
      <c r="G851" t="s">
        <v>20</v>
      </c>
      <c r="H851">
        <v>307</v>
      </c>
      <c r="I851" s="9">
        <f>IF(H851=0,0,E851/H851)</f>
        <v>29.045602605863191</v>
      </c>
      <c r="J851" t="s">
        <v>21</v>
      </c>
      <c r="K851" t="s">
        <v>22</v>
      </c>
      <c r="L851">
        <v>1328767200</v>
      </c>
      <c r="M851" s="13">
        <f>(((L851/60)/60)/24)+DATE(1970,1,1)</f>
        <v>40948.25</v>
      </c>
      <c r="N851" s="14">
        <v>1329026400</v>
      </c>
      <c r="O851" s="13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>LEFT(R851,SEARCH("/",R851)-1)</f>
        <v>music</v>
      </c>
      <c r="T851" t="str">
        <f>RIGHT(R851,(LEN(R851)-(SEARCH("/",R851))))</f>
        <v>indie rock</v>
      </c>
      <c r="U851">
        <f t="shared" si="13"/>
        <v>3</v>
      </c>
    </row>
    <row r="852" spans="1:21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IF(E852=0,0,E852/D852)</f>
        <v>0.01</v>
      </c>
      <c r="G852" t="s">
        <v>14</v>
      </c>
      <c r="H852">
        <v>1</v>
      </c>
      <c r="I852" s="9">
        <f>IF(H852=0,0,E852/H852)</f>
        <v>1</v>
      </c>
      <c r="J852" t="s">
        <v>21</v>
      </c>
      <c r="K852" t="s">
        <v>22</v>
      </c>
      <c r="L852">
        <v>1321682400</v>
      </c>
      <c r="M852" s="13">
        <f>(((L852/60)/60)/24)+DATE(1970,1,1)</f>
        <v>40866.25</v>
      </c>
      <c r="N852" s="14">
        <v>1322978400</v>
      </c>
      <c r="O852" s="13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>LEFT(R852,SEARCH("/",R852)-1)</f>
        <v>music</v>
      </c>
      <c r="T852" t="str">
        <f>RIGHT(R852,(LEN(R852)-(SEARCH("/",R852))))</f>
        <v>rock</v>
      </c>
      <c r="U852">
        <f t="shared" si="13"/>
        <v>15</v>
      </c>
    </row>
    <row r="853" spans="1:21" ht="31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IF(E853=0,0,E853/D853)</f>
        <v>2.0779999999999998</v>
      </c>
      <c r="G853" t="s">
        <v>20</v>
      </c>
      <c r="H853">
        <v>160</v>
      </c>
      <c r="I853" s="9">
        <f>IF(H853=0,0,E853/H853)</f>
        <v>77.924999999999997</v>
      </c>
      <c r="J853" t="s">
        <v>21</v>
      </c>
      <c r="K853" t="s">
        <v>22</v>
      </c>
      <c r="L853">
        <v>1335934800</v>
      </c>
      <c r="M853" s="13">
        <f>(((L853/60)/60)/24)+DATE(1970,1,1)</f>
        <v>41031.208333333336</v>
      </c>
      <c r="N853" s="14">
        <v>1338786000</v>
      </c>
      <c r="O853" s="13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LEFT(R853,SEARCH("/",R853)-1)</f>
        <v>music</v>
      </c>
      <c r="T853" t="str">
        <f>RIGHT(R853,(LEN(R853)-(SEARCH("/",R853))))</f>
        <v>electric music</v>
      </c>
      <c r="U853">
        <f t="shared" si="13"/>
        <v>33</v>
      </c>
    </row>
    <row r="854" spans="1:21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IF(E854=0,0,E854/D854)</f>
        <v>0.51122448979591839</v>
      </c>
      <c r="G854" t="s">
        <v>14</v>
      </c>
      <c r="H854">
        <v>31</v>
      </c>
      <c r="I854" s="9">
        <f>IF(H854=0,0,E854/H854)</f>
        <v>80.806451612903231</v>
      </c>
      <c r="J854" t="s">
        <v>21</v>
      </c>
      <c r="K854" t="s">
        <v>22</v>
      </c>
      <c r="L854">
        <v>1310792400</v>
      </c>
      <c r="M854" s="13">
        <f>(((L854/60)/60)/24)+DATE(1970,1,1)</f>
        <v>40740.208333333336</v>
      </c>
      <c r="N854" s="14">
        <v>1311656400</v>
      </c>
      <c r="O854" s="13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LEFT(R854,SEARCH("/",R854)-1)</f>
        <v>games</v>
      </c>
      <c r="T854" t="str">
        <f>RIGHT(R854,(LEN(R854)-(SEARCH("/",R854))))</f>
        <v>video games</v>
      </c>
      <c r="U854">
        <f t="shared" si="13"/>
        <v>10</v>
      </c>
    </row>
    <row r="855" spans="1:21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IF(E855=0,0,E855/D855)</f>
        <v>6.5205847953216374</v>
      </c>
      <c r="G855" t="s">
        <v>20</v>
      </c>
      <c r="H855">
        <v>1467</v>
      </c>
      <c r="I855" s="9">
        <f>IF(H855=0,0,E855/H855)</f>
        <v>76.006816632583508</v>
      </c>
      <c r="J855" t="s">
        <v>15</v>
      </c>
      <c r="K855" t="s">
        <v>16</v>
      </c>
      <c r="L855">
        <v>1308546000</v>
      </c>
      <c r="M855" s="13">
        <f>(((L855/60)/60)/24)+DATE(1970,1,1)</f>
        <v>40714.208333333336</v>
      </c>
      <c r="N855" s="14">
        <v>1308978000</v>
      </c>
      <c r="O855" s="13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LEFT(R855,SEARCH("/",R855)-1)</f>
        <v>music</v>
      </c>
      <c r="T855" t="str">
        <f>RIGHT(R855,(LEN(R855)-(SEARCH("/",R855))))</f>
        <v>indie rock</v>
      </c>
      <c r="U855">
        <f t="shared" si="13"/>
        <v>5</v>
      </c>
    </row>
    <row r="856" spans="1:21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IF(E856=0,0,E856/D856)</f>
        <v>1.1363099415204678</v>
      </c>
      <c r="G856" t="s">
        <v>20</v>
      </c>
      <c r="H856">
        <v>2662</v>
      </c>
      <c r="I856" s="9">
        <f>IF(H856=0,0,E856/H856)</f>
        <v>72.993613824192337</v>
      </c>
      <c r="J856" t="s">
        <v>15</v>
      </c>
      <c r="K856" t="s">
        <v>16</v>
      </c>
      <c r="L856">
        <v>1574056800</v>
      </c>
      <c r="M856" s="13">
        <f>(((L856/60)/60)/24)+DATE(1970,1,1)</f>
        <v>43787.25</v>
      </c>
      <c r="N856" s="14">
        <v>1576389600</v>
      </c>
      <c r="O856" s="13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>LEFT(R856,SEARCH("/",R856)-1)</f>
        <v>publishing</v>
      </c>
      <c r="T856" t="str">
        <f>RIGHT(R856,(LEN(R856)-(SEARCH("/",R856))))</f>
        <v>fiction</v>
      </c>
      <c r="U856">
        <f t="shared" si="13"/>
        <v>27</v>
      </c>
    </row>
    <row r="857" spans="1:21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IF(E857=0,0,E857/D857)</f>
        <v>1.0237606837606839</v>
      </c>
      <c r="G857" t="s">
        <v>20</v>
      </c>
      <c r="H857">
        <v>452</v>
      </c>
      <c r="I857" s="9">
        <f>IF(H857=0,0,E857/H857)</f>
        <v>53</v>
      </c>
      <c r="J857" t="s">
        <v>26</v>
      </c>
      <c r="K857" t="s">
        <v>27</v>
      </c>
      <c r="L857">
        <v>1308373200</v>
      </c>
      <c r="M857" s="13">
        <f>(((L857/60)/60)/24)+DATE(1970,1,1)</f>
        <v>40712.208333333336</v>
      </c>
      <c r="N857" s="14">
        <v>1311051600</v>
      </c>
      <c r="O857" s="13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LEFT(R857,SEARCH("/",R857)-1)</f>
        <v>theater</v>
      </c>
      <c r="T857" t="str">
        <f>RIGHT(R857,(LEN(R857)-(SEARCH("/",R857))))</f>
        <v>plays</v>
      </c>
      <c r="U857">
        <f t="shared" si="13"/>
        <v>31</v>
      </c>
    </row>
    <row r="858" spans="1:21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IF(E858=0,0,E858/D858)</f>
        <v>3.5658333333333334</v>
      </c>
      <c r="G858" t="s">
        <v>20</v>
      </c>
      <c r="H858">
        <v>158</v>
      </c>
      <c r="I858" s="9">
        <f>IF(H858=0,0,E858/H858)</f>
        <v>54.164556962025316</v>
      </c>
      <c r="J858" t="s">
        <v>21</v>
      </c>
      <c r="K858" t="s">
        <v>22</v>
      </c>
      <c r="L858">
        <v>1335243600</v>
      </c>
      <c r="M858" s="13">
        <f>(((L858/60)/60)/24)+DATE(1970,1,1)</f>
        <v>41023.208333333336</v>
      </c>
      <c r="N858" s="14">
        <v>1336712400</v>
      </c>
      <c r="O858" s="13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LEFT(R858,SEARCH("/",R858)-1)</f>
        <v>food</v>
      </c>
      <c r="T858" t="str">
        <f>RIGHT(R858,(LEN(R858)-(SEARCH("/",R858))))</f>
        <v>food trucks</v>
      </c>
      <c r="U858">
        <f t="shared" si="13"/>
        <v>17</v>
      </c>
    </row>
    <row r="859" spans="1:21" ht="31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IF(E859=0,0,E859/D859)</f>
        <v>1.3986792452830188</v>
      </c>
      <c r="G859" t="s">
        <v>20</v>
      </c>
      <c r="H859">
        <v>225</v>
      </c>
      <c r="I859" s="9">
        <f>IF(H859=0,0,E859/H859)</f>
        <v>32.946666666666665</v>
      </c>
      <c r="J859" t="s">
        <v>98</v>
      </c>
      <c r="K859" t="s">
        <v>99</v>
      </c>
      <c r="L859">
        <v>1328421600</v>
      </c>
      <c r="M859" s="13">
        <f>(((L859/60)/60)/24)+DATE(1970,1,1)</f>
        <v>40944.25</v>
      </c>
      <c r="N859" s="14">
        <v>1330408800</v>
      </c>
      <c r="O859" s="13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>LEFT(R859,SEARCH("/",R859)-1)</f>
        <v>film &amp; video</v>
      </c>
      <c r="T859" t="str">
        <f>RIGHT(R859,(LEN(R859)-(SEARCH("/",R859))))</f>
        <v>shorts</v>
      </c>
      <c r="U859">
        <f t="shared" si="13"/>
        <v>23</v>
      </c>
    </row>
    <row r="860" spans="1:21" ht="31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IF(E860=0,0,E860/D860)</f>
        <v>0.69450000000000001</v>
      </c>
      <c r="G860" t="s">
        <v>14</v>
      </c>
      <c r="H860">
        <v>35</v>
      </c>
      <c r="I860" s="9">
        <f>IF(H860=0,0,E860/H860)</f>
        <v>79.371428571428567</v>
      </c>
      <c r="J860" t="s">
        <v>21</v>
      </c>
      <c r="K860" t="s">
        <v>22</v>
      </c>
      <c r="L860">
        <v>1524286800</v>
      </c>
      <c r="M860" s="13">
        <f>(((L860/60)/60)/24)+DATE(1970,1,1)</f>
        <v>43211.208333333328</v>
      </c>
      <c r="N860" s="14">
        <v>1524891600</v>
      </c>
      <c r="O860" s="13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LEFT(R860,SEARCH("/",R860)-1)</f>
        <v>food</v>
      </c>
      <c r="T860" t="str">
        <f>RIGHT(R860,(LEN(R860)-(SEARCH("/",R860))))</f>
        <v>food trucks</v>
      </c>
      <c r="U860">
        <f t="shared" si="13"/>
        <v>7</v>
      </c>
    </row>
    <row r="861" spans="1:21" ht="31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IF(E861=0,0,E861/D861)</f>
        <v>0.35534246575342465</v>
      </c>
      <c r="G861" t="s">
        <v>14</v>
      </c>
      <c r="H861">
        <v>63</v>
      </c>
      <c r="I861" s="9">
        <f>IF(H861=0,0,E861/H861)</f>
        <v>41.174603174603178</v>
      </c>
      <c r="J861" t="s">
        <v>21</v>
      </c>
      <c r="K861" t="s">
        <v>22</v>
      </c>
      <c r="L861">
        <v>1362117600</v>
      </c>
      <c r="M861" s="13">
        <f>(((L861/60)/60)/24)+DATE(1970,1,1)</f>
        <v>41334.25</v>
      </c>
      <c r="N861" s="14">
        <v>1363669200</v>
      </c>
      <c r="O861" s="13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LEFT(R861,SEARCH("/",R861)-1)</f>
        <v>theater</v>
      </c>
      <c r="T861" t="str">
        <f>RIGHT(R861,(LEN(R861)-(SEARCH("/",R861))))</f>
        <v>plays</v>
      </c>
      <c r="U861">
        <f t="shared" si="13"/>
        <v>17.958333333335759</v>
      </c>
    </row>
    <row r="862" spans="1:21" ht="31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IF(E862=0,0,E862/D862)</f>
        <v>2.5165000000000002</v>
      </c>
      <c r="G862" t="s">
        <v>20</v>
      </c>
      <c r="H862">
        <v>65</v>
      </c>
      <c r="I862" s="9">
        <f>IF(H862=0,0,E862/H862)</f>
        <v>77.430769230769229</v>
      </c>
      <c r="J862" t="s">
        <v>21</v>
      </c>
      <c r="K862" t="s">
        <v>22</v>
      </c>
      <c r="L862">
        <v>1550556000</v>
      </c>
      <c r="M862" s="13">
        <f>(((L862/60)/60)/24)+DATE(1970,1,1)</f>
        <v>43515.25</v>
      </c>
      <c r="N862" s="14">
        <v>1551420000</v>
      </c>
      <c r="O862" s="13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>LEFT(R862,SEARCH("/",R862)-1)</f>
        <v>technology</v>
      </c>
      <c r="T862" t="str">
        <f>RIGHT(R862,(LEN(R862)-(SEARCH("/",R862))))</f>
        <v>wearables</v>
      </c>
      <c r="U862">
        <f t="shared" si="13"/>
        <v>10</v>
      </c>
    </row>
    <row r="863" spans="1:21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IF(E863=0,0,E863/D863)</f>
        <v>1.0587500000000001</v>
      </c>
      <c r="G863" t="s">
        <v>20</v>
      </c>
      <c r="H863">
        <v>163</v>
      </c>
      <c r="I863" s="9">
        <f>IF(H863=0,0,E863/H863)</f>
        <v>57.159509202453989</v>
      </c>
      <c r="J863" t="s">
        <v>21</v>
      </c>
      <c r="K863" t="s">
        <v>22</v>
      </c>
      <c r="L863">
        <v>1269147600</v>
      </c>
      <c r="M863" s="13">
        <f>(((L863/60)/60)/24)+DATE(1970,1,1)</f>
        <v>40258.208333333336</v>
      </c>
      <c r="N863" s="14">
        <v>1269838800</v>
      </c>
      <c r="O863" s="13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RIGHT(R863,(LEN(R863)-(SEARCH("/",R863))))</f>
        <v>plays</v>
      </c>
      <c r="U863">
        <f t="shared" si="13"/>
        <v>8</v>
      </c>
    </row>
    <row r="864" spans="1:21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IF(E864=0,0,E864/D864)</f>
        <v>1.8742857142857143</v>
      </c>
      <c r="G864" t="s">
        <v>20</v>
      </c>
      <c r="H864">
        <v>85</v>
      </c>
      <c r="I864" s="9">
        <f>IF(H864=0,0,E864/H864)</f>
        <v>77.17647058823529</v>
      </c>
      <c r="J864" t="s">
        <v>21</v>
      </c>
      <c r="K864" t="s">
        <v>22</v>
      </c>
      <c r="L864">
        <v>1312174800</v>
      </c>
      <c r="M864" s="13">
        <f>(((L864/60)/60)/24)+DATE(1970,1,1)</f>
        <v>40756.208333333336</v>
      </c>
      <c r="N864" s="14">
        <v>1312520400</v>
      </c>
      <c r="O864" s="13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LEFT(R864,SEARCH("/",R864)-1)</f>
        <v>theater</v>
      </c>
      <c r="T864" t="str">
        <f>RIGHT(R864,(LEN(R864)-(SEARCH("/",R864))))</f>
        <v>plays</v>
      </c>
      <c r="U864">
        <f t="shared" si="13"/>
        <v>4</v>
      </c>
    </row>
    <row r="865" spans="1:21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IF(E865=0,0,E865/D865)</f>
        <v>3.8678571428571429</v>
      </c>
      <c r="G865" t="s">
        <v>20</v>
      </c>
      <c r="H865">
        <v>217</v>
      </c>
      <c r="I865" s="9">
        <f>IF(H865=0,0,E865/H865)</f>
        <v>24.953917050691246</v>
      </c>
      <c r="J865" t="s">
        <v>21</v>
      </c>
      <c r="K865" t="s">
        <v>22</v>
      </c>
      <c r="L865">
        <v>1434517200</v>
      </c>
      <c r="M865" s="13">
        <f>(((L865/60)/60)/24)+DATE(1970,1,1)</f>
        <v>42172.208333333328</v>
      </c>
      <c r="N865" s="14">
        <v>1436504400</v>
      </c>
      <c r="O865" s="13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LEFT(R865,SEARCH("/",R865)-1)</f>
        <v>film &amp; video</v>
      </c>
      <c r="T865" t="str">
        <f>RIGHT(R865,(LEN(R865)-(SEARCH("/",R865))))</f>
        <v>television</v>
      </c>
      <c r="U865">
        <f t="shared" si="13"/>
        <v>23</v>
      </c>
    </row>
    <row r="866" spans="1:21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IF(E866=0,0,E866/D866)</f>
        <v>3.4707142857142856</v>
      </c>
      <c r="G866" t="s">
        <v>20</v>
      </c>
      <c r="H866">
        <v>150</v>
      </c>
      <c r="I866" s="9">
        <f>IF(H866=0,0,E866/H866)</f>
        <v>97.18</v>
      </c>
      <c r="J866" t="s">
        <v>21</v>
      </c>
      <c r="K866" t="s">
        <v>22</v>
      </c>
      <c r="L866">
        <v>1471582800</v>
      </c>
      <c r="M866" s="13">
        <f>(((L866/60)/60)/24)+DATE(1970,1,1)</f>
        <v>42601.208333333328</v>
      </c>
      <c r="N866" s="14">
        <v>1472014800</v>
      </c>
      <c r="O866" s="13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LEFT(R866,SEARCH("/",R866)-1)</f>
        <v>film &amp; video</v>
      </c>
      <c r="T866" t="str">
        <f>RIGHT(R866,(LEN(R866)-(SEARCH("/",R866))))</f>
        <v>shorts</v>
      </c>
      <c r="U866">
        <f t="shared" si="13"/>
        <v>5</v>
      </c>
    </row>
    <row r="867" spans="1:21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IF(E867=0,0,E867/D867)</f>
        <v>1.8582098765432098</v>
      </c>
      <c r="G867" t="s">
        <v>20</v>
      </c>
      <c r="H867">
        <v>3272</v>
      </c>
      <c r="I867" s="9">
        <f>IF(H867=0,0,E867/H867)</f>
        <v>46.000916870415651</v>
      </c>
      <c r="J867" t="s">
        <v>21</v>
      </c>
      <c r="K867" t="s">
        <v>22</v>
      </c>
      <c r="L867">
        <v>1410757200</v>
      </c>
      <c r="M867" s="13">
        <f>(((L867/60)/60)/24)+DATE(1970,1,1)</f>
        <v>41897.208333333336</v>
      </c>
      <c r="N867" s="14">
        <v>1411534800</v>
      </c>
      <c r="O867" s="13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LEFT(R867,SEARCH("/",R867)-1)</f>
        <v>theater</v>
      </c>
      <c r="T867" t="str">
        <f>RIGHT(R867,(LEN(R867)-(SEARCH("/",R867))))</f>
        <v>plays</v>
      </c>
      <c r="U867">
        <f t="shared" si="13"/>
        <v>9</v>
      </c>
    </row>
    <row r="868" spans="1:21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IF(E868=0,0,E868/D868)</f>
        <v>0.43241247264770238</v>
      </c>
      <c r="G868" t="s">
        <v>74</v>
      </c>
      <c r="H868">
        <v>898</v>
      </c>
      <c r="I868" s="9">
        <f>IF(H868=0,0,E868/H868)</f>
        <v>88.023385300668153</v>
      </c>
      <c r="J868" t="s">
        <v>21</v>
      </c>
      <c r="K868" t="s">
        <v>22</v>
      </c>
      <c r="L868">
        <v>1304830800</v>
      </c>
      <c r="M868" s="13">
        <f>(((L868/60)/60)/24)+DATE(1970,1,1)</f>
        <v>40671.208333333336</v>
      </c>
      <c r="N868" s="14">
        <v>1304917200</v>
      </c>
      <c r="O868" s="13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LEFT(R868,SEARCH("/",R868)-1)</f>
        <v>photography</v>
      </c>
      <c r="T868" t="str">
        <f>RIGHT(R868,(LEN(R868)-(SEARCH("/",R868))))</f>
        <v>photography books</v>
      </c>
      <c r="U868">
        <f t="shared" si="13"/>
        <v>1</v>
      </c>
    </row>
    <row r="869" spans="1:21" ht="31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IF(E869=0,0,E869/D869)</f>
        <v>1.6243749999999999</v>
      </c>
      <c r="G869" t="s">
        <v>20</v>
      </c>
      <c r="H869">
        <v>300</v>
      </c>
      <c r="I869" s="9">
        <f>IF(H869=0,0,E869/H869)</f>
        <v>25.99</v>
      </c>
      <c r="J869" t="s">
        <v>21</v>
      </c>
      <c r="K869" t="s">
        <v>22</v>
      </c>
      <c r="L869">
        <v>1539061200</v>
      </c>
      <c r="M869" s="13">
        <f>(((L869/60)/60)/24)+DATE(1970,1,1)</f>
        <v>43382.208333333328</v>
      </c>
      <c r="N869" s="14">
        <v>1539579600</v>
      </c>
      <c r="O869" s="13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LEFT(R869,SEARCH("/",R869)-1)</f>
        <v>food</v>
      </c>
      <c r="T869" t="str">
        <f>RIGHT(R869,(LEN(R869)-(SEARCH("/",R869))))</f>
        <v>food trucks</v>
      </c>
      <c r="U869">
        <f t="shared" si="13"/>
        <v>6</v>
      </c>
    </row>
    <row r="870" spans="1:21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IF(E870=0,0,E870/D870)</f>
        <v>1.8484285714285715</v>
      </c>
      <c r="G870" t="s">
        <v>20</v>
      </c>
      <c r="H870">
        <v>126</v>
      </c>
      <c r="I870" s="9">
        <f>IF(H870=0,0,E870/H870)</f>
        <v>102.69047619047619</v>
      </c>
      <c r="J870" t="s">
        <v>21</v>
      </c>
      <c r="K870" t="s">
        <v>22</v>
      </c>
      <c r="L870">
        <v>1381554000</v>
      </c>
      <c r="M870" s="13">
        <f>(((L870/60)/60)/24)+DATE(1970,1,1)</f>
        <v>41559.208333333336</v>
      </c>
      <c r="N870" s="14">
        <v>1382504400</v>
      </c>
      <c r="O870" s="13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LEFT(R870,SEARCH("/",R870)-1)</f>
        <v>theater</v>
      </c>
      <c r="T870" t="str">
        <f>RIGHT(R870,(LEN(R870)-(SEARCH("/",R870))))</f>
        <v>plays</v>
      </c>
      <c r="U870">
        <f t="shared" si="13"/>
        <v>11</v>
      </c>
    </row>
    <row r="871" spans="1:21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IF(E871=0,0,E871/D871)</f>
        <v>0.23703520691785052</v>
      </c>
      <c r="G871" t="s">
        <v>14</v>
      </c>
      <c r="H871">
        <v>526</v>
      </c>
      <c r="I871" s="9">
        <f>IF(H871=0,0,E871/H871)</f>
        <v>72.958174904942965</v>
      </c>
      <c r="J871" t="s">
        <v>21</v>
      </c>
      <c r="K871" t="s">
        <v>22</v>
      </c>
      <c r="L871">
        <v>1277096400</v>
      </c>
      <c r="M871" s="13">
        <f>(((L871/60)/60)/24)+DATE(1970,1,1)</f>
        <v>40350.208333333336</v>
      </c>
      <c r="N871" s="14">
        <v>1278306000</v>
      </c>
      <c r="O871" s="13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LEFT(R871,SEARCH("/",R871)-1)</f>
        <v>film &amp; video</v>
      </c>
      <c r="T871" t="str">
        <f>RIGHT(R871,(LEN(R871)-(SEARCH("/",R871))))</f>
        <v>drama</v>
      </c>
      <c r="U871">
        <f t="shared" si="13"/>
        <v>14</v>
      </c>
    </row>
    <row r="872" spans="1:21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IF(E872=0,0,E872/D872)</f>
        <v>0.89870129870129867</v>
      </c>
      <c r="G872" t="s">
        <v>14</v>
      </c>
      <c r="H872">
        <v>121</v>
      </c>
      <c r="I872" s="9">
        <f>IF(H872=0,0,E872/H872)</f>
        <v>57.190082644628099</v>
      </c>
      <c r="J872" t="s">
        <v>21</v>
      </c>
      <c r="K872" t="s">
        <v>22</v>
      </c>
      <c r="L872">
        <v>1440392400</v>
      </c>
      <c r="M872" s="13">
        <f>(((L872/60)/60)/24)+DATE(1970,1,1)</f>
        <v>42240.208333333328</v>
      </c>
      <c r="N872" s="14">
        <v>1442552400</v>
      </c>
      <c r="O872" s="13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LEFT(R872,SEARCH("/",R872)-1)</f>
        <v>theater</v>
      </c>
      <c r="T872" t="str">
        <f>RIGHT(R872,(LEN(R872)-(SEARCH("/",R872))))</f>
        <v>plays</v>
      </c>
      <c r="U872">
        <f t="shared" si="13"/>
        <v>25</v>
      </c>
    </row>
    <row r="873" spans="1:21" ht="31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IF(E873=0,0,E873/D873)</f>
        <v>2.7260419580419581</v>
      </c>
      <c r="G873" t="s">
        <v>20</v>
      </c>
      <c r="H873">
        <v>2320</v>
      </c>
      <c r="I873" s="9">
        <f>IF(H873=0,0,E873/H873)</f>
        <v>84.013793103448279</v>
      </c>
      <c r="J873" t="s">
        <v>21</v>
      </c>
      <c r="K873" t="s">
        <v>22</v>
      </c>
      <c r="L873">
        <v>1509512400</v>
      </c>
      <c r="M873" s="13">
        <f>(((L873/60)/60)/24)+DATE(1970,1,1)</f>
        <v>43040.208333333328</v>
      </c>
      <c r="N873" s="14">
        <v>1511071200</v>
      </c>
      <c r="O873" s="13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>LEFT(R873,SEARCH("/",R873)-1)</f>
        <v>theater</v>
      </c>
      <c r="T873" t="str">
        <f>RIGHT(R873,(LEN(R873)-(SEARCH("/",R873))))</f>
        <v>plays</v>
      </c>
      <c r="U873">
        <f t="shared" si="13"/>
        <v>18.041666666671517</v>
      </c>
    </row>
    <row r="874" spans="1:21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IF(E874=0,0,E874/D874)</f>
        <v>1.7004255319148935</v>
      </c>
      <c r="G874" t="s">
        <v>20</v>
      </c>
      <c r="H874">
        <v>81</v>
      </c>
      <c r="I874" s="9">
        <f>IF(H874=0,0,E874/H874)</f>
        <v>98.666666666666671</v>
      </c>
      <c r="J874" t="s">
        <v>26</v>
      </c>
      <c r="K874" t="s">
        <v>27</v>
      </c>
      <c r="L874">
        <v>1535950800</v>
      </c>
      <c r="M874" s="13">
        <f>(((L874/60)/60)/24)+DATE(1970,1,1)</f>
        <v>43346.208333333328</v>
      </c>
      <c r="N874" s="14">
        <v>1536382800</v>
      </c>
      <c r="O874" s="13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LEFT(R874,SEARCH("/",R874)-1)</f>
        <v>film &amp; video</v>
      </c>
      <c r="T874" t="str">
        <f>RIGHT(R874,(LEN(R874)-(SEARCH("/",R874))))</f>
        <v>science fiction</v>
      </c>
      <c r="U874">
        <f t="shared" si="13"/>
        <v>5</v>
      </c>
    </row>
    <row r="875" spans="1:21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IF(E875=0,0,E875/D875)</f>
        <v>1.8828503562945369</v>
      </c>
      <c r="G875" t="s">
        <v>20</v>
      </c>
      <c r="H875">
        <v>1887</v>
      </c>
      <c r="I875" s="9">
        <f>IF(H875=0,0,E875/H875)</f>
        <v>42.007419183889773</v>
      </c>
      <c r="J875" t="s">
        <v>21</v>
      </c>
      <c r="K875" t="s">
        <v>22</v>
      </c>
      <c r="L875">
        <v>1389160800</v>
      </c>
      <c r="M875" s="13">
        <f>(((L875/60)/60)/24)+DATE(1970,1,1)</f>
        <v>41647.25</v>
      </c>
      <c r="N875" s="14">
        <v>1389592800</v>
      </c>
      <c r="O875" s="13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>LEFT(R875,SEARCH("/",R875)-1)</f>
        <v>photography</v>
      </c>
      <c r="T875" t="str">
        <f>RIGHT(R875,(LEN(R875)-(SEARCH("/",R875))))</f>
        <v>photography books</v>
      </c>
      <c r="U875">
        <f t="shared" si="13"/>
        <v>5</v>
      </c>
    </row>
    <row r="876" spans="1:21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IF(E876=0,0,E876/D876)</f>
        <v>3.4693532338308457</v>
      </c>
      <c r="G876" t="s">
        <v>20</v>
      </c>
      <c r="H876">
        <v>4358</v>
      </c>
      <c r="I876" s="9">
        <f>IF(H876=0,0,E876/H876)</f>
        <v>32.002753556677376</v>
      </c>
      <c r="J876" t="s">
        <v>21</v>
      </c>
      <c r="K876" t="s">
        <v>22</v>
      </c>
      <c r="L876">
        <v>1271998800</v>
      </c>
      <c r="M876" s="13">
        <f>(((L876/60)/60)/24)+DATE(1970,1,1)</f>
        <v>40291.208333333336</v>
      </c>
      <c r="N876" s="14">
        <v>1275282000</v>
      </c>
      <c r="O876" s="13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LEFT(R876,SEARCH("/",R876)-1)</f>
        <v>photography</v>
      </c>
      <c r="T876" t="str">
        <f>RIGHT(R876,(LEN(R876)-(SEARCH("/",R876))))</f>
        <v>photography books</v>
      </c>
      <c r="U876">
        <f t="shared" si="13"/>
        <v>38</v>
      </c>
    </row>
    <row r="877" spans="1:21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IF(E877=0,0,E877/D877)</f>
        <v>0.6917721518987342</v>
      </c>
      <c r="G877" t="s">
        <v>14</v>
      </c>
      <c r="H877">
        <v>67</v>
      </c>
      <c r="I877" s="9">
        <f>IF(H877=0,0,E877/H877)</f>
        <v>81.567164179104481</v>
      </c>
      <c r="J877" t="s">
        <v>21</v>
      </c>
      <c r="K877" t="s">
        <v>22</v>
      </c>
      <c r="L877">
        <v>1294898400</v>
      </c>
      <c r="M877" s="13">
        <f>(((L877/60)/60)/24)+DATE(1970,1,1)</f>
        <v>40556.25</v>
      </c>
      <c r="N877" s="14">
        <v>1294984800</v>
      </c>
      <c r="O877" s="13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>LEFT(R877,SEARCH("/",R877)-1)</f>
        <v>music</v>
      </c>
      <c r="T877" t="str">
        <f>RIGHT(R877,(LEN(R877)-(SEARCH("/",R877))))</f>
        <v>rock</v>
      </c>
      <c r="U877">
        <f t="shared" si="13"/>
        <v>1</v>
      </c>
    </row>
    <row r="878" spans="1:21" ht="31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IF(E878=0,0,E878/D878)</f>
        <v>0.25433734939759034</v>
      </c>
      <c r="G878" t="s">
        <v>14</v>
      </c>
      <c r="H878">
        <v>57</v>
      </c>
      <c r="I878" s="9">
        <f>IF(H878=0,0,E878/H878)</f>
        <v>37.035087719298247</v>
      </c>
      <c r="J878" t="s">
        <v>15</v>
      </c>
      <c r="K878" t="s">
        <v>16</v>
      </c>
      <c r="L878">
        <v>1559970000</v>
      </c>
      <c r="M878" s="13">
        <f>(((L878/60)/60)/24)+DATE(1970,1,1)</f>
        <v>43624.208333333328</v>
      </c>
      <c r="N878" s="14">
        <v>1562043600</v>
      </c>
      <c r="O878" s="13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LEFT(R878,SEARCH("/",R878)-1)</f>
        <v>photography</v>
      </c>
      <c r="T878" t="str">
        <f>RIGHT(R878,(LEN(R878)-(SEARCH("/",R878))))</f>
        <v>photography books</v>
      </c>
      <c r="U878">
        <f t="shared" si="13"/>
        <v>24</v>
      </c>
    </row>
    <row r="879" spans="1:21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IF(E879=0,0,E879/D879)</f>
        <v>0.77400977995110021</v>
      </c>
      <c r="G879" t="s">
        <v>14</v>
      </c>
      <c r="H879">
        <v>1229</v>
      </c>
      <c r="I879" s="9">
        <f>IF(H879=0,0,E879/H879)</f>
        <v>103.033360455655</v>
      </c>
      <c r="J879" t="s">
        <v>21</v>
      </c>
      <c r="K879" t="s">
        <v>22</v>
      </c>
      <c r="L879">
        <v>1469509200</v>
      </c>
      <c r="M879" s="13">
        <f>(((L879/60)/60)/24)+DATE(1970,1,1)</f>
        <v>42577.208333333328</v>
      </c>
      <c r="N879" s="14">
        <v>1469595600</v>
      </c>
      <c r="O879" s="13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LEFT(R879,SEARCH("/",R879)-1)</f>
        <v>food</v>
      </c>
      <c r="T879" t="str">
        <f>RIGHT(R879,(LEN(R879)-(SEARCH("/",R879))))</f>
        <v>food trucks</v>
      </c>
      <c r="U879">
        <f t="shared" si="13"/>
        <v>1</v>
      </c>
    </row>
    <row r="880" spans="1:21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IF(E880=0,0,E880/D880)</f>
        <v>0.37481481481481482</v>
      </c>
      <c r="G880" t="s">
        <v>14</v>
      </c>
      <c r="H880">
        <v>12</v>
      </c>
      <c r="I880" s="9">
        <f>IF(H880=0,0,E880/H880)</f>
        <v>84.333333333333329</v>
      </c>
      <c r="J880" t="s">
        <v>107</v>
      </c>
      <c r="K880" t="s">
        <v>108</v>
      </c>
      <c r="L880">
        <v>1579068000</v>
      </c>
      <c r="M880" s="13">
        <f>(((L880/60)/60)/24)+DATE(1970,1,1)</f>
        <v>43845.25</v>
      </c>
      <c r="N880" s="14">
        <v>1581141600</v>
      </c>
      <c r="O880" s="13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>LEFT(R880,SEARCH("/",R880)-1)</f>
        <v>music</v>
      </c>
      <c r="T880" t="str">
        <f>RIGHT(R880,(LEN(R880)-(SEARCH("/",R880))))</f>
        <v>metal</v>
      </c>
      <c r="U880">
        <f t="shared" si="13"/>
        <v>24</v>
      </c>
    </row>
    <row r="881" spans="1:21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IF(E881=0,0,E881/D881)</f>
        <v>5.4379999999999997</v>
      </c>
      <c r="G881" t="s">
        <v>20</v>
      </c>
      <c r="H881">
        <v>53</v>
      </c>
      <c r="I881" s="9">
        <f>IF(H881=0,0,E881/H881)</f>
        <v>102.60377358490567</v>
      </c>
      <c r="J881" t="s">
        <v>21</v>
      </c>
      <c r="K881" t="s">
        <v>22</v>
      </c>
      <c r="L881">
        <v>1487743200</v>
      </c>
      <c r="M881" s="13">
        <f>(((L881/60)/60)/24)+DATE(1970,1,1)</f>
        <v>42788.25</v>
      </c>
      <c r="N881" s="14">
        <v>1488520800</v>
      </c>
      <c r="O881" s="13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>LEFT(R881,SEARCH("/",R881)-1)</f>
        <v>publishing</v>
      </c>
      <c r="T881" t="str">
        <f>RIGHT(R881,(LEN(R881)-(SEARCH("/",R881))))</f>
        <v>nonfiction</v>
      </c>
      <c r="U881">
        <f t="shared" si="13"/>
        <v>9</v>
      </c>
    </row>
    <row r="882" spans="1:21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IF(E882=0,0,E882/D882)</f>
        <v>2.2852189349112426</v>
      </c>
      <c r="G882" t="s">
        <v>20</v>
      </c>
      <c r="H882">
        <v>2414</v>
      </c>
      <c r="I882" s="9">
        <f>IF(H882=0,0,E882/H882)</f>
        <v>79.992129246064621</v>
      </c>
      <c r="J882" t="s">
        <v>21</v>
      </c>
      <c r="K882" t="s">
        <v>22</v>
      </c>
      <c r="L882">
        <v>1563685200</v>
      </c>
      <c r="M882" s="13">
        <f>(((L882/60)/60)/24)+DATE(1970,1,1)</f>
        <v>43667.208333333328</v>
      </c>
      <c r="N882" s="14">
        <v>1563858000</v>
      </c>
      <c r="O882" s="13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LEFT(R882,SEARCH("/",R882)-1)</f>
        <v>music</v>
      </c>
      <c r="T882" t="str">
        <f>RIGHT(R882,(LEN(R882)-(SEARCH("/",R882))))</f>
        <v>electric music</v>
      </c>
      <c r="U882">
        <f t="shared" si="13"/>
        <v>2</v>
      </c>
    </row>
    <row r="883" spans="1:21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IF(E883=0,0,E883/D883)</f>
        <v>0.38948339483394834</v>
      </c>
      <c r="G883" t="s">
        <v>14</v>
      </c>
      <c r="H883">
        <v>452</v>
      </c>
      <c r="I883" s="9">
        <f>IF(H883=0,0,E883/H883)</f>
        <v>70.055309734513273</v>
      </c>
      <c r="J883" t="s">
        <v>21</v>
      </c>
      <c r="K883" t="s">
        <v>22</v>
      </c>
      <c r="L883">
        <v>1436418000</v>
      </c>
      <c r="M883" s="13">
        <f>(((L883/60)/60)/24)+DATE(1970,1,1)</f>
        <v>42194.208333333328</v>
      </c>
      <c r="N883" s="14">
        <v>1438923600</v>
      </c>
      <c r="O883" s="13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LEFT(R883,SEARCH("/",R883)-1)</f>
        <v>theater</v>
      </c>
      <c r="T883" t="str">
        <f>RIGHT(R883,(LEN(R883)-(SEARCH("/",R883))))</f>
        <v>plays</v>
      </c>
      <c r="U883">
        <f t="shared" si="13"/>
        <v>29</v>
      </c>
    </row>
    <row r="884" spans="1:21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IF(E884=0,0,E884/D884)</f>
        <v>3.7</v>
      </c>
      <c r="G884" t="s">
        <v>20</v>
      </c>
      <c r="H884">
        <v>80</v>
      </c>
      <c r="I884" s="9">
        <f>IF(H884=0,0,E884/H884)</f>
        <v>37</v>
      </c>
      <c r="J884" t="s">
        <v>21</v>
      </c>
      <c r="K884" t="s">
        <v>22</v>
      </c>
      <c r="L884">
        <v>1421820000</v>
      </c>
      <c r="M884" s="13">
        <f>(((L884/60)/60)/24)+DATE(1970,1,1)</f>
        <v>42025.25</v>
      </c>
      <c r="N884" s="14">
        <v>1422165600</v>
      </c>
      <c r="O884" s="13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>LEFT(R884,SEARCH("/",R884)-1)</f>
        <v>theater</v>
      </c>
      <c r="T884" t="str">
        <f>RIGHT(R884,(LEN(R884)-(SEARCH("/",R884))))</f>
        <v>plays</v>
      </c>
      <c r="U884">
        <f t="shared" si="13"/>
        <v>4</v>
      </c>
    </row>
    <row r="885" spans="1:21" ht="31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IF(E885=0,0,E885/D885)</f>
        <v>2.3791176470588233</v>
      </c>
      <c r="G885" t="s">
        <v>20</v>
      </c>
      <c r="H885">
        <v>193</v>
      </c>
      <c r="I885" s="9">
        <f>IF(H885=0,0,E885/H885)</f>
        <v>41.911917098445599</v>
      </c>
      <c r="J885" t="s">
        <v>21</v>
      </c>
      <c r="K885" t="s">
        <v>22</v>
      </c>
      <c r="L885">
        <v>1274763600</v>
      </c>
      <c r="M885" s="13">
        <f>(((L885/60)/60)/24)+DATE(1970,1,1)</f>
        <v>40323.208333333336</v>
      </c>
      <c r="N885" s="14">
        <v>1277874000</v>
      </c>
      <c r="O885" s="13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LEFT(R885,SEARCH("/",R885)-1)</f>
        <v>film &amp; video</v>
      </c>
      <c r="T885" t="str">
        <f>RIGHT(R885,(LEN(R885)-(SEARCH("/",R885))))</f>
        <v>shorts</v>
      </c>
      <c r="U885">
        <f t="shared" si="13"/>
        <v>36</v>
      </c>
    </row>
    <row r="886" spans="1:21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IF(E886=0,0,E886/D886)</f>
        <v>0.64036299765807958</v>
      </c>
      <c r="G886" t="s">
        <v>14</v>
      </c>
      <c r="H886">
        <v>1886</v>
      </c>
      <c r="I886" s="9">
        <f>IF(H886=0,0,E886/H886)</f>
        <v>57.992576882290564</v>
      </c>
      <c r="J886" t="s">
        <v>21</v>
      </c>
      <c r="K886" t="s">
        <v>22</v>
      </c>
      <c r="L886">
        <v>1399179600</v>
      </c>
      <c r="M886" s="13">
        <f>(((L886/60)/60)/24)+DATE(1970,1,1)</f>
        <v>41763.208333333336</v>
      </c>
      <c r="N886" s="14">
        <v>1399352400</v>
      </c>
      <c r="O886" s="13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LEFT(R886,SEARCH("/",R886)-1)</f>
        <v>theater</v>
      </c>
      <c r="T886" t="str">
        <f>RIGHT(R886,(LEN(R886)-(SEARCH("/",R886))))</f>
        <v>plays</v>
      </c>
      <c r="U886">
        <f t="shared" si="13"/>
        <v>2</v>
      </c>
    </row>
    <row r="887" spans="1:21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IF(E887=0,0,E887/D887)</f>
        <v>1.1827777777777777</v>
      </c>
      <c r="G887" t="s">
        <v>20</v>
      </c>
      <c r="H887">
        <v>52</v>
      </c>
      <c r="I887" s="9">
        <f>IF(H887=0,0,E887/H887)</f>
        <v>40.942307692307693</v>
      </c>
      <c r="J887" t="s">
        <v>21</v>
      </c>
      <c r="K887" t="s">
        <v>22</v>
      </c>
      <c r="L887">
        <v>1275800400</v>
      </c>
      <c r="M887" s="13">
        <f>(((L887/60)/60)/24)+DATE(1970,1,1)</f>
        <v>40335.208333333336</v>
      </c>
      <c r="N887" s="14">
        <v>1279083600</v>
      </c>
      <c r="O887" s="13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LEFT(R887,SEARCH("/",R887)-1)</f>
        <v>theater</v>
      </c>
      <c r="T887" t="str">
        <f>RIGHT(R887,(LEN(R887)-(SEARCH("/",R887))))</f>
        <v>plays</v>
      </c>
      <c r="U887">
        <f t="shared" si="13"/>
        <v>38</v>
      </c>
    </row>
    <row r="888" spans="1:21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IF(E888=0,0,E888/D888)</f>
        <v>0.84824037184594958</v>
      </c>
      <c r="G888" t="s">
        <v>14</v>
      </c>
      <c r="H888">
        <v>1825</v>
      </c>
      <c r="I888" s="9">
        <f>IF(H888=0,0,E888/H888)</f>
        <v>69.9972602739726</v>
      </c>
      <c r="J888" t="s">
        <v>21</v>
      </c>
      <c r="K888" t="s">
        <v>22</v>
      </c>
      <c r="L888">
        <v>1282798800</v>
      </c>
      <c r="M888" s="13">
        <f>(((L888/60)/60)/24)+DATE(1970,1,1)</f>
        <v>40416.208333333336</v>
      </c>
      <c r="N888" s="14">
        <v>1284354000</v>
      </c>
      <c r="O888" s="13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LEFT(R888,SEARCH("/",R888)-1)</f>
        <v>music</v>
      </c>
      <c r="T888" t="str">
        <f>RIGHT(R888,(LEN(R888)-(SEARCH("/",R888))))</f>
        <v>indie rock</v>
      </c>
      <c r="U888">
        <f t="shared" si="13"/>
        <v>18</v>
      </c>
    </row>
    <row r="889" spans="1:21" ht="31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IF(E889=0,0,E889/D889)</f>
        <v>0.29346153846153844</v>
      </c>
      <c r="G889" t="s">
        <v>14</v>
      </c>
      <c r="H889">
        <v>31</v>
      </c>
      <c r="I889" s="9">
        <f>IF(H889=0,0,E889/H889)</f>
        <v>73.838709677419359</v>
      </c>
      <c r="J889" t="s">
        <v>21</v>
      </c>
      <c r="K889" t="s">
        <v>22</v>
      </c>
      <c r="L889">
        <v>1437109200</v>
      </c>
      <c r="M889" s="13">
        <f>(((L889/60)/60)/24)+DATE(1970,1,1)</f>
        <v>42202.208333333328</v>
      </c>
      <c r="N889" s="14">
        <v>1441170000</v>
      </c>
      <c r="O889" s="13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LEFT(R889,SEARCH("/",R889)-1)</f>
        <v>theater</v>
      </c>
      <c r="T889" t="str">
        <f>RIGHT(R889,(LEN(R889)-(SEARCH("/",R889))))</f>
        <v>plays</v>
      </c>
      <c r="U889">
        <f t="shared" si="13"/>
        <v>47</v>
      </c>
    </row>
    <row r="890" spans="1:21" ht="31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IF(E890=0,0,E890/D890)</f>
        <v>2.0989655172413793</v>
      </c>
      <c r="G890" t="s">
        <v>20</v>
      </c>
      <c r="H890">
        <v>290</v>
      </c>
      <c r="I890" s="9">
        <f>IF(H890=0,0,E890/H890)</f>
        <v>41.979310344827589</v>
      </c>
      <c r="J890" t="s">
        <v>21</v>
      </c>
      <c r="K890" t="s">
        <v>22</v>
      </c>
      <c r="L890">
        <v>1491886800</v>
      </c>
      <c r="M890" s="13">
        <f>(((L890/60)/60)/24)+DATE(1970,1,1)</f>
        <v>42836.208333333328</v>
      </c>
      <c r="N890" s="14">
        <v>1493528400</v>
      </c>
      <c r="O890" s="13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LEFT(R890,SEARCH("/",R890)-1)</f>
        <v>theater</v>
      </c>
      <c r="T890" t="str">
        <f>RIGHT(R890,(LEN(R890)-(SEARCH("/",R890))))</f>
        <v>plays</v>
      </c>
      <c r="U890">
        <f t="shared" si="13"/>
        <v>19</v>
      </c>
    </row>
    <row r="891" spans="1:21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IF(E891=0,0,E891/D891)</f>
        <v>1.697857142857143</v>
      </c>
      <c r="G891" t="s">
        <v>20</v>
      </c>
      <c r="H891">
        <v>122</v>
      </c>
      <c r="I891" s="9">
        <f>IF(H891=0,0,E891/H891)</f>
        <v>77.93442622950819</v>
      </c>
      <c r="J891" t="s">
        <v>21</v>
      </c>
      <c r="K891" t="s">
        <v>22</v>
      </c>
      <c r="L891">
        <v>1394600400</v>
      </c>
      <c r="M891" s="13">
        <f>(((L891/60)/60)/24)+DATE(1970,1,1)</f>
        <v>41710.208333333336</v>
      </c>
      <c r="N891" s="14">
        <v>1395205200</v>
      </c>
      <c r="O891" s="13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LEFT(R891,SEARCH("/",R891)-1)</f>
        <v>music</v>
      </c>
      <c r="T891" t="str">
        <f>RIGHT(R891,(LEN(R891)-(SEARCH("/",R891))))</f>
        <v>electric music</v>
      </c>
      <c r="U891">
        <f t="shared" si="13"/>
        <v>7</v>
      </c>
    </row>
    <row r="892" spans="1:21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IF(E892=0,0,E892/D892)</f>
        <v>1.1595907738095239</v>
      </c>
      <c r="G892" t="s">
        <v>20</v>
      </c>
      <c r="H892">
        <v>1470</v>
      </c>
      <c r="I892" s="9">
        <f>IF(H892=0,0,E892/H892)</f>
        <v>106.01972789115646</v>
      </c>
      <c r="J892" t="s">
        <v>21</v>
      </c>
      <c r="K892" t="s">
        <v>22</v>
      </c>
      <c r="L892">
        <v>1561352400</v>
      </c>
      <c r="M892" s="13">
        <f>(((L892/60)/60)/24)+DATE(1970,1,1)</f>
        <v>43640.208333333328</v>
      </c>
      <c r="N892" s="14">
        <v>1561438800</v>
      </c>
      <c r="O892" s="13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LEFT(R892,SEARCH("/",R892)-1)</f>
        <v>music</v>
      </c>
      <c r="T892" t="str">
        <f>RIGHT(R892,(LEN(R892)-(SEARCH("/",R892))))</f>
        <v>indie rock</v>
      </c>
      <c r="U892">
        <f t="shared" si="13"/>
        <v>1</v>
      </c>
    </row>
    <row r="893" spans="1:21" ht="31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IF(E893=0,0,E893/D893)</f>
        <v>2.5859999999999999</v>
      </c>
      <c r="G893" t="s">
        <v>20</v>
      </c>
      <c r="H893">
        <v>165</v>
      </c>
      <c r="I893" s="9">
        <f>IF(H893=0,0,E893/H893)</f>
        <v>47.018181818181816</v>
      </c>
      <c r="J893" t="s">
        <v>15</v>
      </c>
      <c r="K893" t="s">
        <v>16</v>
      </c>
      <c r="L893">
        <v>1322892000</v>
      </c>
      <c r="M893" s="13">
        <f>(((L893/60)/60)/24)+DATE(1970,1,1)</f>
        <v>40880.25</v>
      </c>
      <c r="N893" s="14">
        <v>1326693600</v>
      </c>
      <c r="O893" s="13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>LEFT(R893,SEARCH("/",R893)-1)</f>
        <v>film &amp; video</v>
      </c>
      <c r="T893" t="str">
        <f>RIGHT(R893,(LEN(R893)-(SEARCH("/",R893))))</f>
        <v>documentary</v>
      </c>
      <c r="U893">
        <f t="shared" si="13"/>
        <v>44</v>
      </c>
    </row>
    <row r="894" spans="1:21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IF(E894=0,0,E894/D894)</f>
        <v>2.3058333333333332</v>
      </c>
      <c r="G894" t="s">
        <v>20</v>
      </c>
      <c r="H894">
        <v>182</v>
      </c>
      <c r="I894" s="9">
        <f>IF(H894=0,0,E894/H894)</f>
        <v>76.016483516483518</v>
      </c>
      <c r="J894" t="s">
        <v>21</v>
      </c>
      <c r="K894" t="s">
        <v>22</v>
      </c>
      <c r="L894">
        <v>1274418000</v>
      </c>
      <c r="M894" s="13">
        <f>(((L894/60)/60)/24)+DATE(1970,1,1)</f>
        <v>40319.208333333336</v>
      </c>
      <c r="N894" s="14">
        <v>1277960400</v>
      </c>
      <c r="O894" s="13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LEFT(R894,SEARCH("/",R894)-1)</f>
        <v>publishing</v>
      </c>
      <c r="T894" t="str">
        <f>RIGHT(R894,(LEN(R894)-(SEARCH("/",R894))))</f>
        <v>translations</v>
      </c>
      <c r="U894">
        <f t="shared" si="13"/>
        <v>41</v>
      </c>
    </row>
    <row r="895" spans="1:21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IF(E895=0,0,E895/D895)</f>
        <v>1.2821428571428573</v>
      </c>
      <c r="G895" t="s">
        <v>20</v>
      </c>
      <c r="H895">
        <v>199</v>
      </c>
      <c r="I895" s="9">
        <f>IF(H895=0,0,E895/H895)</f>
        <v>54.120603015075375</v>
      </c>
      <c r="J895" t="s">
        <v>107</v>
      </c>
      <c r="K895" t="s">
        <v>108</v>
      </c>
      <c r="L895">
        <v>1434344400</v>
      </c>
      <c r="M895" s="13">
        <f>(((L895/60)/60)/24)+DATE(1970,1,1)</f>
        <v>42170.208333333328</v>
      </c>
      <c r="N895" s="14">
        <v>1434690000</v>
      </c>
      <c r="O895" s="13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LEFT(R895,SEARCH("/",R895)-1)</f>
        <v>film &amp; video</v>
      </c>
      <c r="T895" t="str">
        <f>RIGHT(R895,(LEN(R895)-(SEARCH("/",R895))))</f>
        <v>documentary</v>
      </c>
      <c r="U895">
        <f t="shared" si="13"/>
        <v>4</v>
      </c>
    </row>
    <row r="896" spans="1:21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IF(E896=0,0,E896/D896)</f>
        <v>1.8870588235294117</v>
      </c>
      <c r="G896" t="s">
        <v>20</v>
      </c>
      <c r="H896">
        <v>56</v>
      </c>
      <c r="I896" s="9">
        <f>IF(H896=0,0,E896/H896)</f>
        <v>57.285714285714285</v>
      </c>
      <c r="J896" t="s">
        <v>40</v>
      </c>
      <c r="K896" t="s">
        <v>41</v>
      </c>
      <c r="L896">
        <v>1373518800</v>
      </c>
      <c r="M896" s="13">
        <f>(((L896/60)/60)/24)+DATE(1970,1,1)</f>
        <v>41466.208333333336</v>
      </c>
      <c r="N896" s="14">
        <v>1376110800</v>
      </c>
      <c r="O896" s="13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LEFT(R896,SEARCH("/",R896)-1)</f>
        <v>film &amp; video</v>
      </c>
      <c r="T896" t="str">
        <f>RIGHT(R896,(LEN(R896)-(SEARCH("/",R896))))</f>
        <v>television</v>
      </c>
      <c r="U896">
        <f t="shared" si="13"/>
        <v>30</v>
      </c>
    </row>
    <row r="897" spans="1:21" ht="31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IF(E897=0,0,E897/D897)</f>
        <v>6.9511889862327911E-2</v>
      </c>
      <c r="G897" t="s">
        <v>14</v>
      </c>
      <c r="H897">
        <v>107</v>
      </c>
      <c r="I897" s="9">
        <f>IF(H897=0,0,E897/H897)</f>
        <v>103.81308411214954</v>
      </c>
      <c r="J897" t="s">
        <v>21</v>
      </c>
      <c r="K897" t="s">
        <v>22</v>
      </c>
      <c r="L897">
        <v>1517637600</v>
      </c>
      <c r="M897" s="13">
        <f>(((L897/60)/60)/24)+DATE(1970,1,1)</f>
        <v>43134.25</v>
      </c>
      <c r="N897" s="14">
        <v>1518415200</v>
      </c>
      <c r="O897" s="13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>LEFT(R897,SEARCH("/",R897)-1)</f>
        <v>theater</v>
      </c>
      <c r="T897" t="str">
        <f>RIGHT(R897,(LEN(R897)-(SEARCH("/",R897))))</f>
        <v>plays</v>
      </c>
      <c r="U897">
        <f t="shared" si="13"/>
        <v>9</v>
      </c>
    </row>
    <row r="898" spans="1:21" ht="31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IF(E898=0,0,E898/D898)</f>
        <v>7.7443434343434348</v>
      </c>
      <c r="G898" t="s">
        <v>20</v>
      </c>
      <c r="H898">
        <v>1460</v>
      </c>
      <c r="I898" s="9">
        <f>IF(H898=0,0,E898/H898)</f>
        <v>105.02602739726028</v>
      </c>
      <c r="J898" t="s">
        <v>26</v>
      </c>
      <c r="K898" t="s">
        <v>27</v>
      </c>
      <c r="L898">
        <v>1310619600</v>
      </c>
      <c r="M898" s="13">
        <f>(((L898/60)/60)/24)+DATE(1970,1,1)</f>
        <v>40738.208333333336</v>
      </c>
      <c r="N898" s="14">
        <v>1310878800</v>
      </c>
      <c r="O898" s="13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LEFT(R898,SEARCH("/",R898)-1)</f>
        <v>food</v>
      </c>
      <c r="T898" t="str">
        <f>RIGHT(R898,(LEN(R898)-(SEARCH("/",R898))))</f>
        <v>food trucks</v>
      </c>
      <c r="U898">
        <f t="shared" si="13"/>
        <v>3</v>
      </c>
    </row>
    <row r="899" spans="1:21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IF(E899=0,0,E899/D899)</f>
        <v>0.27693181818181817</v>
      </c>
      <c r="G899" t="s">
        <v>14</v>
      </c>
      <c r="H899">
        <v>27</v>
      </c>
      <c r="I899" s="9">
        <f>IF(H899=0,0,E899/H899)</f>
        <v>90.259259259259252</v>
      </c>
      <c r="J899" t="s">
        <v>21</v>
      </c>
      <c r="K899" t="s">
        <v>22</v>
      </c>
      <c r="L899">
        <v>1556427600</v>
      </c>
      <c r="M899" s="13">
        <f>(((L899/60)/60)/24)+DATE(1970,1,1)</f>
        <v>43583.208333333328</v>
      </c>
      <c r="N899" s="14">
        <v>1556600400</v>
      </c>
      <c r="O899" s="13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LEFT(R899,SEARCH("/",R899)-1)</f>
        <v>theater</v>
      </c>
      <c r="T899" t="str">
        <f>RIGHT(R899,(LEN(R899)-(SEARCH("/",R899))))</f>
        <v>plays</v>
      </c>
      <c r="U899">
        <f t="shared" ref="U899:U962" si="14">O899-M899</f>
        <v>2</v>
      </c>
    </row>
    <row r="900" spans="1:21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IF(E900=0,0,E900/D900)</f>
        <v>0.52479620323841425</v>
      </c>
      <c r="G900" t="s">
        <v>14</v>
      </c>
      <c r="H900">
        <v>1221</v>
      </c>
      <c r="I900" s="9">
        <f>IF(H900=0,0,E900/H900)</f>
        <v>76.978705978705975</v>
      </c>
      <c r="J900" t="s">
        <v>21</v>
      </c>
      <c r="K900" t="s">
        <v>22</v>
      </c>
      <c r="L900">
        <v>1576476000</v>
      </c>
      <c r="M900" s="13">
        <f>(((L900/60)/60)/24)+DATE(1970,1,1)</f>
        <v>43815.25</v>
      </c>
      <c r="N900" s="14">
        <v>1576994400</v>
      </c>
      <c r="O900" s="13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>LEFT(R900,SEARCH("/",R900)-1)</f>
        <v>film &amp; video</v>
      </c>
      <c r="T900" t="str">
        <f>RIGHT(R900,(LEN(R900)-(SEARCH("/",R900))))</f>
        <v>documentary</v>
      </c>
      <c r="U900">
        <f t="shared" si="14"/>
        <v>6</v>
      </c>
    </row>
    <row r="901" spans="1:21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IF(E901=0,0,E901/D901)</f>
        <v>4.0709677419354842</v>
      </c>
      <c r="G901" t="s">
        <v>20</v>
      </c>
      <c r="H901">
        <v>123</v>
      </c>
      <c r="I901" s="9">
        <f>IF(H901=0,0,E901/H901)</f>
        <v>102.60162601626017</v>
      </c>
      <c r="J901" t="s">
        <v>98</v>
      </c>
      <c r="K901" t="s">
        <v>99</v>
      </c>
      <c r="L901">
        <v>1381122000</v>
      </c>
      <c r="M901" s="13">
        <f>(((L901/60)/60)/24)+DATE(1970,1,1)</f>
        <v>41554.208333333336</v>
      </c>
      <c r="N901" s="14">
        <v>1382677200</v>
      </c>
      <c r="O901" s="13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LEFT(R901,SEARCH("/",R901)-1)</f>
        <v>music</v>
      </c>
      <c r="T901" t="str">
        <f>RIGHT(R901,(LEN(R901)-(SEARCH("/",R901))))</f>
        <v>jazz</v>
      </c>
      <c r="U901">
        <f t="shared" si="14"/>
        <v>18</v>
      </c>
    </row>
    <row r="902" spans="1:21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IF(E902=0,0,E902/D902)</f>
        <v>0.02</v>
      </c>
      <c r="G902" t="s">
        <v>14</v>
      </c>
      <c r="H902">
        <v>1</v>
      </c>
      <c r="I902" s="9">
        <f>IF(H902=0,0,E902/H902)</f>
        <v>2</v>
      </c>
      <c r="J902" t="s">
        <v>21</v>
      </c>
      <c r="K902" t="s">
        <v>22</v>
      </c>
      <c r="L902">
        <v>1411102800</v>
      </c>
      <c r="M902" s="13">
        <f>(((L902/60)/60)/24)+DATE(1970,1,1)</f>
        <v>41901.208333333336</v>
      </c>
      <c r="N902" s="14">
        <v>1411189200</v>
      </c>
      <c r="O902" s="13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LEFT(R902,SEARCH("/",R902)-1)</f>
        <v>technology</v>
      </c>
      <c r="T902" t="str">
        <f>RIGHT(R902,(LEN(R902)-(SEARCH("/",R902))))</f>
        <v>web</v>
      </c>
      <c r="U902">
        <f t="shared" si="14"/>
        <v>1</v>
      </c>
    </row>
    <row r="903" spans="1:21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IF(E903=0,0,E903/D903)</f>
        <v>1.5617857142857143</v>
      </c>
      <c r="G903" t="s">
        <v>20</v>
      </c>
      <c r="H903">
        <v>159</v>
      </c>
      <c r="I903" s="9">
        <f>IF(H903=0,0,E903/H903)</f>
        <v>55.0062893081761</v>
      </c>
      <c r="J903" t="s">
        <v>21</v>
      </c>
      <c r="K903" t="s">
        <v>22</v>
      </c>
      <c r="L903">
        <v>1531803600</v>
      </c>
      <c r="M903" s="13">
        <f>(((L903/60)/60)/24)+DATE(1970,1,1)</f>
        <v>43298.208333333328</v>
      </c>
      <c r="N903" s="14">
        <v>1534654800</v>
      </c>
      <c r="O903" s="13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LEFT(R903,SEARCH("/",R903)-1)</f>
        <v>music</v>
      </c>
      <c r="T903" t="str">
        <f>RIGHT(R903,(LEN(R903)-(SEARCH("/",R903))))</f>
        <v>rock</v>
      </c>
      <c r="U903">
        <f t="shared" si="14"/>
        <v>33</v>
      </c>
    </row>
    <row r="904" spans="1:21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IF(E904=0,0,E904/D904)</f>
        <v>2.5242857142857145</v>
      </c>
      <c r="G904" t="s">
        <v>20</v>
      </c>
      <c r="H904">
        <v>110</v>
      </c>
      <c r="I904" s="9">
        <f>IF(H904=0,0,E904/H904)</f>
        <v>32.127272727272725</v>
      </c>
      <c r="J904" t="s">
        <v>21</v>
      </c>
      <c r="K904" t="s">
        <v>22</v>
      </c>
      <c r="L904">
        <v>1454133600</v>
      </c>
      <c r="M904" s="13">
        <f>(((L904/60)/60)/24)+DATE(1970,1,1)</f>
        <v>42399.25</v>
      </c>
      <c r="N904" s="14">
        <v>1457762400</v>
      </c>
      <c r="O904" s="13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>LEFT(R904,SEARCH("/",R904)-1)</f>
        <v>technology</v>
      </c>
      <c r="T904" t="str">
        <f>RIGHT(R904,(LEN(R904)-(SEARCH("/",R904))))</f>
        <v>web</v>
      </c>
      <c r="U904">
        <f t="shared" si="14"/>
        <v>42</v>
      </c>
    </row>
    <row r="905" spans="1:21" ht="31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IF(E905=0,0,E905/D905)</f>
        <v>1.729268292682927E-2</v>
      </c>
      <c r="G905" t="s">
        <v>47</v>
      </c>
      <c r="H905">
        <v>14</v>
      </c>
      <c r="I905" s="9">
        <f>IF(H905=0,0,E905/H905)</f>
        <v>50.642857142857146</v>
      </c>
      <c r="J905" t="s">
        <v>21</v>
      </c>
      <c r="K905" t="s">
        <v>22</v>
      </c>
      <c r="L905">
        <v>1336194000</v>
      </c>
      <c r="M905" s="13">
        <f>(((L905/60)/60)/24)+DATE(1970,1,1)</f>
        <v>41034.208333333336</v>
      </c>
      <c r="N905" s="14">
        <v>1337490000</v>
      </c>
      <c r="O905" s="13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LEFT(R905,SEARCH("/",R905)-1)</f>
        <v>publishing</v>
      </c>
      <c r="T905" t="str">
        <f>RIGHT(R905,(LEN(R905)-(SEARCH("/",R905))))</f>
        <v>nonfiction</v>
      </c>
      <c r="U905">
        <f t="shared" si="14"/>
        <v>15</v>
      </c>
    </row>
    <row r="906" spans="1:21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IF(E906=0,0,E906/D906)</f>
        <v>0.12230769230769231</v>
      </c>
      <c r="G906" t="s">
        <v>14</v>
      </c>
      <c r="H906">
        <v>16</v>
      </c>
      <c r="I906" s="9">
        <f>IF(H906=0,0,E906/H906)</f>
        <v>49.6875</v>
      </c>
      <c r="J906" t="s">
        <v>21</v>
      </c>
      <c r="K906" t="s">
        <v>22</v>
      </c>
      <c r="L906">
        <v>1349326800</v>
      </c>
      <c r="M906" s="13">
        <f>(((L906/60)/60)/24)+DATE(1970,1,1)</f>
        <v>41186.208333333336</v>
      </c>
      <c r="N906" s="14">
        <v>1349672400</v>
      </c>
      <c r="O906" s="13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LEFT(R906,SEARCH("/",R906)-1)</f>
        <v>publishing</v>
      </c>
      <c r="T906" t="str">
        <f>RIGHT(R906,(LEN(R906)-(SEARCH("/",R906))))</f>
        <v>radio &amp; podcasts</v>
      </c>
      <c r="U906">
        <f t="shared" si="14"/>
        <v>4</v>
      </c>
    </row>
    <row r="907" spans="1:21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IF(E907=0,0,E907/D907)</f>
        <v>1.6398734177215191</v>
      </c>
      <c r="G907" t="s">
        <v>20</v>
      </c>
      <c r="H907">
        <v>236</v>
      </c>
      <c r="I907" s="9">
        <f>IF(H907=0,0,E907/H907)</f>
        <v>54.894067796610166</v>
      </c>
      <c r="J907" t="s">
        <v>21</v>
      </c>
      <c r="K907" t="s">
        <v>22</v>
      </c>
      <c r="L907">
        <v>1379566800</v>
      </c>
      <c r="M907" s="13">
        <f>(((L907/60)/60)/24)+DATE(1970,1,1)</f>
        <v>41536.208333333336</v>
      </c>
      <c r="N907" s="14">
        <v>1379826000</v>
      </c>
      <c r="O907" s="13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RIGHT(R907,(LEN(R907)-(SEARCH("/",R907))))</f>
        <v>plays</v>
      </c>
      <c r="U907">
        <f t="shared" si="14"/>
        <v>3</v>
      </c>
    </row>
    <row r="908" spans="1:21" ht="31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IF(E908=0,0,E908/D908)</f>
        <v>1.6298181818181818</v>
      </c>
      <c r="G908" t="s">
        <v>20</v>
      </c>
      <c r="H908">
        <v>191</v>
      </c>
      <c r="I908" s="9">
        <f>IF(H908=0,0,E908/H908)</f>
        <v>46.931937172774866</v>
      </c>
      <c r="J908" t="s">
        <v>21</v>
      </c>
      <c r="K908" t="s">
        <v>22</v>
      </c>
      <c r="L908">
        <v>1494651600</v>
      </c>
      <c r="M908" s="13">
        <f>(((L908/60)/60)/24)+DATE(1970,1,1)</f>
        <v>42868.208333333328</v>
      </c>
      <c r="N908" s="14">
        <v>1497762000</v>
      </c>
      <c r="O908" s="13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LEFT(R908,SEARCH("/",R908)-1)</f>
        <v>film &amp; video</v>
      </c>
      <c r="T908" t="str">
        <f>RIGHT(R908,(LEN(R908)-(SEARCH("/",R908))))</f>
        <v>documentary</v>
      </c>
      <c r="U908">
        <f t="shared" si="14"/>
        <v>36</v>
      </c>
    </row>
    <row r="909" spans="1:21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IF(E909=0,0,E909/D909)</f>
        <v>0.20252747252747252</v>
      </c>
      <c r="G909" t="s">
        <v>14</v>
      </c>
      <c r="H909">
        <v>41</v>
      </c>
      <c r="I909" s="9">
        <f>IF(H909=0,0,E909/H909)</f>
        <v>44.951219512195124</v>
      </c>
      <c r="J909" t="s">
        <v>21</v>
      </c>
      <c r="K909" t="s">
        <v>22</v>
      </c>
      <c r="L909">
        <v>1303880400</v>
      </c>
      <c r="M909" s="13">
        <f>(((L909/60)/60)/24)+DATE(1970,1,1)</f>
        <v>40660.208333333336</v>
      </c>
      <c r="N909" s="14">
        <v>1304485200</v>
      </c>
      <c r="O909" s="13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LEFT(R909,SEARCH("/",R909)-1)</f>
        <v>theater</v>
      </c>
      <c r="T909" t="str">
        <f>RIGHT(R909,(LEN(R909)-(SEARCH("/",R909))))</f>
        <v>plays</v>
      </c>
      <c r="U909">
        <f t="shared" si="14"/>
        <v>7</v>
      </c>
    </row>
    <row r="910" spans="1:21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IF(E910=0,0,E910/D910)</f>
        <v>3.1924083769633507</v>
      </c>
      <c r="G910" t="s">
        <v>20</v>
      </c>
      <c r="H910">
        <v>3934</v>
      </c>
      <c r="I910" s="9">
        <f>IF(H910=0,0,E910/H910)</f>
        <v>30.99898322318251</v>
      </c>
      <c r="J910" t="s">
        <v>21</v>
      </c>
      <c r="K910" t="s">
        <v>22</v>
      </c>
      <c r="L910">
        <v>1335934800</v>
      </c>
      <c r="M910" s="13">
        <f>(((L910/60)/60)/24)+DATE(1970,1,1)</f>
        <v>41031.208333333336</v>
      </c>
      <c r="N910" s="14">
        <v>1336885200</v>
      </c>
      <c r="O910" s="13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LEFT(R910,SEARCH("/",R910)-1)</f>
        <v>games</v>
      </c>
      <c r="T910" t="str">
        <f>RIGHT(R910,(LEN(R910)-(SEARCH("/",R910))))</f>
        <v>video games</v>
      </c>
      <c r="U910">
        <f t="shared" si="14"/>
        <v>11</v>
      </c>
    </row>
    <row r="911" spans="1:21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IF(E911=0,0,E911/D911)</f>
        <v>4.7894444444444444</v>
      </c>
      <c r="G911" t="s">
        <v>20</v>
      </c>
      <c r="H911">
        <v>80</v>
      </c>
      <c r="I911" s="9">
        <f>IF(H911=0,0,E911/H911)</f>
        <v>107.7625</v>
      </c>
      <c r="J911" t="s">
        <v>15</v>
      </c>
      <c r="K911" t="s">
        <v>16</v>
      </c>
      <c r="L911">
        <v>1528088400</v>
      </c>
      <c r="M911" s="13">
        <f>(((L911/60)/60)/24)+DATE(1970,1,1)</f>
        <v>43255.208333333328</v>
      </c>
      <c r="N911" s="14">
        <v>1530421200</v>
      </c>
      <c r="O911" s="13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LEFT(R911,SEARCH("/",R911)-1)</f>
        <v>theater</v>
      </c>
      <c r="T911" t="str">
        <f>RIGHT(R911,(LEN(R911)-(SEARCH("/",R911))))</f>
        <v>plays</v>
      </c>
      <c r="U911">
        <f t="shared" si="14"/>
        <v>27</v>
      </c>
    </row>
    <row r="912" spans="1:21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IF(E912=0,0,E912/D912)</f>
        <v>0.19556634304207121</v>
      </c>
      <c r="G912" t="s">
        <v>74</v>
      </c>
      <c r="H912">
        <v>296</v>
      </c>
      <c r="I912" s="9">
        <f>IF(H912=0,0,E912/H912)</f>
        <v>102.07770270270271</v>
      </c>
      <c r="J912" t="s">
        <v>21</v>
      </c>
      <c r="K912" t="s">
        <v>22</v>
      </c>
      <c r="L912">
        <v>1421906400</v>
      </c>
      <c r="M912" s="13">
        <f>(((L912/60)/60)/24)+DATE(1970,1,1)</f>
        <v>42026.25</v>
      </c>
      <c r="N912" s="14">
        <v>1421992800</v>
      </c>
      <c r="O912" s="13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RIGHT(R912,(LEN(R912)-(SEARCH("/",R912))))</f>
        <v>plays</v>
      </c>
      <c r="U912">
        <f t="shared" si="14"/>
        <v>1</v>
      </c>
    </row>
    <row r="913" spans="1:21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IF(E913=0,0,E913/D913)</f>
        <v>1.9894827586206896</v>
      </c>
      <c r="G913" t="s">
        <v>20</v>
      </c>
      <c r="H913">
        <v>462</v>
      </c>
      <c r="I913" s="9">
        <f>IF(H913=0,0,E913/H913)</f>
        <v>24.976190476190474</v>
      </c>
      <c r="J913" t="s">
        <v>21</v>
      </c>
      <c r="K913" t="s">
        <v>22</v>
      </c>
      <c r="L913">
        <v>1568005200</v>
      </c>
      <c r="M913" s="13">
        <f>(((L913/60)/60)/24)+DATE(1970,1,1)</f>
        <v>43717.208333333328</v>
      </c>
      <c r="N913" s="14">
        <v>1568178000</v>
      </c>
      <c r="O913" s="13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LEFT(R913,SEARCH("/",R913)-1)</f>
        <v>technology</v>
      </c>
      <c r="T913" t="str">
        <f>RIGHT(R913,(LEN(R913)-(SEARCH("/",R913))))</f>
        <v>web</v>
      </c>
      <c r="U913">
        <f t="shared" si="14"/>
        <v>2</v>
      </c>
    </row>
    <row r="914" spans="1:21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IF(E914=0,0,E914/D914)</f>
        <v>7.95</v>
      </c>
      <c r="G914" t="s">
        <v>20</v>
      </c>
      <c r="H914">
        <v>179</v>
      </c>
      <c r="I914" s="9">
        <f>IF(H914=0,0,E914/H914)</f>
        <v>79.944134078212286</v>
      </c>
      <c r="J914" t="s">
        <v>21</v>
      </c>
      <c r="K914" t="s">
        <v>22</v>
      </c>
      <c r="L914">
        <v>1346821200</v>
      </c>
      <c r="M914" s="13">
        <f>(((L914/60)/60)/24)+DATE(1970,1,1)</f>
        <v>41157.208333333336</v>
      </c>
      <c r="N914" s="14">
        <v>1347944400</v>
      </c>
      <c r="O914" s="13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LEFT(R914,SEARCH("/",R914)-1)</f>
        <v>film &amp; video</v>
      </c>
      <c r="T914" t="str">
        <f>RIGHT(R914,(LEN(R914)-(SEARCH("/",R914))))</f>
        <v>drama</v>
      </c>
      <c r="U914">
        <f t="shared" si="14"/>
        <v>13</v>
      </c>
    </row>
    <row r="915" spans="1:21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IF(E915=0,0,E915/D915)</f>
        <v>0.50621082621082625</v>
      </c>
      <c r="G915" t="s">
        <v>14</v>
      </c>
      <c r="H915">
        <v>523</v>
      </c>
      <c r="I915" s="9">
        <f>IF(H915=0,0,E915/H915)</f>
        <v>67.946462715105156</v>
      </c>
      <c r="J915" t="s">
        <v>26</v>
      </c>
      <c r="K915" t="s">
        <v>27</v>
      </c>
      <c r="L915">
        <v>1557637200</v>
      </c>
      <c r="M915" s="13">
        <f>(((L915/60)/60)/24)+DATE(1970,1,1)</f>
        <v>43597.208333333328</v>
      </c>
      <c r="N915" s="14">
        <v>1558760400</v>
      </c>
      <c r="O915" s="13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LEFT(R915,SEARCH("/",R915)-1)</f>
        <v>film &amp; video</v>
      </c>
      <c r="T915" t="str">
        <f>RIGHT(R915,(LEN(R915)-(SEARCH("/",R915))))</f>
        <v>drama</v>
      </c>
      <c r="U915">
        <f t="shared" si="14"/>
        <v>13</v>
      </c>
    </row>
    <row r="916" spans="1:21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IF(E916=0,0,E916/D916)</f>
        <v>0.57437499999999997</v>
      </c>
      <c r="G916" t="s">
        <v>14</v>
      </c>
      <c r="H916">
        <v>141</v>
      </c>
      <c r="I916" s="9">
        <f>IF(H916=0,0,E916/H916)</f>
        <v>26.070921985815602</v>
      </c>
      <c r="J916" t="s">
        <v>40</v>
      </c>
      <c r="K916" t="s">
        <v>41</v>
      </c>
      <c r="L916">
        <v>1375592400</v>
      </c>
      <c r="M916" s="13">
        <f>(((L916/60)/60)/24)+DATE(1970,1,1)</f>
        <v>41490.208333333336</v>
      </c>
      <c r="N916" s="14">
        <v>1376629200</v>
      </c>
      <c r="O916" s="13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LEFT(R916,SEARCH("/",R916)-1)</f>
        <v>theater</v>
      </c>
      <c r="T916" t="str">
        <f>RIGHT(R916,(LEN(R916)-(SEARCH("/",R916))))</f>
        <v>plays</v>
      </c>
      <c r="U916">
        <f t="shared" si="14"/>
        <v>12</v>
      </c>
    </row>
    <row r="917" spans="1:21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IF(E917=0,0,E917/D917)</f>
        <v>1.5562827640984909</v>
      </c>
      <c r="G917" t="s">
        <v>20</v>
      </c>
      <c r="H917">
        <v>1866</v>
      </c>
      <c r="I917" s="9">
        <f>IF(H917=0,0,E917/H917)</f>
        <v>105.0032154340836</v>
      </c>
      <c r="J917" t="s">
        <v>40</v>
      </c>
      <c r="K917" t="s">
        <v>41</v>
      </c>
      <c r="L917">
        <v>1503982800</v>
      </c>
      <c r="M917" s="13">
        <f>(((L917/60)/60)/24)+DATE(1970,1,1)</f>
        <v>42976.208333333328</v>
      </c>
      <c r="N917" s="14">
        <v>1504760400</v>
      </c>
      <c r="O917" s="13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LEFT(R917,SEARCH("/",R917)-1)</f>
        <v>film &amp; video</v>
      </c>
      <c r="T917" t="str">
        <f>RIGHT(R917,(LEN(R917)-(SEARCH("/",R917))))</f>
        <v>television</v>
      </c>
      <c r="U917">
        <f t="shared" si="14"/>
        <v>9</v>
      </c>
    </row>
    <row r="918" spans="1:21" ht="31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IF(E918=0,0,E918/D918)</f>
        <v>0.36297297297297298</v>
      </c>
      <c r="G918" t="s">
        <v>14</v>
      </c>
      <c r="H918">
        <v>52</v>
      </c>
      <c r="I918" s="9">
        <f>IF(H918=0,0,E918/H918)</f>
        <v>25.826923076923077</v>
      </c>
      <c r="J918" t="s">
        <v>21</v>
      </c>
      <c r="K918" t="s">
        <v>22</v>
      </c>
      <c r="L918">
        <v>1418882400</v>
      </c>
      <c r="M918" s="13">
        <f>(((L918/60)/60)/24)+DATE(1970,1,1)</f>
        <v>41991.25</v>
      </c>
      <c r="N918" s="14">
        <v>1419660000</v>
      </c>
      <c r="O918" s="13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>LEFT(R918,SEARCH("/",R918)-1)</f>
        <v>photography</v>
      </c>
      <c r="T918" t="str">
        <f>RIGHT(R918,(LEN(R918)-(SEARCH("/",R918))))</f>
        <v>photography books</v>
      </c>
      <c r="U918">
        <f t="shared" si="14"/>
        <v>9</v>
      </c>
    </row>
    <row r="919" spans="1:21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IF(E919=0,0,E919/D919)</f>
        <v>0.58250000000000002</v>
      </c>
      <c r="G919" t="s">
        <v>47</v>
      </c>
      <c r="H919">
        <v>27</v>
      </c>
      <c r="I919" s="9">
        <f>IF(H919=0,0,E919/H919)</f>
        <v>77.666666666666671</v>
      </c>
      <c r="J919" t="s">
        <v>40</v>
      </c>
      <c r="K919" t="s">
        <v>41</v>
      </c>
      <c r="L919">
        <v>1309237200</v>
      </c>
      <c r="M919" s="13">
        <f>(((L919/60)/60)/24)+DATE(1970,1,1)</f>
        <v>40722.208333333336</v>
      </c>
      <c r="N919" s="14">
        <v>1311310800</v>
      </c>
      <c r="O919" s="13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LEFT(R919,SEARCH("/",R919)-1)</f>
        <v>film &amp; video</v>
      </c>
      <c r="T919" t="str">
        <f>RIGHT(R919,(LEN(R919)-(SEARCH("/",R919))))</f>
        <v>shorts</v>
      </c>
      <c r="U919">
        <f t="shared" si="14"/>
        <v>24</v>
      </c>
    </row>
    <row r="920" spans="1:21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IF(E920=0,0,E920/D920)</f>
        <v>2.3739473684210526</v>
      </c>
      <c r="G920" t="s">
        <v>20</v>
      </c>
      <c r="H920">
        <v>156</v>
      </c>
      <c r="I920" s="9">
        <f>IF(H920=0,0,E920/H920)</f>
        <v>57.82692307692308</v>
      </c>
      <c r="J920" t="s">
        <v>98</v>
      </c>
      <c r="K920" t="s">
        <v>99</v>
      </c>
      <c r="L920">
        <v>1343365200</v>
      </c>
      <c r="M920" s="13">
        <f>(((L920/60)/60)/24)+DATE(1970,1,1)</f>
        <v>41117.208333333336</v>
      </c>
      <c r="N920" s="14">
        <v>1344315600</v>
      </c>
      <c r="O920" s="13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LEFT(R920,SEARCH("/",R920)-1)</f>
        <v>publishing</v>
      </c>
      <c r="T920" t="str">
        <f>RIGHT(R920,(LEN(R920)-(SEARCH("/",R920))))</f>
        <v>radio &amp; podcasts</v>
      </c>
      <c r="U920">
        <f t="shared" si="14"/>
        <v>11</v>
      </c>
    </row>
    <row r="921" spans="1:21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IF(E921=0,0,E921/D921)</f>
        <v>0.58750000000000002</v>
      </c>
      <c r="G921" t="s">
        <v>14</v>
      </c>
      <c r="H921">
        <v>225</v>
      </c>
      <c r="I921" s="9">
        <f>IF(H921=0,0,E921/H921)</f>
        <v>92.955555555555549</v>
      </c>
      <c r="J921" t="s">
        <v>26</v>
      </c>
      <c r="K921" t="s">
        <v>27</v>
      </c>
      <c r="L921">
        <v>1507957200</v>
      </c>
      <c r="M921" s="13">
        <f>(((L921/60)/60)/24)+DATE(1970,1,1)</f>
        <v>43022.208333333328</v>
      </c>
      <c r="N921" s="14">
        <v>1510725600</v>
      </c>
      <c r="O921" s="13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>LEFT(R921,SEARCH("/",R921)-1)</f>
        <v>theater</v>
      </c>
      <c r="T921" t="str">
        <f>RIGHT(R921,(LEN(R921)-(SEARCH("/",R921))))</f>
        <v>plays</v>
      </c>
      <c r="U921">
        <f t="shared" si="14"/>
        <v>32.041666666671517</v>
      </c>
    </row>
    <row r="922" spans="1:21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IF(E922=0,0,E922/D922)</f>
        <v>1.8256603773584905</v>
      </c>
      <c r="G922" t="s">
        <v>20</v>
      </c>
      <c r="H922">
        <v>255</v>
      </c>
      <c r="I922" s="9">
        <f>IF(H922=0,0,E922/H922)</f>
        <v>37.945098039215686</v>
      </c>
      <c r="J922" t="s">
        <v>21</v>
      </c>
      <c r="K922" t="s">
        <v>22</v>
      </c>
      <c r="L922">
        <v>1549519200</v>
      </c>
      <c r="M922" s="13">
        <f>(((L922/60)/60)/24)+DATE(1970,1,1)</f>
        <v>43503.25</v>
      </c>
      <c r="N922" s="14">
        <v>1551247200</v>
      </c>
      <c r="O922" s="13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>LEFT(R922,SEARCH("/",R922)-1)</f>
        <v>film &amp; video</v>
      </c>
      <c r="T922" t="str">
        <f>RIGHT(R922,(LEN(R922)-(SEARCH("/",R922))))</f>
        <v>animation</v>
      </c>
      <c r="U922">
        <f t="shared" si="14"/>
        <v>20</v>
      </c>
    </row>
    <row r="923" spans="1:21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IF(E923=0,0,E923/D923)</f>
        <v>7.5436408977556111E-3</v>
      </c>
      <c r="G923" t="s">
        <v>14</v>
      </c>
      <c r="H923">
        <v>38</v>
      </c>
      <c r="I923" s="9">
        <f>IF(H923=0,0,E923/H923)</f>
        <v>31.842105263157894</v>
      </c>
      <c r="J923" t="s">
        <v>21</v>
      </c>
      <c r="K923" t="s">
        <v>22</v>
      </c>
      <c r="L923">
        <v>1329026400</v>
      </c>
      <c r="M923" s="13">
        <f>(((L923/60)/60)/24)+DATE(1970,1,1)</f>
        <v>40951.25</v>
      </c>
      <c r="N923" s="14">
        <v>1330236000</v>
      </c>
      <c r="O923" s="13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>LEFT(R923,SEARCH("/",R923)-1)</f>
        <v>technology</v>
      </c>
      <c r="T923" t="str">
        <f>RIGHT(R923,(LEN(R923)-(SEARCH("/",R923))))</f>
        <v>web</v>
      </c>
      <c r="U923">
        <f t="shared" si="14"/>
        <v>14</v>
      </c>
    </row>
    <row r="924" spans="1:21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IF(E924=0,0,E924/D924)</f>
        <v>1.7595330739299611</v>
      </c>
      <c r="G924" t="s">
        <v>20</v>
      </c>
      <c r="H924">
        <v>2261</v>
      </c>
      <c r="I924" s="9">
        <f>IF(H924=0,0,E924/H924)</f>
        <v>40</v>
      </c>
      <c r="J924" t="s">
        <v>21</v>
      </c>
      <c r="K924" t="s">
        <v>22</v>
      </c>
      <c r="L924">
        <v>1544335200</v>
      </c>
      <c r="M924" s="13">
        <f>(((L924/60)/60)/24)+DATE(1970,1,1)</f>
        <v>43443.25</v>
      </c>
      <c r="N924" s="14">
        <v>1545112800</v>
      </c>
      <c r="O924" s="13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>LEFT(R924,SEARCH("/",R924)-1)</f>
        <v>music</v>
      </c>
      <c r="T924" t="str">
        <f>RIGHT(R924,(LEN(R924)-(SEARCH("/",R924))))</f>
        <v>world music</v>
      </c>
      <c r="U924">
        <f t="shared" si="14"/>
        <v>9</v>
      </c>
    </row>
    <row r="925" spans="1:21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IF(E925=0,0,E925/D925)</f>
        <v>2.3788235294117648</v>
      </c>
      <c r="G925" t="s">
        <v>20</v>
      </c>
      <c r="H925">
        <v>40</v>
      </c>
      <c r="I925" s="9">
        <f>IF(H925=0,0,E925/H925)</f>
        <v>101.1</v>
      </c>
      <c r="J925" t="s">
        <v>21</v>
      </c>
      <c r="K925" t="s">
        <v>22</v>
      </c>
      <c r="L925">
        <v>1279083600</v>
      </c>
      <c r="M925" s="13">
        <f>(((L925/60)/60)/24)+DATE(1970,1,1)</f>
        <v>40373.208333333336</v>
      </c>
      <c r="N925" s="14">
        <v>1279170000</v>
      </c>
      <c r="O925" s="13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LEFT(R925,SEARCH("/",R925)-1)</f>
        <v>theater</v>
      </c>
      <c r="T925" t="str">
        <f>RIGHT(R925,(LEN(R925)-(SEARCH("/",R925))))</f>
        <v>plays</v>
      </c>
      <c r="U925">
        <f t="shared" si="14"/>
        <v>1</v>
      </c>
    </row>
    <row r="926" spans="1:21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IF(E926=0,0,E926/D926)</f>
        <v>4.8805076142131982</v>
      </c>
      <c r="G926" t="s">
        <v>20</v>
      </c>
      <c r="H926">
        <v>2289</v>
      </c>
      <c r="I926" s="9">
        <f>IF(H926=0,0,E926/H926)</f>
        <v>84.006989951944078</v>
      </c>
      <c r="J926" t="s">
        <v>107</v>
      </c>
      <c r="K926" t="s">
        <v>108</v>
      </c>
      <c r="L926">
        <v>1572498000</v>
      </c>
      <c r="M926" s="13">
        <f>(((L926/60)/60)/24)+DATE(1970,1,1)</f>
        <v>43769.208333333328</v>
      </c>
      <c r="N926" s="14">
        <v>1573452000</v>
      </c>
      <c r="O926" s="13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RIGHT(R926,(LEN(R926)-(SEARCH("/",R926))))</f>
        <v>plays</v>
      </c>
      <c r="U926">
        <f t="shared" si="14"/>
        <v>11.041666666671517</v>
      </c>
    </row>
    <row r="927" spans="1:21" ht="31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IF(E927=0,0,E927/D927)</f>
        <v>2.2406666666666668</v>
      </c>
      <c r="G927" t="s">
        <v>20</v>
      </c>
      <c r="H927">
        <v>65</v>
      </c>
      <c r="I927" s="9">
        <f>IF(H927=0,0,E927/H927)</f>
        <v>103.41538461538461</v>
      </c>
      <c r="J927" t="s">
        <v>21</v>
      </c>
      <c r="K927" t="s">
        <v>22</v>
      </c>
      <c r="L927">
        <v>1506056400</v>
      </c>
      <c r="M927" s="13">
        <f>(((L927/60)/60)/24)+DATE(1970,1,1)</f>
        <v>43000.208333333328</v>
      </c>
      <c r="N927" s="14">
        <v>1507093200</v>
      </c>
      <c r="O927" s="13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LEFT(R927,SEARCH("/",R927)-1)</f>
        <v>theater</v>
      </c>
      <c r="T927" t="str">
        <f>RIGHT(R927,(LEN(R927)-(SEARCH("/",R927))))</f>
        <v>plays</v>
      </c>
      <c r="U927">
        <f t="shared" si="14"/>
        <v>12</v>
      </c>
    </row>
    <row r="928" spans="1:21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IF(E928=0,0,E928/D928)</f>
        <v>0.18126436781609195</v>
      </c>
      <c r="G928" t="s">
        <v>14</v>
      </c>
      <c r="H928">
        <v>15</v>
      </c>
      <c r="I928" s="9">
        <f>IF(H928=0,0,E928/H928)</f>
        <v>105.13333333333334</v>
      </c>
      <c r="J928" t="s">
        <v>21</v>
      </c>
      <c r="K928" t="s">
        <v>22</v>
      </c>
      <c r="L928">
        <v>1463029200</v>
      </c>
      <c r="M928" s="13">
        <f>(((L928/60)/60)/24)+DATE(1970,1,1)</f>
        <v>42502.208333333328</v>
      </c>
      <c r="N928" s="14">
        <v>1463374800</v>
      </c>
      <c r="O928" s="13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LEFT(R928,SEARCH("/",R928)-1)</f>
        <v>food</v>
      </c>
      <c r="T928" t="str">
        <f>RIGHT(R928,(LEN(R928)-(SEARCH("/",R928))))</f>
        <v>food trucks</v>
      </c>
      <c r="U928">
        <f t="shared" si="14"/>
        <v>4</v>
      </c>
    </row>
    <row r="929" spans="1:21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IF(E929=0,0,E929/D929)</f>
        <v>0.45847222222222223</v>
      </c>
      <c r="G929" t="s">
        <v>14</v>
      </c>
      <c r="H929">
        <v>37</v>
      </c>
      <c r="I929" s="9">
        <f>IF(H929=0,0,E929/H929)</f>
        <v>89.21621621621621</v>
      </c>
      <c r="J929" t="s">
        <v>21</v>
      </c>
      <c r="K929" t="s">
        <v>22</v>
      </c>
      <c r="L929">
        <v>1342069200</v>
      </c>
      <c r="M929" s="13">
        <f>(((L929/60)/60)/24)+DATE(1970,1,1)</f>
        <v>41102.208333333336</v>
      </c>
      <c r="N929" s="14">
        <v>1344574800</v>
      </c>
      <c r="O929" s="13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LEFT(R929,SEARCH("/",R929)-1)</f>
        <v>theater</v>
      </c>
      <c r="T929" t="str">
        <f>RIGHT(R929,(LEN(R929)-(SEARCH("/",R929))))</f>
        <v>plays</v>
      </c>
      <c r="U929">
        <f t="shared" si="14"/>
        <v>29</v>
      </c>
    </row>
    <row r="930" spans="1:21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IF(E930=0,0,E930/D930)</f>
        <v>1.1731541218637993</v>
      </c>
      <c r="G930" t="s">
        <v>20</v>
      </c>
      <c r="H930">
        <v>3777</v>
      </c>
      <c r="I930" s="9">
        <f>IF(H930=0,0,E930/H930)</f>
        <v>51.995234312946785</v>
      </c>
      <c r="J930" t="s">
        <v>107</v>
      </c>
      <c r="K930" t="s">
        <v>108</v>
      </c>
      <c r="L930">
        <v>1388296800</v>
      </c>
      <c r="M930" s="13">
        <f>(((L930/60)/60)/24)+DATE(1970,1,1)</f>
        <v>41637.25</v>
      </c>
      <c r="N930" s="14">
        <v>1389074400</v>
      </c>
      <c r="O930" s="13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>LEFT(R930,SEARCH("/",R930)-1)</f>
        <v>technology</v>
      </c>
      <c r="T930" t="str">
        <f>RIGHT(R930,(LEN(R930)-(SEARCH("/",R930))))</f>
        <v>web</v>
      </c>
      <c r="U930">
        <f t="shared" si="14"/>
        <v>9</v>
      </c>
    </row>
    <row r="931" spans="1:21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IF(E931=0,0,E931/D931)</f>
        <v>2.173090909090909</v>
      </c>
      <c r="G931" t="s">
        <v>20</v>
      </c>
      <c r="H931">
        <v>184</v>
      </c>
      <c r="I931" s="9">
        <f>IF(H931=0,0,E931/H931)</f>
        <v>64.956521739130437</v>
      </c>
      <c r="J931" t="s">
        <v>40</v>
      </c>
      <c r="K931" t="s">
        <v>41</v>
      </c>
      <c r="L931">
        <v>1493787600</v>
      </c>
      <c r="M931" s="13">
        <f>(((L931/60)/60)/24)+DATE(1970,1,1)</f>
        <v>42858.208333333328</v>
      </c>
      <c r="N931" s="14">
        <v>1494997200</v>
      </c>
      <c r="O931" s="13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LEFT(R931,SEARCH("/",R931)-1)</f>
        <v>theater</v>
      </c>
      <c r="T931" t="str">
        <f>RIGHT(R931,(LEN(R931)-(SEARCH("/",R931))))</f>
        <v>plays</v>
      </c>
      <c r="U931">
        <f t="shared" si="14"/>
        <v>14</v>
      </c>
    </row>
    <row r="932" spans="1:21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IF(E932=0,0,E932/D932)</f>
        <v>1.1228571428571428</v>
      </c>
      <c r="G932" t="s">
        <v>20</v>
      </c>
      <c r="H932">
        <v>85</v>
      </c>
      <c r="I932" s="9">
        <f>IF(H932=0,0,E932/H932)</f>
        <v>46.235294117647058</v>
      </c>
      <c r="J932" t="s">
        <v>21</v>
      </c>
      <c r="K932" t="s">
        <v>22</v>
      </c>
      <c r="L932">
        <v>1424844000</v>
      </c>
      <c r="M932" s="13">
        <f>(((L932/60)/60)/24)+DATE(1970,1,1)</f>
        <v>42060.25</v>
      </c>
      <c r="N932" s="14">
        <v>1425448800</v>
      </c>
      <c r="O932" s="13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>LEFT(R932,SEARCH("/",R932)-1)</f>
        <v>theater</v>
      </c>
      <c r="T932" t="str">
        <f>RIGHT(R932,(LEN(R932)-(SEARCH("/",R932))))</f>
        <v>plays</v>
      </c>
      <c r="U932">
        <f t="shared" si="14"/>
        <v>7</v>
      </c>
    </row>
    <row r="933" spans="1:21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IF(E933=0,0,E933/D933)</f>
        <v>0.72518987341772156</v>
      </c>
      <c r="G933" t="s">
        <v>14</v>
      </c>
      <c r="H933">
        <v>112</v>
      </c>
      <c r="I933" s="9">
        <f>IF(H933=0,0,E933/H933)</f>
        <v>51.151785714285715</v>
      </c>
      <c r="J933" t="s">
        <v>21</v>
      </c>
      <c r="K933" t="s">
        <v>22</v>
      </c>
      <c r="L933">
        <v>1403931600</v>
      </c>
      <c r="M933" s="13">
        <f>(((L933/60)/60)/24)+DATE(1970,1,1)</f>
        <v>41818.208333333336</v>
      </c>
      <c r="N933" s="14">
        <v>1404104400</v>
      </c>
      <c r="O933" s="13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LEFT(R933,SEARCH("/",R933)-1)</f>
        <v>theater</v>
      </c>
      <c r="T933" t="str">
        <f>RIGHT(R933,(LEN(R933)-(SEARCH("/",R933))))</f>
        <v>plays</v>
      </c>
      <c r="U933">
        <f t="shared" si="14"/>
        <v>2</v>
      </c>
    </row>
    <row r="934" spans="1:21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IF(E934=0,0,E934/D934)</f>
        <v>2.1230434782608696</v>
      </c>
      <c r="G934" t="s">
        <v>20</v>
      </c>
      <c r="H934">
        <v>144</v>
      </c>
      <c r="I934" s="9">
        <f>IF(H934=0,0,E934/H934)</f>
        <v>33.909722222222221</v>
      </c>
      <c r="J934" t="s">
        <v>21</v>
      </c>
      <c r="K934" t="s">
        <v>22</v>
      </c>
      <c r="L934">
        <v>1394514000</v>
      </c>
      <c r="M934" s="13">
        <f>(((L934/60)/60)/24)+DATE(1970,1,1)</f>
        <v>41709.208333333336</v>
      </c>
      <c r="N934" s="14">
        <v>1394773200</v>
      </c>
      <c r="O934" s="13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LEFT(R934,SEARCH("/",R934)-1)</f>
        <v>music</v>
      </c>
      <c r="T934" t="str">
        <f>RIGHT(R934,(LEN(R934)-(SEARCH("/",R934))))</f>
        <v>rock</v>
      </c>
      <c r="U934">
        <f t="shared" si="14"/>
        <v>3</v>
      </c>
    </row>
    <row r="935" spans="1:21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IF(E935=0,0,E935/D935)</f>
        <v>2.3974657534246577</v>
      </c>
      <c r="G935" t="s">
        <v>20</v>
      </c>
      <c r="H935">
        <v>1902</v>
      </c>
      <c r="I935" s="9">
        <f>IF(H935=0,0,E935/H935)</f>
        <v>92.016298633017882</v>
      </c>
      <c r="J935" t="s">
        <v>21</v>
      </c>
      <c r="K935" t="s">
        <v>22</v>
      </c>
      <c r="L935">
        <v>1365397200</v>
      </c>
      <c r="M935" s="13">
        <f>(((L935/60)/60)/24)+DATE(1970,1,1)</f>
        <v>41372.208333333336</v>
      </c>
      <c r="N935" s="14">
        <v>1366520400</v>
      </c>
      <c r="O935" s="13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LEFT(R935,SEARCH("/",R935)-1)</f>
        <v>theater</v>
      </c>
      <c r="T935" t="str">
        <f>RIGHT(R935,(LEN(R935)-(SEARCH("/",R935))))</f>
        <v>plays</v>
      </c>
      <c r="U935">
        <f t="shared" si="14"/>
        <v>13</v>
      </c>
    </row>
    <row r="936" spans="1:21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IF(E936=0,0,E936/D936)</f>
        <v>1.8193548387096774</v>
      </c>
      <c r="G936" t="s">
        <v>20</v>
      </c>
      <c r="H936">
        <v>105</v>
      </c>
      <c r="I936" s="9">
        <f>IF(H936=0,0,E936/H936)</f>
        <v>107.42857142857143</v>
      </c>
      <c r="J936" t="s">
        <v>21</v>
      </c>
      <c r="K936" t="s">
        <v>22</v>
      </c>
      <c r="L936">
        <v>1456120800</v>
      </c>
      <c r="M936" s="13">
        <f>(((L936/60)/60)/24)+DATE(1970,1,1)</f>
        <v>42422.25</v>
      </c>
      <c r="N936" s="14">
        <v>1456639200</v>
      </c>
      <c r="O936" s="13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>LEFT(R936,SEARCH("/",R936)-1)</f>
        <v>theater</v>
      </c>
      <c r="T936" t="str">
        <f>RIGHT(R936,(LEN(R936)-(SEARCH("/",R936))))</f>
        <v>plays</v>
      </c>
      <c r="U936">
        <f t="shared" si="14"/>
        <v>6</v>
      </c>
    </row>
    <row r="937" spans="1:21" ht="31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IF(E937=0,0,E937/D937)</f>
        <v>1.6413114754098361</v>
      </c>
      <c r="G937" t="s">
        <v>20</v>
      </c>
      <c r="H937">
        <v>132</v>
      </c>
      <c r="I937" s="9">
        <f>IF(H937=0,0,E937/H937)</f>
        <v>75.848484848484844</v>
      </c>
      <c r="J937" t="s">
        <v>21</v>
      </c>
      <c r="K937" t="s">
        <v>22</v>
      </c>
      <c r="L937">
        <v>1437714000</v>
      </c>
      <c r="M937" s="13">
        <f>(((L937/60)/60)/24)+DATE(1970,1,1)</f>
        <v>42209.208333333328</v>
      </c>
      <c r="N937" s="14">
        <v>1438318800</v>
      </c>
      <c r="O937" s="13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LEFT(R937,SEARCH("/",R937)-1)</f>
        <v>theater</v>
      </c>
      <c r="T937" t="str">
        <f>RIGHT(R937,(LEN(R937)-(SEARCH("/",R937))))</f>
        <v>plays</v>
      </c>
      <c r="U937">
        <f t="shared" si="14"/>
        <v>7</v>
      </c>
    </row>
    <row r="938" spans="1:21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IF(E938=0,0,E938/D938)</f>
        <v>1.6375968992248063E-2</v>
      </c>
      <c r="G938" t="s">
        <v>14</v>
      </c>
      <c r="H938">
        <v>21</v>
      </c>
      <c r="I938" s="9">
        <f>IF(H938=0,0,E938/H938)</f>
        <v>80.476190476190482</v>
      </c>
      <c r="J938" t="s">
        <v>21</v>
      </c>
      <c r="K938" t="s">
        <v>22</v>
      </c>
      <c r="L938">
        <v>1563771600</v>
      </c>
      <c r="M938" s="13">
        <f>(((L938/60)/60)/24)+DATE(1970,1,1)</f>
        <v>43668.208333333328</v>
      </c>
      <c r="N938" s="14">
        <v>1564030800</v>
      </c>
      <c r="O938" s="13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LEFT(R938,SEARCH("/",R938)-1)</f>
        <v>theater</v>
      </c>
      <c r="T938" t="str">
        <f>RIGHT(R938,(LEN(R938)-(SEARCH("/",R938))))</f>
        <v>plays</v>
      </c>
      <c r="U938">
        <f t="shared" si="14"/>
        <v>3</v>
      </c>
    </row>
    <row r="939" spans="1:21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IF(E939=0,0,E939/D939)</f>
        <v>0.49643859649122807</v>
      </c>
      <c r="G939" t="s">
        <v>74</v>
      </c>
      <c r="H939">
        <v>976</v>
      </c>
      <c r="I939" s="9">
        <f>IF(H939=0,0,E939/H939)</f>
        <v>86.978483606557376</v>
      </c>
      <c r="J939" t="s">
        <v>21</v>
      </c>
      <c r="K939" t="s">
        <v>22</v>
      </c>
      <c r="L939">
        <v>1448517600</v>
      </c>
      <c r="M939" s="13">
        <f>(((L939/60)/60)/24)+DATE(1970,1,1)</f>
        <v>42334.25</v>
      </c>
      <c r="N939" s="14">
        <v>1449295200</v>
      </c>
      <c r="O939" s="13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>LEFT(R939,SEARCH("/",R939)-1)</f>
        <v>film &amp; video</v>
      </c>
      <c r="T939" t="str">
        <f>RIGHT(R939,(LEN(R939)-(SEARCH("/",R939))))</f>
        <v>documentary</v>
      </c>
      <c r="U939">
        <f t="shared" si="14"/>
        <v>9</v>
      </c>
    </row>
    <row r="940" spans="1:21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IF(E940=0,0,E940/D940)</f>
        <v>1.0970652173913042</v>
      </c>
      <c r="G940" t="s">
        <v>20</v>
      </c>
      <c r="H940">
        <v>96</v>
      </c>
      <c r="I940" s="9">
        <f>IF(H940=0,0,E940/H940)</f>
        <v>105.13541666666667</v>
      </c>
      <c r="J940" t="s">
        <v>21</v>
      </c>
      <c r="K940" t="s">
        <v>22</v>
      </c>
      <c r="L940">
        <v>1528779600</v>
      </c>
      <c r="M940" s="13">
        <f>(((L940/60)/60)/24)+DATE(1970,1,1)</f>
        <v>43263.208333333328</v>
      </c>
      <c r="N940" s="14">
        <v>1531890000</v>
      </c>
      <c r="O940" s="13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LEFT(R940,SEARCH("/",R940)-1)</f>
        <v>publishing</v>
      </c>
      <c r="T940" t="str">
        <f>RIGHT(R940,(LEN(R940)-(SEARCH("/",R940))))</f>
        <v>fiction</v>
      </c>
      <c r="U940">
        <f t="shared" si="14"/>
        <v>36</v>
      </c>
    </row>
    <row r="941" spans="1:21" ht="31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IF(E941=0,0,E941/D941)</f>
        <v>0.49217948717948717</v>
      </c>
      <c r="G941" t="s">
        <v>14</v>
      </c>
      <c r="H941">
        <v>67</v>
      </c>
      <c r="I941" s="9">
        <f>IF(H941=0,0,E941/H941)</f>
        <v>57.298507462686565</v>
      </c>
      <c r="J941" t="s">
        <v>21</v>
      </c>
      <c r="K941" t="s">
        <v>22</v>
      </c>
      <c r="L941">
        <v>1304744400</v>
      </c>
      <c r="M941" s="13">
        <f>(((L941/60)/60)/24)+DATE(1970,1,1)</f>
        <v>40670.208333333336</v>
      </c>
      <c r="N941" s="14">
        <v>1306213200</v>
      </c>
      <c r="O941" s="13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LEFT(R941,SEARCH("/",R941)-1)</f>
        <v>games</v>
      </c>
      <c r="T941" t="str">
        <f>RIGHT(R941,(LEN(R941)-(SEARCH("/",R941))))</f>
        <v>video games</v>
      </c>
      <c r="U941">
        <f t="shared" si="14"/>
        <v>17</v>
      </c>
    </row>
    <row r="942" spans="1:21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IF(E942=0,0,E942/D942)</f>
        <v>0.62232323232323228</v>
      </c>
      <c r="G942" t="s">
        <v>47</v>
      </c>
      <c r="H942">
        <v>66</v>
      </c>
      <c r="I942" s="9">
        <f>IF(H942=0,0,E942/H942)</f>
        <v>93.348484848484844</v>
      </c>
      <c r="J942" t="s">
        <v>15</v>
      </c>
      <c r="K942" t="s">
        <v>16</v>
      </c>
      <c r="L942">
        <v>1354341600</v>
      </c>
      <c r="M942" s="13">
        <f>(((L942/60)/60)/24)+DATE(1970,1,1)</f>
        <v>41244.25</v>
      </c>
      <c r="N942" s="14">
        <v>1356242400</v>
      </c>
      <c r="O942" s="13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LEFT(R942,SEARCH("/",R942)-1)</f>
        <v>technology</v>
      </c>
      <c r="T942" t="str">
        <f>RIGHT(R942,(LEN(R942)-(SEARCH("/",R942))))</f>
        <v>web</v>
      </c>
      <c r="U942">
        <f t="shared" si="14"/>
        <v>22</v>
      </c>
    </row>
    <row r="943" spans="1:21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IF(E943=0,0,E943/D943)</f>
        <v>0.1305813953488372</v>
      </c>
      <c r="G943" t="s">
        <v>14</v>
      </c>
      <c r="H943">
        <v>78</v>
      </c>
      <c r="I943" s="9">
        <f>IF(H943=0,0,E943/H943)</f>
        <v>71.987179487179489</v>
      </c>
      <c r="J943" t="s">
        <v>21</v>
      </c>
      <c r="K943" t="s">
        <v>22</v>
      </c>
      <c r="L943">
        <v>1294552800</v>
      </c>
      <c r="M943" s="13">
        <f>(((L943/60)/60)/24)+DATE(1970,1,1)</f>
        <v>40552.25</v>
      </c>
      <c r="N943" s="14">
        <v>1297576800</v>
      </c>
      <c r="O943" s="13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>LEFT(R943,SEARCH("/",R943)-1)</f>
        <v>theater</v>
      </c>
      <c r="T943" t="str">
        <f>RIGHT(R943,(LEN(R943)-(SEARCH("/",R943))))</f>
        <v>plays</v>
      </c>
      <c r="U943">
        <f t="shared" si="14"/>
        <v>35</v>
      </c>
    </row>
    <row r="944" spans="1:21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IF(E944=0,0,E944/D944)</f>
        <v>0.64635416666666667</v>
      </c>
      <c r="G944" t="s">
        <v>14</v>
      </c>
      <c r="H944">
        <v>67</v>
      </c>
      <c r="I944" s="9">
        <f>IF(H944=0,0,E944/H944)</f>
        <v>92.611940298507463</v>
      </c>
      <c r="J944" t="s">
        <v>26</v>
      </c>
      <c r="K944" t="s">
        <v>27</v>
      </c>
      <c r="L944">
        <v>1295935200</v>
      </c>
      <c r="M944" s="13">
        <f>(((L944/60)/60)/24)+DATE(1970,1,1)</f>
        <v>40568.25</v>
      </c>
      <c r="N944" s="14">
        <v>1296194400</v>
      </c>
      <c r="O944" s="13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>LEFT(R944,SEARCH("/",R944)-1)</f>
        <v>theater</v>
      </c>
      <c r="T944" t="str">
        <f>RIGHT(R944,(LEN(R944)-(SEARCH("/",R944))))</f>
        <v>plays</v>
      </c>
      <c r="U944">
        <f t="shared" si="14"/>
        <v>3</v>
      </c>
    </row>
    <row r="945" spans="1:21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IF(E945=0,0,E945/D945)</f>
        <v>1.5958666666666668</v>
      </c>
      <c r="G945" t="s">
        <v>20</v>
      </c>
      <c r="H945">
        <v>114</v>
      </c>
      <c r="I945" s="9">
        <f>IF(H945=0,0,E945/H945)</f>
        <v>104.99122807017544</v>
      </c>
      <c r="J945" t="s">
        <v>21</v>
      </c>
      <c r="K945" t="s">
        <v>22</v>
      </c>
      <c r="L945">
        <v>1411534800</v>
      </c>
      <c r="M945" s="13">
        <f>(((L945/60)/60)/24)+DATE(1970,1,1)</f>
        <v>41906.208333333336</v>
      </c>
      <c r="N945" s="14">
        <v>1414558800</v>
      </c>
      <c r="O945" s="13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LEFT(R945,SEARCH("/",R945)-1)</f>
        <v>food</v>
      </c>
      <c r="T945" t="str">
        <f>RIGHT(R945,(LEN(R945)-(SEARCH("/",R945))))</f>
        <v>food trucks</v>
      </c>
      <c r="U945">
        <f t="shared" si="14"/>
        <v>35</v>
      </c>
    </row>
    <row r="946" spans="1:21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IF(E946=0,0,E946/D946)</f>
        <v>0.81420000000000003</v>
      </c>
      <c r="G946" t="s">
        <v>14</v>
      </c>
      <c r="H946">
        <v>263</v>
      </c>
      <c r="I946" s="9">
        <f>IF(H946=0,0,E946/H946)</f>
        <v>30.958174904942965</v>
      </c>
      <c r="J946" t="s">
        <v>26</v>
      </c>
      <c r="K946" t="s">
        <v>27</v>
      </c>
      <c r="L946">
        <v>1486706400</v>
      </c>
      <c r="M946" s="13">
        <f>(((L946/60)/60)/24)+DATE(1970,1,1)</f>
        <v>42776.25</v>
      </c>
      <c r="N946" s="14">
        <v>1488348000</v>
      </c>
      <c r="O946" s="13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>LEFT(R946,SEARCH("/",R946)-1)</f>
        <v>photography</v>
      </c>
      <c r="T946" t="str">
        <f>RIGHT(R946,(LEN(R946)-(SEARCH("/",R946))))</f>
        <v>photography books</v>
      </c>
      <c r="U946">
        <f t="shared" si="14"/>
        <v>19</v>
      </c>
    </row>
    <row r="947" spans="1:21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IF(E947=0,0,E947/D947)</f>
        <v>0.32444767441860467</v>
      </c>
      <c r="G947" t="s">
        <v>14</v>
      </c>
      <c r="H947">
        <v>1691</v>
      </c>
      <c r="I947" s="9">
        <f>IF(H947=0,0,E947/H947)</f>
        <v>33.001182732111175</v>
      </c>
      <c r="J947" t="s">
        <v>21</v>
      </c>
      <c r="K947" t="s">
        <v>22</v>
      </c>
      <c r="L947">
        <v>1333602000</v>
      </c>
      <c r="M947" s="13">
        <f>(((L947/60)/60)/24)+DATE(1970,1,1)</f>
        <v>41004.208333333336</v>
      </c>
      <c r="N947" s="14">
        <v>1334898000</v>
      </c>
      <c r="O947" s="13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LEFT(R947,SEARCH("/",R947)-1)</f>
        <v>photography</v>
      </c>
      <c r="T947" t="str">
        <f>RIGHT(R947,(LEN(R947)-(SEARCH("/",R947))))</f>
        <v>photography books</v>
      </c>
      <c r="U947">
        <f t="shared" si="14"/>
        <v>15</v>
      </c>
    </row>
    <row r="948" spans="1:21" ht="31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IF(E948=0,0,E948/D948)</f>
        <v>9.9141184124918666E-2</v>
      </c>
      <c r="G948" t="s">
        <v>14</v>
      </c>
      <c r="H948">
        <v>181</v>
      </c>
      <c r="I948" s="9">
        <f>IF(H948=0,0,E948/H948)</f>
        <v>84.187845303867405</v>
      </c>
      <c r="J948" t="s">
        <v>21</v>
      </c>
      <c r="K948" t="s">
        <v>22</v>
      </c>
      <c r="L948">
        <v>1308200400</v>
      </c>
      <c r="M948" s="13">
        <f>(((L948/60)/60)/24)+DATE(1970,1,1)</f>
        <v>40710.208333333336</v>
      </c>
      <c r="N948" s="14">
        <v>1308373200</v>
      </c>
      <c r="O948" s="13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LEFT(R948,SEARCH("/",R948)-1)</f>
        <v>theater</v>
      </c>
      <c r="T948" t="str">
        <f>RIGHT(R948,(LEN(R948)-(SEARCH("/",R948))))</f>
        <v>plays</v>
      </c>
      <c r="U948">
        <f t="shared" si="14"/>
        <v>2</v>
      </c>
    </row>
    <row r="949" spans="1:21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IF(E949=0,0,E949/D949)</f>
        <v>0.26694444444444443</v>
      </c>
      <c r="G949" t="s">
        <v>14</v>
      </c>
      <c r="H949">
        <v>13</v>
      </c>
      <c r="I949" s="9">
        <f>IF(H949=0,0,E949/H949)</f>
        <v>73.92307692307692</v>
      </c>
      <c r="J949" t="s">
        <v>21</v>
      </c>
      <c r="K949" t="s">
        <v>22</v>
      </c>
      <c r="L949">
        <v>1411707600</v>
      </c>
      <c r="M949" s="13">
        <f>(((L949/60)/60)/24)+DATE(1970,1,1)</f>
        <v>41908.208333333336</v>
      </c>
      <c r="N949" s="14">
        <v>1412312400</v>
      </c>
      <c r="O949" s="13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LEFT(R949,SEARCH("/",R949)-1)</f>
        <v>theater</v>
      </c>
      <c r="T949" t="str">
        <f>RIGHT(R949,(LEN(R949)-(SEARCH("/",R949))))</f>
        <v>plays</v>
      </c>
      <c r="U949">
        <f t="shared" si="14"/>
        <v>7</v>
      </c>
    </row>
    <row r="950" spans="1:21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IF(E950=0,0,E950/D950)</f>
        <v>0.62957446808510642</v>
      </c>
      <c r="G950" t="s">
        <v>74</v>
      </c>
      <c r="H950">
        <v>160</v>
      </c>
      <c r="I950" s="9">
        <f>IF(H950=0,0,E950/H950)</f>
        <v>36.987499999999997</v>
      </c>
      <c r="J950" t="s">
        <v>21</v>
      </c>
      <c r="K950" t="s">
        <v>22</v>
      </c>
      <c r="L950">
        <v>1418364000</v>
      </c>
      <c r="M950" s="13">
        <f>(((L950/60)/60)/24)+DATE(1970,1,1)</f>
        <v>41985.25</v>
      </c>
      <c r="N950" s="14">
        <v>1419228000</v>
      </c>
      <c r="O950" s="13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>LEFT(R950,SEARCH("/",R950)-1)</f>
        <v>film &amp; video</v>
      </c>
      <c r="T950" t="str">
        <f>RIGHT(R950,(LEN(R950)-(SEARCH("/",R950))))</f>
        <v>documentary</v>
      </c>
      <c r="U950">
        <f t="shared" si="14"/>
        <v>10</v>
      </c>
    </row>
    <row r="951" spans="1:21" ht="31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IF(E951=0,0,E951/D951)</f>
        <v>1.6135593220338984</v>
      </c>
      <c r="G951" t="s">
        <v>20</v>
      </c>
      <c r="H951">
        <v>203</v>
      </c>
      <c r="I951" s="9">
        <f>IF(H951=0,0,E951/H951)</f>
        <v>46.896551724137929</v>
      </c>
      <c r="J951" t="s">
        <v>21</v>
      </c>
      <c r="K951" t="s">
        <v>22</v>
      </c>
      <c r="L951">
        <v>1429333200</v>
      </c>
      <c r="M951" s="13">
        <f>(((L951/60)/60)/24)+DATE(1970,1,1)</f>
        <v>42112.208333333328</v>
      </c>
      <c r="N951" s="14">
        <v>1430974800</v>
      </c>
      <c r="O951" s="13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LEFT(R951,SEARCH("/",R951)-1)</f>
        <v>technology</v>
      </c>
      <c r="T951" t="str">
        <f>RIGHT(R951,(LEN(R951)-(SEARCH("/",R951))))</f>
        <v>web</v>
      </c>
      <c r="U951">
        <f t="shared" si="14"/>
        <v>19</v>
      </c>
    </row>
    <row r="952" spans="1:21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IF(E952=0,0,E952/D952)</f>
        <v>0.05</v>
      </c>
      <c r="G952" t="s">
        <v>14</v>
      </c>
      <c r="H952">
        <v>1</v>
      </c>
      <c r="I952" s="9">
        <f>IF(H952=0,0,E952/H952)</f>
        <v>5</v>
      </c>
      <c r="J952" t="s">
        <v>21</v>
      </c>
      <c r="K952" t="s">
        <v>22</v>
      </c>
      <c r="L952">
        <v>1555390800</v>
      </c>
      <c r="M952" s="13">
        <f>(((L952/60)/60)/24)+DATE(1970,1,1)</f>
        <v>43571.208333333328</v>
      </c>
      <c r="N952" s="14">
        <v>1555822800</v>
      </c>
      <c r="O952" s="13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LEFT(R952,SEARCH("/",R952)-1)</f>
        <v>theater</v>
      </c>
      <c r="T952" t="str">
        <f>RIGHT(R952,(LEN(R952)-(SEARCH("/",R952))))</f>
        <v>plays</v>
      </c>
      <c r="U952">
        <f t="shared" si="14"/>
        <v>5</v>
      </c>
    </row>
    <row r="953" spans="1:21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IF(E953=0,0,E953/D953)</f>
        <v>10.969379310344827</v>
      </c>
      <c r="G953" t="s">
        <v>20</v>
      </c>
      <c r="H953">
        <v>1559</v>
      </c>
      <c r="I953" s="9">
        <f>IF(H953=0,0,E953/H953)</f>
        <v>102.02437459910199</v>
      </c>
      <c r="J953" t="s">
        <v>21</v>
      </c>
      <c r="K953" t="s">
        <v>22</v>
      </c>
      <c r="L953">
        <v>1482732000</v>
      </c>
      <c r="M953" s="13">
        <f>(((L953/60)/60)/24)+DATE(1970,1,1)</f>
        <v>42730.25</v>
      </c>
      <c r="N953" s="14">
        <v>1482818400</v>
      </c>
      <c r="O953" s="13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>LEFT(R953,SEARCH("/",R953)-1)</f>
        <v>music</v>
      </c>
      <c r="T953" t="str">
        <f>RIGHT(R953,(LEN(R953)-(SEARCH("/",R953))))</f>
        <v>rock</v>
      </c>
      <c r="U953">
        <f t="shared" si="14"/>
        <v>1</v>
      </c>
    </row>
    <row r="954" spans="1:21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IF(E954=0,0,E954/D954)</f>
        <v>0.70094158075601376</v>
      </c>
      <c r="G954" t="s">
        <v>74</v>
      </c>
      <c r="H954">
        <v>2266</v>
      </c>
      <c r="I954" s="9">
        <f>IF(H954=0,0,E954/H954)</f>
        <v>45.007502206531335</v>
      </c>
      <c r="J954" t="s">
        <v>21</v>
      </c>
      <c r="K954" t="s">
        <v>22</v>
      </c>
      <c r="L954">
        <v>1470718800</v>
      </c>
      <c r="M954" s="13">
        <f>(((L954/60)/60)/24)+DATE(1970,1,1)</f>
        <v>42591.208333333328</v>
      </c>
      <c r="N954" s="14">
        <v>1471928400</v>
      </c>
      <c r="O954" s="13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LEFT(R954,SEARCH("/",R954)-1)</f>
        <v>film &amp; video</v>
      </c>
      <c r="T954" t="str">
        <f>RIGHT(R954,(LEN(R954)-(SEARCH("/",R954))))</f>
        <v>documentary</v>
      </c>
      <c r="U954">
        <f t="shared" si="14"/>
        <v>14</v>
      </c>
    </row>
    <row r="955" spans="1:21" ht="31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IF(E955=0,0,E955/D955)</f>
        <v>0.6</v>
      </c>
      <c r="G955" t="s">
        <v>14</v>
      </c>
      <c r="H955">
        <v>21</v>
      </c>
      <c r="I955" s="9">
        <f>IF(H955=0,0,E955/H955)</f>
        <v>94.285714285714292</v>
      </c>
      <c r="J955" t="s">
        <v>21</v>
      </c>
      <c r="K955" t="s">
        <v>22</v>
      </c>
      <c r="L955">
        <v>1450591200</v>
      </c>
      <c r="M955" s="13">
        <f>(((L955/60)/60)/24)+DATE(1970,1,1)</f>
        <v>42358.25</v>
      </c>
      <c r="N955" s="14">
        <v>1453701600</v>
      </c>
      <c r="O955" s="13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>LEFT(R955,SEARCH("/",R955)-1)</f>
        <v>film &amp; video</v>
      </c>
      <c r="T955" t="str">
        <f>RIGHT(R955,(LEN(R955)-(SEARCH("/",R955))))</f>
        <v>science fiction</v>
      </c>
      <c r="U955">
        <f t="shared" si="14"/>
        <v>36</v>
      </c>
    </row>
    <row r="956" spans="1:21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IF(E956=0,0,E956/D956)</f>
        <v>3.6709859154929578</v>
      </c>
      <c r="G956" t="s">
        <v>20</v>
      </c>
      <c r="H956">
        <v>1548</v>
      </c>
      <c r="I956" s="9">
        <f>IF(H956=0,0,E956/H956)</f>
        <v>101.02325581395348</v>
      </c>
      <c r="J956" t="s">
        <v>26</v>
      </c>
      <c r="K956" t="s">
        <v>27</v>
      </c>
      <c r="L956">
        <v>1348290000</v>
      </c>
      <c r="M956" s="13">
        <f>(((L956/60)/60)/24)+DATE(1970,1,1)</f>
        <v>41174.208333333336</v>
      </c>
      <c r="N956" s="14">
        <v>1350363600</v>
      </c>
      <c r="O956" s="13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LEFT(R956,SEARCH("/",R956)-1)</f>
        <v>technology</v>
      </c>
      <c r="T956" t="str">
        <f>RIGHT(R956,(LEN(R956)-(SEARCH("/",R956))))</f>
        <v>web</v>
      </c>
      <c r="U956">
        <f t="shared" si="14"/>
        <v>24</v>
      </c>
    </row>
    <row r="957" spans="1:21" ht="31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IF(E957=0,0,E957/D957)</f>
        <v>11.09</v>
      </c>
      <c r="G957" t="s">
        <v>20</v>
      </c>
      <c r="H957">
        <v>80</v>
      </c>
      <c r="I957" s="9">
        <f>IF(H957=0,0,E957/H957)</f>
        <v>97.037499999999994</v>
      </c>
      <c r="J957" t="s">
        <v>21</v>
      </c>
      <c r="K957" t="s">
        <v>22</v>
      </c>
      <c r="L957">
        <v>1353823200</v>
      </c>
      <c r="M957" s="13">
        <f>(((L957/60)/60)/24)+DATE(1970,1,1)</f>
        <v>41238.25</v>
      </c>
      <c r="N957" s="14">
        <v>1353996000</v>
      </c>
      <c r="O957" s="13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>LEFT(R957,SEARCH("/",R957)-1)</f>
        <v>theater</v>
      </c>
      <c r="T957" t="str">
        <f>RIGHT(R957,(LEN(R957)-(SEARCH("/",R957))))</f>
        <v>plays</v>
      </c>
      <c r="U957">
        <f t="shared" si="14"/>
        <v>2</v>
      </c>
    </row>
    <row r="958" spans="1:21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IF(E958=0,0,E958/D958)</f>
        <v>0.19028784648187633</v>
      </c>
      <c r="G958" t="s">
        <v>14</v>
      </c>
      <c r="H958">
        <v>830</v>
      </c>
      <c r="I958" s="9">
        <f>IF(H958=0,0,E958/H958)</f>
        <v>43.00963855421687</v>
      </c>
      <c r="J958" t="s">
        <v>21</v>
      </c>
      <c r="K958" t="s">
        <v>22</v>
      </c>
      <c r="L958">
        <v>1450764000</v>
      </c>
      <c r="M958" s="13">
        <f>(((L958/60)/60)/24)+DATE(1970,1,1)</f>
        <v>42360.25</v>
      </c>
      <c r="N958" s="14">
        <v>1451109600</v>
      </c>
      <c r="O958" s="13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>LEFT(R958,SEARCH("/",R958)-1)</f>
        <v>film &amp; video</v>
      </c>
      <c r="T958" t="str">
        <f>RIGHT(R958,(LEN(R958)-(SEARCH("/",R958))))</f>
        <v>science fiction</v>
      </c>
      <c r="U958">
        <f t="shared" si="14"/>
        <v>4</v>
      </c>
    </row>
    <row r="959" spans="1:21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IF(E959=0,0,E959/D959)</f>
        <v>1.2687755102040816</v>
      </c>
      <c r="G959" t="s">
        <v>20</v>
      </c>
      <c r="H959">
        <v>131</v>
      </c>
      <c r="I959" s="9">
        <f>IF(H959=0,0,E959/H959)</f>
        <v>94.916030534351151</v>
      </c>
      <c r="J959" t="s">
        <v>21</v>
      </c>
      <c r="K959" t="s">
        <v>22</v>
      </c>
      <c r="L959">
        <v>1329372000</v>
      </c>
      <c r="M959" s="13">
        <f>(((L959/60)/60)/24)+DATE(1970,1,1)</f>
        <v>40955.25</v>
      </c>
      <c r="N959" s="14">
        <v>1329631200</v>
      </c>
      <c r="O959" s="13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>LEFT(R959,SEARCH("/",R959)-1)</f>
        <v>theater</v>
      </c>
      <c r="T959" t="str">
        <f>RIGHT(R959,(LEN(R959)-(SEARCH("/",R959))))</f>
        <v>plays</v>
      </c>
      <c r="U959">
        <f t="shared" si="14"/>
        <v>3</v>
      </c>
    </row>
    <row r="960" spans="1:21" ht="31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IF(E960=0,0,E960/D960)</f>
        <v>7.3463636363636367</v>
      </c>
      <c r="G960" t="s">
        <v>20</v>
      </c>
      <c r="H960">
        <v>112</v>
      </c>
      <c r="I960" s="9">
        <f>IF(H960=0,0,E960/H960)</f>
        <v>72.151785714285708</v>
      </c>
      <c r="J960" t="s">
        <v>21</v>
      </c>
      <c r="K960" t="s">
        <v>22</v>
      </c>
      <c r="L960">
        <v>1277096400</v>
      </c>
      <c r="M960" s="13">
        <f>(((L960/60)/60)/24)+DATE(1970,1,1)</f>
        <v>40350.208333333336</v>
      </c>
      <c r="N960" s="14">
        <v>1278997200</v>
      </c>
      <c r="O960" s="13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LEFT(R960,SEARCH("/",R960)-1)</f>
        <v>film &amp; video</v>
      </c>
      <c r="T960" t="str">
        <f>RIGHT(R960,(LEN(R960)-(SEARCH("/",R960))))</f>
        <v>animation</v>
      </c>
      <c r="U960">
        <f t="shared" si="14"/>
        <v>22</v>
      </c>
    </row>
    <row r="961" spans="1:21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IF(E961=0,0,E961/D961)</f>
        <v>4.5731034482758622E-2</v>
      </c>
      <c r="G961" t="s">
        <v>14</v>
      </c>
      <c r="H961">
        <v>130</v>
      </c>
      <c r="I961" s="9">
        <f>IF(H961=0,0,E961/H961)</f>
        <v>51.007692307692309</v>
      </c>
      <c r="J961" t="s">
        <v>21</v>
      </c>
      <c r="K961" t="s">
        <v>22</v>
      </c>
      <c r="L961">
        <v>1277701200</v>
      </c>
      <c r="M961" s="13">
        <f>(((L961/60)/60)/24)+DATE(1970,1,1)</f>
        <v>40357.208333333336</v>
      </c>
      <c r="N961" s="14">
        <v>1280120400</v>
      </c>
      <c r="O961" s="13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LEFT(R961,SEARCH("/",R961)-1)</f>
        <v>publishing</v>
      </c>
      <c r="T961" t="str">
        <f>RIGHT(R961,(LEN(R961)-(SEARCH("/",R961))))</f>
        <v>translations</v>
      </c>
      <c r="U961">
        <f t="shared" si="14"/>
        <v>28</v>
      </c>
    </row>
    <row r="962" spans="1:21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IF(E962=0,0,E962/D962)</f>
        <v>0.85054545454545449</v>
      </c>
      <c r="G962" t="s">
        <v>14</v>
      </c>
      <c r="H962">
        <v>55</v>
      </c>
      <c r="I962" s="9">
        <f>IF(H962=0,0,E962/H962)</f>
        <v>85.054545454545448</v>
      </c>
      <c r="J962" t="s">
        <v>21</v>
      </c>
      <c r="K962" t="s">
        <v>22</v>
      </c>
      <c r="L962">
        <v>1454911200</v>
      </c>
      <c r="M962" s="13">
        <f>(((L962/60)/60)/24)+DATE(1970,1,1)</f>
        <v>42408.25</v>
      </c>
      <c r="N962" s="14">
        <v>1458104400</v>
      </c>
      <c r="O962" s="13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LEFT(R962,SEARCH("/",R962)-1)</f>
        <v>technology</v>
      </c>
      <c r="T962" t="str">
        <f>RIGHT(R962,(LEN(R962)-(SEARCH("/",R962))))</f>
        <v>web</v>
      </c>
      <c r="U962">
        <f t="shared" si="14"/>
        <v>36.958333333328483</v>
      </c>
    </row>
    <row r="963" spans="1:21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IF(E963=0,0,E963/D963)</f>
        <v>1.1929824561403508</v>
      </c>
      <c r="G963" t="s">
        <v>20</v>
      </c>
      <c r="H963">
        <v>155</v>
      </c>
      <c r="I963" s="9">
        <f>IF(H963=0,0,E963/H963)</f>
        <v>43.87096774193548</v>
      </c>
      <c r="J963" t="s">
        <v>21</v>
      </c>
      <c r="K963" t="s">
        <v>22</v>
      </c>
      <c r="L963">
        <v>1297922400</v>
      </c>
      <c r="M963" s="13">
        <f>(((L963/60)/60)/24)+DATE(1970,1,1)</f>
        <v>40591.25</v>
      </c>
      <c r="N963" s="14">
        <v>1298268000</v>
      </c>
      <c r="O963" s="13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>LEFT(R963,SEARCH("/",R963)-1)</f>
        <v>publishing</v>
      </c>
      <c r="T963" t="str">
        <f>RIGHT(R963,(LEN(R963)-(SEARCH("/",R963))))</f>
        <v>translations</v>
      </c>
      <c r="U963">
        <f t="shared" ref="U963:U1001" si="15">O963-M963</f>
        <v>4</v>
      </c>
    </row>
    <row r="964" spans="1:21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IF(E964=0,0,E964/D964)</f>
        <v>2.9602777777777778</v>
      </c>
      <c r="G964" t="s">
        <v>20</v>
      </c>
      <c r="H964">
        <v>266</v>
      </c>
      <c r="I964" s="9">
        <f>IF(H964=0,0,E964/H964)</f>
        <v>40.063909774436091</v>
      </c>
      <c r="J964" t="s">
        <v>21</v>
      </c>
      <c r="K964" t="s">
        <v>22</v>
      </c>
      <c r="L964">
        <v>1384408800</v>
      </c>
      <c r="M964" s="13">
        <f>(((L964/60)/60)/24)+DATE(1970,1,1)</f>
        <v>41592.25</v>
      </c>
      <c r="N964" s="14">
        <v>1386223200</v>
      </c>
      <c r="O964" s="13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>LEFT(R964,SEARCH("/",R964)-1)</f>
        <v>food</v>
      </c>
      <c r="T964" t="str">
        <f>RIGHT(R964,(LEN(R964)-(SEARCH("/",R964))))</f>
        <v>food trucks</v>
      </c>
      <c r="U964">
        <f t="shared" si="15"/>
        <v>21</v>
      </c>
    </row>
    <row r="965" spans="1:21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IF(E965=0,0,E965/D965)</f>
        <v>0.84694915254237291</v>
      </c>
      <c r="G965" t="s">
        <v>14</v>
      </c>
      <c r="H965">
        <v>114</v>
      </c>
      <c r="I965" s="9">
        <f>IF(H965=0,0,E965/H965)</f>
        <v>43.833333333333336</v>
      </c>
      <c r="J965" t="s">
        <v>107</v>
      </c>
      <c r="K965" t="s">
        <v>108</v>
      </c>
      <c r="L965">
        <v>1299304800</v>
      </c>
      <c r="M965" s="13">
        <f>(((L965/60)/60)/24)+DATE(1970,1,1)</f>
        <v>40607.25</v>
      </c>
      <c r="N965" s="14">
        <v>1299823200</v>
      </c>
      <c r="O965" s="13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>LEFT(R965,SEARCH("/",R965)-1)</f>
        <v>photography</v>
      </c>
      <c r="T965" t="str">
        <f>RIGHT(R965,(LEN(R965)-(SEARCH("/",R965))))</f>
        <v>photography books</v>
      </c>
      <c r="U965">
        <f t="shared" si="15"/>
        <v>6</v>
      </c>
    </row>
    <row r="966" spans="1:21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IF(E966=0,0,E966/D966)</f>
        <v>3.5578378378378379</v>
      </c>
      <c r="G966" t="s">
        <v>20</v>
      </c>
      <c r="H966">
        <v>155</v>
      </c>
      <c r="I966" s="9">
        <f>IF(H966=0,0,E966/H966)</f>
        <v>84.92903225806451</v>
      </c>
      <c r="J966" t="s">
        <v>21</v>
      </c>
      <c r="K966" t="s">
        <v>22</v>
      </c>
      <c r="L966">
        <v>1431320400</v>
      </c>
      <c r="M966" s="13">
        <f>(((L966/60)/60)/24)+DATE(1970,1,1)</f>
        <v>42135.208333333328</v>
      </c>
      <c r="N966" s="14">
        <v>1431752400</v>
      </c>
      <c r="O966" s="13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LEFT(R966,SEARCH("/",R966)-1)</f>
        <v>theater</v>
      </c>
      <c r="T966" t="str">
        <f>RIGHT(R966,(LEN(R966)-(SEARCH("/",R966))))</f>
        <v>plays</v>
      </c>
      <c r="U966">
        <f t="shared" si="15"/>
        <v>5</v>
      </c>
    </row>
    <row r="967" spans="1:21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IF(E967=0,0,E967/D967)</f>
        <v>3.8640909090909092</v>
      </c>
      <c r="G967" t="s">
        <v>20</v>
      </c>
      <c r="H967">
        <v>207</v>
      </c>
      <c r="I967" s="9">
        <f>IF(H967=0,0,E967/H967)</f>
        <v>41.067632850241544</v>
      </c>
      <c r="J967" t="s">
        <v>40</v>
      </c>
      <c r="K967" t="s">
        <v>41</v>
      </c>
      <c r="L967">
        <v>1264399200</v>
      </c>
      <c r="M967" s="13">
        <f>(((L967/60)/60)/24)+DATE(1970,1,1)</f>
        <v>40203.25</v>
      </c>
      <c r="N967" s="14">
        <v>1267855200</v>
      </c>
      <c r="O967" s="13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>LEFT(R967,SEARCH("/",R967)-1)</f>
        <v>music</v>
      </c>
      <c r="T967" t="str">
        <f>RIGHT(R967,(LEN(R967)-(SEARCH("/",R967))))</f>
        <v>rock</v>
      </c>
      <c r="U967">
        <f t="shared" si="15"/>
        <v>40</v>
      </c>
    </row>
    <row r="968" spans="1:21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IF(E968=0,0,E968/D968)</f>
        <v>7.9223529411764702</v>
      </c>
      <c r="G968" t="s">
        <v>20</v>
      </c>
      <c r="H968">
        <v>245</v>
      </c>
      <c r="I968" s="9">
        <f>IF(H968=0,0,E968/H968)</f>
        <v>54.971428571428568</v>
      </c>
      <c r="J968" t="s">
        <v>21</v>
      </c>
      <c r="K968" t="s">
        <v>22</v>
      </c>
      <c r="L968">
        <v>1497502800</v>
      </c>
      <c r="M968" s="13">
        <f>(((L968/60)/60)/24)+DATE(1970,1,1)</f>
        <v>42901.208333333328</v>
      </c>
      <c r="N968" s="14">
        <v>1497675600</v>
      </c>
      <c r="O968" s="13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LEFT(R968,SEARCH("/",R968)-1)</f>
        <v>theater</v>
      </c>
      <c r="T968" t="str">
        <f>RIGHT(R968,(LEN(R968)-(SEARCH("/",R968))))</f>
        <v>plays</v>
      </c>
      <c r="U968">
        <f t="shared" si="15"/>
        <v>2</v>
      </c>
    </row>
    <row r="969" spans="1:21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IF(E969=0,0,E969/D969)</f>
        <v>1.3703393665158372</v>
      </c>
      <c r="G969" t="s">
        <v>20</v>
      </c>
      <c r="H969">
        <v>1573</v>
      </c>
      <c r="I969" s="9">
        <f>IF(H969=0,0,E969/H969)</f>
        <v>77.010807374443743</v>
      </c>
      <c r="J969" t="s">
        <v>21</v>
      </c>
      <c r="K969" t="s">
        <v>22</v>
      </c>
      <c r="L969">
        <v>1333688400</v>
      </c>
      <c r="M969" s="13">
        <f>(((L969/60)/60)/24)+DATE(1970,1,1)</f>
        <v>41005.208333333336</v>
      </c>
      <c r="N969" s="14">
        <v>1336885200</v>
      </c>
      <c r="O969" s="13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LEFT(R969,SEARCH("/",R969)-1)</f>
        <v>music</v>
      </c>
      <c r="T969" t="str">
        <f>RIGHT(R969,(LEN(R969)-(SEARCH("/",R969))))</f>
        <v>world music</v>
      </c>
      <c r="U969">
        <f t="shared" si="15"/>
        <v>37</v>
      </c>
    </row>
    <row r="970" spans="1:21" ht="31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IF(E970=0,0,E970/D970)</f>
        <v>3.3820833333333336</v>
      </c>
      <c r="G970" t="s">
        <v>20</v>
      </c>
      <c r="H970">
        <v>114</v>
      </c>
      <c r="I970" s="9">
        <f>IF(H970=0,0,E970/H970)</f>
        <v>71.201754385964918</v>
      </c>
      <c r="J970" t="s">
        <v>21</v>
      </c>
      <c r="K970" t="s">
        <v>22</v>
      </c>
      <c r="L970">
        <v>1293861600</v>
      </c>
      <c r="M970" s="13">
        <f>(((L970/60)/60)/24)+DATE(1970,1,1)</f>
        <v>40544.25</v>
      </c>
      <c r="N970" s="14">
        <v>1295157600</v>
      </c>
      <c r="O970" s="13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>LEFT(R970,SEARCH("/",R970)-1)</f>
        <v>food</v>
      </c>
      <c r="T970" t="str">
        <f>RIGHT(R970,(LEN(R970)-(SEARCH("/",R970))))</f>
        <v>food trucks</v>
      </c>
      <c r="U970">
        <f t="shared" si="15"/>
        <v>15</v>
      </c>
    </row>
    <row r="971" spans="1:21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IF(E971=0,0,E971/D971)</f>
        <v>1.0822784810126582</v>
      </c>
      <c r="G971" t="s">
        <v>20</v>
      </c>
      <c r="H971">
        <v>93</v>
      </c>
      <c r="I971" s="9">
        <f>IF(H971=0,0,E971/H971)</f>
        <v>91.935483870967744</v>
      </c>
      <c r="J971" t="s">
        <v>21</v>
      </c>
      <c r="K971" t="s">
        <v>22</v>
      </c>
      <c r="L971">
        <v>1576994400</v>
      </c>
      <c r="M971" s="13">
        <f>(((L971/60)/60)/24)+DATE(1970,1,1)</f>
        <v>43821.25</v>
      </c>
      <c r="N971" s="14">
        <v>1577599200</v>
      </c>
      <c r="O971" s="13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RIGHT(R971,(LEN(R971)-(SEARCH("/",R971))))</f>
        <v>plays</v>
      </c>
      <c r="U971">
        <f t="shared" si="15"/>
        <v>7</v>
      </c>
    </row>
    <row r="972" spans="1:21" ht="31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IF(E972=0,0,E972/D972)</f>
        <v>0.60757639620653314</v>
      </c>
      <c r="G972" t="s">
        <v>14</v>
      </c>
      <c r="H972">
        <v>594</v>
      </c>
      <c r="I972" s="9">
        <f>IF(H972=0,0,E972/H972)</f>
        <v>97.069023569023571</v>
      </c>
      <c r="J972" t="s">
        <v>21</v>
      </c>
      <c r="K972" t="s">
        <v>22</v>
      </c>
      <c r="L972">
        <v>1304917200</v>
      </c>
      <c r="M972" s="13">
        <f>(((L972/60)/60)/24)+DATE(1970,1,1)</f>
        <v>40672.208333333336</v>
      </c>
      <c r="N972" s="14">
        <v>1305003600</v>
      </c>
      <c r="O972" s="13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LEFT(R972,SEARCH("/",R972)-1)</f>
        <v>theater</v>
      </c>
      <c r="T972" t="str">
        <f>RIGHT(R972,(LEN(R972)-(SEARCH("/",R972))))</f>
        <v>plays</v>
      </c>
      <c r="U972">
        <f t="shared" si="15"/>
        <v>1</v>
      </c>
    </row>
    <row r="973" spans="1:21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IF(E973=0,0,E973/D973)</f>
        <v>0.27725490196078434</v>
      </c>
      <c r="G973" t="s">
        <v>14</v>
      </c>
      <c r="H973">
        <v>24</v>
      </c>
      <c r="I973" s="9">
        <f>IF(H973=0,0,E973/H973)</f>
        <v>58.916666666666664</v>
      </c>
      <c r="J973" t="s">
        <v>21</v>
      </c>
      <c r="K973" t="s">
        <v>22</v>
      </c>
      <c r="L973">
        <v>1381208400</v>
      </c>
      <c r="M973" s="13">
        <f>(((L973/60)/60)/24)+DATE(1970,1,1)</f>
        <v>41555.208333333336</v>
      </c>
      <c r="N973" s="14">
        <v>1381726800</v>
      </c>
      <c r="O973" s="13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LEFT(R973,SEARCH("/",R973)-1)</f>
        <v>film &amp; video</v>
      </c>
      <c r="T973" t="str">
        <f>RIGHT(R973,(LEN(R973)-(SEARCH("/",R973))))</f>
        <v>television</v>
      </c>
      <c r="U973">
        <f t="shared" si="15"/>
        <v>6</v>
      </c>
    </row>
    <row r="974" spans="1:21" ht="31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IF(E974=0,0,E974/D974)</f>
        <v>2.283934426229508</v>
      </c>
      <c r="G974" t="s">
        <v>20</v>
      </c>
      <c r="H974">
        <v>1681</v>
      </c>
      <c r="I974" s="9">
        <f>IF(H974=0,0,E974/H974)</f>
        <v>58.015466983938133</v>
      </c>
      <c r="J974" t="s">
        <v>21</v>
      </c>
      <c r="K974" t="s">
        <v>22</v>
      </c>
      <c r="L974">
        <v>1401685200</v>
      </c>
      <c r="M974" s="13">
        <f>(((L974/60)/60)/24)+DATE(1970,1,1)</f>
        <v>41792.208333333336</v>
      </c>
      <c r="N974" s="14">
        <v>1402462800</v>
      </c>
      <c r="O974" s="13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LEFT(R974,SEARCH("/",R974)-1)</f>
        <v>technology</v>
      </c>
      <c r="T974" t="str">
        <f>RIGHT(R974,(LEN(R974)-(SEARCH("/",R974))))</f>
        <v>web</v>
      </c>
      <c r="U974">
        <f t="shared" si="15"/>
        <v>9</v>
      </c>
    </row>
    <row r="975" spans="1:21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IF(E975=0,0,E975/D975)</f>
        <v>0.21615194054500414</v>
      </c>
      <c r="G975" t="s">
        <v>14</v>
      </c>
      <c r="H975">
        <v>252</v>
      </c>
      <c r="I975" s="9">
        <f>IF(H975=0,0,E975/H975)</f>
        <v>103.87301587301587</v>
      </c>
      <c r="J975" t="s">
        <v>21</v>
      </c>
      <c r="K975" t="s">
        <v>22</v>
      </c>
      <c r="L975">
        <v>1291960800</v>
      </c>
      <c r="M975" s="13">
        <f>(((L975/60)/60)/24)+DATE(1970,1,1)</f>
        <v>40522.25</v>
      </c>
      <c r="N975" s="14">
        <v>1292133600</v>
      </c>
      <c r="O975" s="13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>LEFT(R975,SEARCH("/",R975)-1)</f>
        <v>theater</v>
      </c>
      <c r="T975" t="str">
        <f>RIGHT(R975,(LEN(R975)-(SEARCH("/",R975))))</f>
        <v>plays</v>
      </c>
      <c r="U975">
        <f t="shared" si="15"/>
        <v>2</v>
      </c>
    </row>
    <row r="976" spans="1:21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IF(E976=0,0,E976/D976)</f>
        <v>3.73875</v>
      </c>
      <c r="G976" t="s">
        <v>20</v>
      </c>
      <c r="H976">
        <v>32</v>
      </c>
      <c r="I976" s="9">
        <f>IF(H976=0,0,E976/H976)</f>
        <v>93.46875</v>
      </c>
      <c r="J976" t="s">
        <v>21</v>
      </c>
      <c r="K976" t="s">
        <v>22</v>
      </c>
      <c r="L976">
        <v>1368853200</v>
      </c>
      <c r="M976" s="13">
        <f>(((L976/60)/60)/24)+DATE(1970,1,1)</f>
        <v>41412.208333333336</v>
      </c>
      <c r="N976" s="14">
        <v>1368939600</v>
      </c>
      <c r="O976" s="13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LEFT(R976,SEARCH("/",R976)-1)</f>
        <v>music</v>
      </c>
      <c r="T976" t="str">
        <f>RIGHT(R976,(LEN(R976)-(SEARCH("/",R976))))</f>
        <v>indie rock</v>
      </c>
      <c r="U976">
        <f t="shared" si="15"/>
        <v>1</v>
      </c>
    </row>
    <row r="977" spans="1:21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IF(E977=0,0,E977/D977)</f>
        <v>1.5492592592592593</v>
      </c>
      <c r="G977" t="s">
        <v>20</v>
      </c>
      <c r="H977">
        <v>135</v>
      </c>
      <c r="I977" s="9">
        <f>IF(H977=0,0,E977/H977)</f>
        <v>61.970370370370368</v>
      </c>
      <c r="J977" t="s">
        <v>21</v>
      </c>
      <c r="K977" t="s">
        <v>22</v>
      </c>
      <c r="L977">
        <v>1448776800</v>
      </c>
      <c r="M977" s="13">
        <f>(((L977/60)/60)/24)+DATE(1970,1,1)</f>
        <v>42337.25</v>
      </c>
      <c r="N977" s="14">
        <v>1452146400</v>
      </c>
      <c r="O977" s="13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>LEFT(R977,SEARCH("/",R977)-1)</f>
        <v>theater</v>
      </c>
      <c r="T977" t="str">
        <f>RIGHT(R977,(LEN(R977)-(SEARCH("/",R977))))</f>
        <v>plays</v>
      </c>
      <c r="U977">
        <f t="shared" si="15"/>
        <v>39</v>
      </c>
    </row>
    <row r="978" spans="1:21" ht="31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IF(E978=0,0,E978/D978)</f>
        <v>3.2214999999999998</v>
      </c>
      <c r="G978" t="s">
        <v>20</v>
      </c>
      <c r="H978">
        <v>140</v>
      </c>
      <c r="I978" s="9">
        <f>IF(H978=0,0,E978/H978)</f>
        <v>92.042857142857144</v>
      </c>
      <c r="J978" t="s">
        <v>21</v>
      </c>
      <c r="K978" t="s">
        <v>22</v>
      </c>
      <c r="L978">
        <v>1296194400</v>
      </c>
      <c r="M978" s="13">
        <f>(((L978/60)/60)/24)+DATE(1970,1,1)</f>
        <v>40571.25</v>
      </c>
      <c r="N978" s="14">
        <v>1296712800</v>
      </c>
      <c r="O978" s="13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>LEFT(R978,SEARCH("/",R978)-1)</f>
        <v>theater</v>
      </c>
      <c r="T978" t="str">
        <f>RIGHT(R978,(LEN(R978)-(SEARCH("/",R978))))</f>
        <v>plays</v>
      </c>
      <c r="U978">
        <f t="shared" si="15"/>
        <v>6</v>
      </c>
    </row>
    <row r="979" spans="1:21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IF(E979=0,0,E979/D979)</f>
        <v>0.73957142857142855</v>
      </c>
      <c r="G979" t="s">
        <v>14</v>
      </c>
      <c r="H979">
        <v>67</v>
      </c>
      <c r="I979" s="9">
        <f>IF(H979=0,0,E979/H979)</f>
        <v>77.268656716417908</v>
      </c>
      <c r="J979" t="s">
        <v>21</v>
      </c>
      <c r="K979" t="s">
        <v>22</v>
      </c>
      <c r="L979">
        <v>1517983200</v>
      </c>
      <c r="M979" s="13">
        <f>(((L979/60)/60)/24)+DATE(1970,1,1)</f>
        <v>43138.25</v>
      </c>
      <c r="N979" s="14">
        <v>1520748000</v>
      </c>
      <c r="O979" s="13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>LEFT(R979,SEARCH("/",R979)-1)</f>
        <v>food</v>
      </c>
      <c r="T979" t="str">
        <f>RIGHT(R979,(LEN(R979)-(SEARCH("/",R979))))</f>
        <v>food trucks</v>
      </c>
      <c r="U979">
        <f t="shared" si="15"/>
        <v>32</v>
      </c>
    </row>
    <row r="980" spans="1:21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IF(E980=0,0,E980/D980)</f>
        <v>8.641</v>
      </c>
      <c r="G980" t="s">
        <v>20</v>
      </c>
      <c r="H980">
        <v>92</v>
      </c>
      <c r="I980" s="9">
        <f>IF(H980=0,0,E980/H980)</f>
        <v>93.923913043478265</v>
      </c>
      <c r="J980" t="s">
        <v>21</v>
      </c>
      <c r="K980" t="s">
        <v>22</v>
      </c>
      <c r="L980">
        <v>1478930400</v>
      </c>
      <c r="M980" s="13">
        <f>(((L980/60)/60)/24)+DATE(1970,1,1)</f>
        <v>42686.25</v>
      </c>
      <c r="N980" s="14">
        <v>1480831200</v>
      </c>
      <c r="O980" s="13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>LEFT(R980,SEARCH("/",R980)-1)</f>
        <v>games</v>
      </c>
      <c r="T980" t="str">
        <f>RIGHT(R980,(LEN(R980)-(SEARCH("/",R980))))</f>
        <v>video games</v>
      </c>
      <c r="U980">
        <f t="shared" si="15"/>
        <v>22</v>
      </c>
    </row>
    <row r="981" spans="1:21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IF(E981=0,0,E981/D981)</f>
        <v>1.432624584717608</v>
      </c>
      <c r="G981" t="s">
        <v>20</v>
      </c>
      <c r="H981">
        <v>1015</v>
      </c>
      <c r="I981" s="9">
        <f>IF(H981=0,0,E981/H981)</f>
        <v>84.969458128078813</v>
      </c>
      <c r="J981" t="s">
        <v>40</v>
      </c>
      <c r="K981" t="s">
        <v>41</v>
      </c>
      <c r="L981">
        <v>1426395600</v>
      </c>
      <c r="M981" s="13">
        <f>(((L981/60)/60)/24)+DATE(1970,1,1)</f>
        <v>42078.208333333328</v>
      </c>
      <c r="N981" s="14">
        <v>1426914000</v>
      </c>
      <c r="O981" s="13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LEFT(R981,SEARCH("/",R981)-1)</f>
        <v>theater</v>
      </c>
      <c r="T981" t="str">
        <f>RIGHT(R981,(LEN(R981)-(SEARCH("/",R981))))</f>
        <v>plays</v>
      </c>
      <c r="U981">
        <f t="shared" si="15"/>
        <v>6</v>
      </c>
    </row>
    <row r="982" spans="1:21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IF(E982=0,0,E982/D982)</f>
        <v>0.40281762295081969</v>
      </c>
      <c r="G982" t="s">
        <v>14</v>
      </c>
      <c r="H982">
        <v>742</v>
      </c>
      <c r="I982" s="9">
        <f>IF(H982=0,0,E982/H982)</f>
        <v>105.97035040431267</v>
      </c>
      <c r="J982" t="s">
        <v>21</v>
      </c>
      <c r="K982" t="s">
        <v>22</v>
      </c>
      <c r="L982">
        <v>1446181200</v>
      </c>
      <c r="M982" s="13">
        <f>(((L982/60)/60)/24)+DATE(1970,1,1)</f>
        <v>42307.208333333328</v>
      </c>
      <c r="N982" s="14">
        <v>1446616800</v>
      </c>
      <c r="O982" s="13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>LEFT(R982,SEARCH("/",R982)-1)</f>
        <v>publishing</v>
      </c>
      <c r="T982" t="str">
        <f>RIGHT(R982,(LEN(R982)-(SEARCH("/",R982))))</f>
        <v>nonfiction</v>
      </c>
      <c r="U982">
        <f t="shared" si="15"/>
        <v>5.0416666666715173</v>
      </c>
    </row>
    <row r="983" spans="1:21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IF(E983=0,0,E983/D983)</f>
        <v>1.7822388059701493</v>
      </c>
      <c r="G983" t="s">
        <v>20</v>
      </c>
      <c r="H983">
        <v>323</v>
      </c>
      <c r="I983" s="9">
        <f>IF(H983=0,0,E983/H983)</f>
        <v>36.969040247678016</v>
      </c>
      <c r="J983" t="s">
        <v>21</v>
      </c>
      <c r="K983" t="s">
        <v>22</v>
      </c>
      <c r="L983">
        <v>1514181600</v>
      </c>
      <c r="M983" s="13">
        <f>(((L983/60)/60)/24)+DATE(1970,1,1)</f>
        <v>43094.25</v>
      </c>
      <c r="N983" s="14">
        <v>1517032800</v>
      </c>
      <c r="O983" s="13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>LEFT(R983,SEARCH("/",R983)-1)</f>
        <v>technology</v>
      </c>
      <c r="T983" t="str">
        <f>RIGHT(R983,(LEN(R983)-(SEARCH("/",R983))))</f>
        <v>web</v>
      </c>
      <c r="U983">
        <f t="shared" si="15"/>
        <v>33</v>
      </c>
    </row>
    <row r="984" spans="1:21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IF(E984=0,0,E984/D984)</f>
        <v>0.84930555555555554</v>
      </c>
      <c r="G984" t="s">
        <v>14</v>
      </c>
      <c r="H984">
        <v>75</v>
      </c>
      <c r="I984" s="9">
        <f>IF(H984=0,0,E984/H984)</f>
        <v>81.533333333333331</v>
      </c>
      <c r="J984" t="s">
        <v>21</v>
      </c>
      <c r="K984" t="s">
        <v>22</v>
      </c>
      <c r="L984">
        <v>1311051600</v>
      </c>
      <c r="M984" s="13">
        <f>(((L984/60)/60)/24)+DATE(1970,1,1)</f>
        <v>40743.208333333336</v>
      </c>
      <c r="N984" s="14">
        <v>1311224400</v>
      </c>
      <c r="O984" s="13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LEFT(R984,SEARCH("/",R984)-1)</f>
        <v>film &amp; video</v>
      </c>
      <c r="T984" t="str">
        <f>RIGHT(R984,(LEN(R984)-(SEARCH("/",R984))))</f>
        <v>documentary</v>
      </c>
      <c r="U984">
        <f t="shared" si="15"/>
        <v>2</v>
      </c>
    </row>
    <row r="985" spans="1:21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IF(E985=0,0,E985/D985)</f>
        <v>1.4593648334624323</v>
      </c>
      <c r="G985" t="s">
        <v>20</v>
      </c>
      <c r="H985">
        <v>2326</v>
      </c>
      <c r="I985" s="9">
        <f>IF(H985=0,0,E985/H985)</f>
        <v>80.999140154772135</v>
      </c>
      <c r="J985" t="s">
        <v>21</v>
      </c>
      <c r="K985" t="s">
        <v>22</v>
      </c>
      <c r="L985">
        <v>1564894800</v>
      </c>
      <c r="M985" s="13">
        <f>(((L985/60)/60)/24)+DATE(1970,1,1)</f>
        <v>43681.208333333328</v>
      </c>
      <c r="N985" s="14">
        <v>1566190800</v>
      </c>
      <c r="O985" s="13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LEFT(R985,SEARCH("/",R985)-1)</f>
        <v>film &amp; video</v>
      </c>
      <c r="T985" t="str">
        <f>RIGHT(R985,(LEN(R985)-(SEARCH("/",R985))))</f>
        <v>documentary</v>
      </c>
      <c r="U985">
        <f t="shared" si="15"/>
        <v>15</v>
      </c>
    </row>
    <row r="986" spans="1:21" ht="31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IF(E986=0,0,E986/D986)</f>
        <v>1.5246153846153847</v>
      </c>
      <c r="G986" t="s">
        <v>20</v>
      </c>
      <c r="H986">
        <v>381</v>
      </c>
      <c r="I986" s="9">
        <f>IF(H986=0,0,E986/H986)</f>
        <v>26.010498687664043</v>
      </c>
      <c r="J986" t="s">
        <v>21</v>
      </c>
      <c r="K986" t="s">
        <v>22</v>
      </c>
      <c r="L986">
        <v>1567918800</v>
      </c>
      <c r="M986" s="13">
        <f>(((L986/60)/60)/24)+DATE(1970,1,1)</f>
        <v>43716.208333333328</v>
      </c>
      <c r="N986" s="14">
        <v>1570165200</v>
      </c>
      <c r="O986" s="13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RIGHT(R986,(LEN(R986)-(SEARCH("/",R986))))</f>
        <v>plays</v>
      </c>
      <c r="U986">
        <f t="shared" si="15"/>
        <v>26</v>
      </c>
    </row>
    <row r="987" spans="1:21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IF(E987=0,0,E987/D987)</f>
        <v>0.67129542790152408</v>
      </c>
      <c r="G987" t="s">
        <v>14</v>
      </c>
      <c r="H987">
        <v>4405</v>
      </c>
      <c r="I987" s="9">
        <f>IF(H987=0,0,E987/H987)</f>
        <v>25.998410896708286</v>
      </c>
      <c r="J987" t="s">
        <v>21</v>
      </c>
      <c r="K987" t="s">
        <v>22</v>
      </c>
      <c r="L987">
        <v>1386309600</v>
      </c>
      <c r="M987" s="13">
        <f>(((L987/60)/60)/24)+DATE(1970,1,1)</f>
        <v>41614.25</v>
      </c>
      <c r="N987" s="14">
        <v>1388556000</v>
      </c>
      <c r="O987" s="13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>LEFT(R987,SEARCH("/",R987)-1)</f>
        <v>music</v>
      </c>
      <c r="T987" t="str">
        <f>RIGHT(R987,(LEN(R987)-(SEARCH("/",R987))))</f>
        <v>rock</v>
      </c>
      <c r="U987">
        <f t="shared" si="15"/>
        <v>26</v>
      </c>
    </row>
    <row r="988" spans="1:21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IF(E988=0,0,E988/D988)</f>
        <v>0.40307692307692305</v>
      </c>
      <c r="G988" t="s">
        <v>14</v>
      </c>
      <c r="H988">
        <v>92</v>
      </c>
      <c r="I988" s="9">
        <f>IF(H988=0,0,E988/H988)</f>
        <v>34.173913043478258</v>
      </c>
      <c r="J988" t="s">
        <v>21</v>
      </c>
      <c r="K988" t="s">
        <v>22</v>
      </c>
      <c r="L988">
        <v>1301979600</v>
      </c>
      <c r="M988" s="13">
        <f>(((L988/60)/60)/24)+DATE(1970,1,1)</f>
        <v>40638.208333333336</v>
      </c>
      <c r="N988" s="14">
        <v>1303189200</v>
      </c>
      <c r="O988" s="13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LEFT(R988,SEARCH("/",R988)-1)</f>
        <v>music</v>
      </c>
      <c r="T988" t="str">
        <f>RIGHT(R988,(LEN(R988)-(SEARCH("/",R988))))</f>
        <v>rock</v>
      </c>
      <c r="U988">
        <f t="shared" si="15"/>
        <v>14</v>
      </c>
    </row>
    <row r="989" spans="1:21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IF(E989=0,0,E989/D989)</f>
        <v>2.1679032258064517</v>
      </c>
      <c r="G989" t="s">
        <v>20</v>
      </c>
      <c r="H989">
        <v>480</v>
      </c>
      <c r="I989" s="9">
        <f>IF(H989=0,0,E989/H989)</f>
        <v>28.002083333333335</v>
      </c>
      <c r="J989" t="s">
        <v>21</v>
      </c>
      <c r="K989" t="s">
        <v>22</v>
      </c>
      <c r="L989">
        <v>1493269200</v>
      </c>
      <c r="M989" s="13">
        <f>(((L989/60)/60)/24)+DATE(1970,1,1)</f>
        <v>42852.208333333328</v>
      </c>
      <c r="N989" s="14">
        <v>1494478800</v>
      </c>
      <c r="O989" s="13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LEFT(R989,SEARCH("/",R989)-1)</f>
        <v>film &amp; video</v>
      </c>
      <c r="T989" t="str">
        <f>RIGHT(R989,(LEN(R989)-(SEARCH("/",R989))))</f>
        <v>documentary</v>
      </c>
      <c r="U989">
        <f t="shared" si="15"/>
        <v>14</v>
      </c>
    </row>
    <row r="990" spans="1:21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IF(E990=0,0,E990/D990)</f>
        <v>0.52117021276595743</v>
      </c>
      <c r="G990" t="s">
        <v>14</v>
      </c>
      <c r="H990">
        <v>64</v>
      </c>
      <c r="I990" s="9">
        <f>IF(H990=0,0,E990/H990)</f>
        <v>76.546875</v>
      </c>
      <c r="J990" t="s">
        <v>21</v>
      </c>
      <c r="K990" t="s">
        <v>22</v>
      </c>
      <c r="L990">
        <v>1478930400</v>
      </c>
      <c r="M990" s="13">
        <f>(((L990/60)/60)/24)+DATE(1970,1,1)</f>
        <v>42686.25</v>
      </c>
      <c r="N990" s="14">
        <v>1480744800</v>
      </c>
      <c r="O990" s="13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>LEFT(R990,SEARCH("/",R990)-1)</f>
        <v>publishing</v>
      </c>
      <c r="T990" t="str">
        <f>RIGHT(R990,(LEN(R990)-(SEARCH("/",R990))))</f>
        <v>radio &amp; podcasts</v>
      </c>
      <c r="U990">
        <f t="shared" si="15"/>
        <v>21</v>
      </c>
    </row>
    <row r="991" spans="1:21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IF(E991=0,0,E991/D991)</f>
        <v>4.9958333333333336</v>
      </c>
      <c r="G991" t="s">
        <v>20</v>
      </c>
      <c r="H991">
        <v>226</v>
      </c>
      <c r="I991" s="9">
        <f>IF(H991=0,0,E991/H991)</f>
        <v>53.053097345132741</v>
      </c>
      <c r="J991" t="s">
        <v>21</v>
      </c>
      <c r="K991" t="s">
        <v>22</v>
      </c>
      <c r="L991">
        <v>1555390800</v>
      </c>
      <c r="M991" s="13">
        <f>(((L991/60)/60)/24)+DATE(1970,1,1)</f>
        <v>43571.208333333328</v>
      </c>
      <c r="N991" s="14">
        <v>1555822800</v>
      </c>
      <c r="O991" s="13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LEFT(R991,SEARCH("/",R991)-1)</f>
        <v>publishing</v>
      </c>
      <c r="T991" t="str">
        <f>RIGHT(R991,(LEN(R991)-(SEARCH("/",R991))))</f>
        <v>translations</v>
      </c>
      <c r="U991">
        <f t="shared" si="15"/>
        <v>5</v>
      </c>
    </row>
    <row r="992" spans="1:21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IF(E992=0,0,E992/D992)</f>
        <v>0.87679487179487181</v>
      </c>
      <c r="G992" t="s">
        <v>14</v>
      </c>
      <c r="H992">
        <v>64</v>
      </c>
      <c r="I992" s="9">
        <f>IF(H992=0,0,E992/H992)</f>
        <v>106.859375</v>
      </c>
      <c r="J992" t="s">
        <v>21</v>
      </c>
      <c r="K992" t="s">
        <v>22</v>
      </c>
      <c r="L992">
        <v>1456984800</v>
      </c>
      <c r="M992" s="13">
        <f>(((L992/60)/60)/24)+DATE(1970,1,1)</f>
        <v>42432.25</v>
      </c>
      <c r="N992" s="14">
        <v>1458882000</v>
      </c>
      <c r="O992" s="13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LEFT(R992,SEARCH("/",R992)-1)</f>
        <v>film &amp; video</v>
      </c>
      <c r="T992" t="str">
        <f>RIGHT(R992,(LEN(R992)-(SEARCH("/",R992))))</f>
        <v>drama</v>
      </c>
      <c r="U992">
        <f t="shared" si="15"/>
        <v>21.958333333328483</v>
      </c>
    </row>
    <row r="993" spans="1:21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IF(E993=0,0,E993/D993)</f>
        <v>1.131734693877551</v>
      </c>
      <c r="G993" t="s">
        <v>20</v>
      </c>
      <c r="H993">
        <v>241</v>
      </c>
      <c r="I993" s="9">
        <f>IF(H993=0,0,E993/H993)</f>
        <v>46.020746887966808</v>
      </c>
      <c r="J993" t="s">
        <v>21</v>
      </c>
      <c r="K993" t="s">
        <v>22</v>
      </c>
      <c r="L993">
        <v>1411621200</v>
      </c>
      <c r="M993" s="13">
        <f>(((L993/60)/60)/24)+DATE(1970,1,1)</f>
        <v>41907.208333333336</v>
      </c>
      <c r="N993" s="14">
        <v>1411966800</v>
      </c>
      <c r="O993" s="13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LEFT(R993,SEARCH("/",R993)-1)</f>
        <v>music</v>
      </c>
      <c r="T993" t="str">
        <f>RIGHT(R993,(LEN(R993)-(SEARCH("/",R993))))</f>
        <v>rock</v>
      </c>
      <c r="U993">
        <f t="shared" si="15"/>
        <v>4</v>
      </c>
    </row>
    <row r="994" spans="1:21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IF(E994=0,0,E994/D994)</f>
        <v>4.2654838709677421</v>
      </c>
      <c r="G994" t="s">
        <v>20</v>
      </c>
      <c r="H994">
        <v>132</v>
      </c>
      <c r="I994" s="9">
        <f>IF(H994=0,0,E994/H994)</f>
        <v>100.17424242424242</v>
      </c>
      <c r="J994" t="s">
        <v>21</v>
      </c>
      <c r="K994" t="s">
        <v>22</v>
      </c>
      <c r="L994">
        <v>1525669200</v>
      </c>
      <c r="M994" s="13">
        <f>(((L994/60)/60)/24)+DATE(1970,1,1)</f>
        <v>43227.208333333328</v>
      </c>
      <c r="N994" s="14">
        <v>1526878800</v>
      </c>
      <c r="O994" s="13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LEFT(R994,SEARCH("/",R994)-1)</f>
        <v>film &amp; video</v>
      </c>
      <c r="T994" t="str">
        <f>RIGHT(R994,(LEN(R994)-(SEARCH("/",R994))))</f>
        <v>drama</v>
      </c>
      <c r="U994">
        <f t="shared" si="15"/>
        <v>14</v>
      </c>
    </row>
    <row r="995" spans="1:21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IF(E995=0,0,E995/D995)</f>
        <v>0.77632653061224488</v>
      </c>
      <c r="G995" t="s">
        <v>74</v>
      </c>
      <c r="H995">
        <v>75</v>
      </c>
      <c r="I995" s="9">
        <f>IF(H995=0,0,E995/H995)</f>
        <v>101.44</v>
      </c>
      <c r="J995" t="s">
        <v>107</v>
      </c>
      <c r="K995" t="s">
        <v>108</v>
      </c>
      <c r="L995">
        <v>1450936800</v>
      </c>
      <c r="M995" s="13">
        <f>(((L995/60)/60)/24)+DATE(1970,1,1)</f>
        <v>42362.25</v>
      </c>
      <c r="N995" s="14">
        <v>1452405600</v>
      </c>
      <c r="O995" s="13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>LEFT(R995,SEARCH("/",R995)-1)</f>
        <v>photography</v>
      </c>
      <c r="T995" t="str">
        <f>RIGHT(R995,(LEN(R995)-(SEARCH("/",R995))))</f>
        <v>photography books</v>
      </c>
      <c r="U995">
        <f t="shared" si="15"/>
        <v>17</v>
      </c>
    </row>
    <row r="996" spans="1:21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IF(E996=0,0,E996/D996)</f>
        <v>0.52496810772501767</v>
      </c>
      <c r="G996" t="s">
        <v>14</v>
      </c>
      <c r="H996">
        <v>842</v>
      </c>
      <c r="I996" s="9">
        <f>IF(H996=0,0,E996/H996)</f>
        <v>87.972684085510693</v>
      </c>
      <c r="J996" t="s">
        <v>21</v>
      </c>
      <c r="K996" t="s">
        <v>22</v>
      </c>
      <c r="L996">
        <v>1413522000</v>
      </c>
      <c r="M996" s="13">
        <f>(((L996/60)/60)/24)+DATE(1970,1,1)</f>
        <v>41929.208333333336</v>
      </c>
      <c r="N996" s="14">
        <v>1414040400</v>
      </c>
      <c r="O996" s="13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LEFT(R996,SEARCH("/",R996)-1)</f>
        <v>publishing</v>
      </c>
      <c r="T996" t="str">
        <f>RIGHT(R996,(LEN(R996)-(SEARCH("/",R996))))</f>
        <v>translations</v>
      </c>
      <c r="U996">
        <f t="shared" si="15"/>
        <v>6</v>
      </c>
    </row>
    <row r="997" spans="1:21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IF(E997=0,0,E997/D997)</f>
        <v>1.5746762589928058</v>
      </c>
      <c r="G997" t="s">
        <v>20</v>
      </c>
      <c r="H997">
        <v>2043</v>
      </c>
      <c r="I997" s="9">
        <f>IF(H997=0,0,E997/H997)</f>
        <v>74.995594713656388</v>
      </c>
      <c r="J997" t="s">
        <v>21</v>
      </c>
      <c r="K997" t="s">
        <v>22</v>
      </c>
      <c r="L997">
        <v>1541307600</v>
      </c>
      <c r="M997" s="13">
        <f>(((L997/60)/60)/24)+DATE(1970,1,1)</f>
        <v>43408.208333333328</v>
      </c>
      <c r="N997" s="14">
        <v>1543816800</v>
      </c>
      <c r="O997" s="13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>LEFT(R997,SEARCH("/",R997)-1)</f>
        <v>food</v>
      </c>
      <c r="T997" t="str">
        <f>RIGHT(R997,(LEN(R997)-(SEARCH("/",R997))))</f>
        <v>food trucks</v>
      </c>
      <c r="U997">
        <f t="shared" si="15"/>
        <v>29.041666666671517</v>
      </c>
    </row>
    <row r="998" spans="1:21" ht="31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IF(E998=0,0,E998/D998)</f>
        <v>0.72939393939393937</v>
      </c>
      <c r="G998" t="s">
        <v>14</v>
      </c>
      <c r="H998">
        <v>112</v>
      </c>
      <c r="I998" s="9">
        <f>IF(H998=0,0,E998/H998)</f>
        <v>42.982142857142854</v>
      </c>
      <c r="J998" t="s">
        <v>21</v>
      </c>
      <c r="K998" t="s">
        <v>22</v>
      </c>
      <c r="L998">
        <v>1357106400</v>
      </c>
      <c r="M998" s="13">
        <f>(((L998/60)/60)/24)+DATE(1970,1,1)</f>
        <v>41276.25</v>
      </c>
      <c r="N998" s="14">
        <v>1359698400</v>
      </c>
      <c r="O998" s="13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>LEFT(R998,SEARCH("/",R998)-1)</f>
        <v>theater</v>
      </c>
      <c r="T998" t="str">
        <f>RIGHT(R998,(LEN(R998)-(SEARCH("/",R998))))</f>
        <v>plays</v>
      </c>
      <c r="U998">
        <f t="shared" si="15"/>
        <v>30</v>
      </c>
    </row>
    <row r="999" spans="1:21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IF(E999=0,0,E999/D999)</f>
        <v>0.60565789473684206</v>
      </c>
      <c r="G999" t="s">
        <v>74</v>
      </c>
      <c r="H999">
        <v>139</v>
      </c>
      <c r="I999" s="9">
        <f>IF(H999=0,0,E999/H999)</f>
        <v>33.115107913669064</v>
      </c>
      <c r="J999" t="s">
        <v>107</v>
      </c>
      <c r="K999" t="s">
        <v>108</v>
      </c>
      <c r="L999">
        <v>1390197600</v>
      </c>
      <c r="M999" s="13">
        <f>(((L999/60)/60)/24)+DATE(1970,1,1)</f>
        <v>41659.25</v>
      </c>
      <c r="N999" s="14">
        <v>1390629600</v>
      </c>
      <c r="O999" s="13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>LEFT(R999,SEARCH("/",R999)-1)</f>
        <v>theater</v>
      </c>
      <c r="T999" t="str">
        <f>RIGHT(R999,(LEN(R999)-(SEARCH("/",R999))))</f>
        <v>plays</v>
      </c>
      <c r="U999">
        <f t="shared" si="15"/>
        <v>5</v>
      </c>
    </row>
    <row r="1000" spans="1:21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IF(E1000=0,0,E1000/D1000)</f>
        <v>0.5679129129129129</v>
      </c>
      <c r="G1000" t="s">
        <v>14</v>
      </c>
      <c r="H1000">
        <v>374</v>
      </c>
      <c r="I1000" s="9">
        <f>IF(H1000=0,0,E1000/H1000)</f>
        <v>101.13101604278074</v>
      </c>
      <c r="J1000" t="s">
        <v>21</v>
      </c>
      <c r="K1000" t="s">
        <v>22</v>
      </c>
      <c r="L1000">
        <v>1265868000</v>
      </c>
      <c r="M1000" s="13">
        <f>(((L1000/60)/60)/24)+DATE(1970,1,1)</f>
        <v>40220.25</v>
      </c>
      <c r="N1000" s="14">
        <v>1267077600</v>
      </c>
      <c r="O1000" s="13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LEFT(R1000,SEARCH("/",R1000)-1)</f>
        <v>music</v>
      </c>
      <c r="T1000" t="str">
        <f>RIGHT(R1000,(LEN(R1000)-(SEARCH("/",R1000))))</f>
        <v>indie rock</v>
      </c>
      <c r="U1000">
        <f t="shared" si="15"/>
        <v>14</v>
      </c>
    </row>
    <row r="1001" spans="1:21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IF(E1001=0,0,E1001/D1001)</f>
        <v>0.56542754275427543</v>
      </c>
      <c r="G1001" t="s">
        <v>74</v>
      </c>
      <c r="H1001">
        <v>1122</v>
      </c>
      <c r="I1001" s="9">
        <f>IF(H1001=0,0,E1001/H1001)</f>
        <v>55.98841354723708</v>
      </c>
      <c r="J1001" t="s">
        <v>21</v>
      </c>
      <c r="K1001" t="s">
        <v>22</v>
      </c>
      <c r="L1001">
        <v>1467176400</v>
      </c>
      <c r="M1001" s="13">
        <f>(((L1001/60)/60)/24)+DATE(1970,1,1)</f>
        <v>42550.208333333328</v>
      </c>
      <c r="N1001" s="14">
        <v>1467781200</v>
      </c>
      <c r="O1001" s="13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LEFT(R1001,SEARCH("/",R1001)-1)</f>
        <v>food</v>
      </c>
      <c r="T1001" t="str">
        <f>RIGHT(R1001,(LEN(R1001)-(SEARCH("/",R1001))))</f>
        <v>food trucks</v>
      </c>
      <c r="U1001">
        <f t="shared" si="15"/>
        <v>7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G1:G1048576">
    <cfRule type="containsText" dxfId="3" priority="2" operator="containsText" text="successful">
      <formula>NOT(ISERROR(SEARCH("successful",G1)))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live">
      <formula>NOT(ISERROR(SEARCH("live",G1)))</formula>
    </cfRule>
    <cfRule type="containsText" dxfId="0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percent" val="1"/>
        <cfvo type="num" val="2"/>
        <color rgb="FFFF0000"/>
        <color rgb="FF00B050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97FC-4391-46B3-9577-8354AC82CC4A}">
  <dimension ref="A3:F14"/>
  <sheetViews>
    <sheetView workbookViewId="0">
      <selection activeCell="B3" sqref="B3"/>
    </sheetView>
  </sheetViews>
  <sheetFormatPr defaultRowHeight="15.75"/>
  <cols>
    <col min="1" max="1" width="16.5" bestFit="1" customWidth="1"/>
    <col min="2" max="5" width="10.25" bestFit="1" customWidth="1"/>
    <col min="6" max="7" width="10.875" bestFit="1" customWidth="1"/>
  </cols>
  <sheetData>
    <row r="3" spans="1:6">
      <c r="A3" s="10" t="s">
        <v>2035</v>
      </c>
      <c r="B3" s="10" t="s">
        <v>4</v>
      </c>
    </row>
    <row r="4" spans="1:6">
      <c r="A4" s="10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>
      <c r="A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t="s">
        <v>2040</v>
      </c>
      <c r="B6">
        <v>4</v>
      </c>
      <c r="C6">
        <v>20</v>
      </c>
      <c r="E6">
        <v>22</v>
      </c>
      <c r="F6">
        <v>46</v>
      </c>
    </row>
    <row r="7" spans="1:6">
      <c r="A7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t="s">
        <v>2044</v>
      </c>
      <c r="E8">
        <v>4</v>
      </c>
      <c r="F8">
        <v>4</v>
      </c>
    </row>
    <row r="9" spans="1:6">
      <c r="A9" t="s">
        <v>2038</v>
      </c>
      <c r="B9">
        <v>10</v>
      </c>
      <c r="C9">
        <v>66</v>
      </c>
      <c r="E9">
        <v>99</v>
      </c>
      <c r="F9">
        <v>175</v>
      </c>
    </row>
    <row r="10" spans="1:6">
      <c r="A10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37CB-7D88-44BD-9DC0-4E8B90F4BA3F}">
  <dimension ref="A1:F14"/>
  <sheetViews>
    <sheetView zoomScale="130" zoomScaleNormal="130" workbookViewId="0">
      <selection activeCell="C8" sqref="C8"/>
    </sheetView>
  </sheetViews>
  <sheetFormatPr defaultRowHeight="15.75"/>
  <cols>
    <col min="1" max="1" width="16.5" bestFit="1" customWidth="1"/>
    <col min="2" max="5" width="10.25" bestFit="1" customWidth="1"/>
    <col min="6" max="7" width="10.875" bestFit="1" customWidth="1"/>
  </cols>
  <sheetData>
    <row r="1" spans="1:6">
      <c r="A1" s="10" t="s">
        <v>6</v>
      </c>
      <c r="B1" t="s">
        <v>2045</v>
      </c>
    </row>
    <row r="3" spans="1:6">
      <c r="A3" s="10" t="s">
        <v>2035</v>
      </c>
      <c r="B3" s="10" t="s">
        <v>4</v>
      </c>
    </row>
    <row r="4" spans="1:6">
      <c r="A4" s="10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>
      <c r="A5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t="s">
        <v>2040</v>
      </c>
      <c r="B6">
        <v>4</v>
      </c>
      <c r="C6">
        <v>20</v>
      </c>
      <c r="E6">
        <v>22</v>
      </c>
      <c r="F6">
        <v>46</v>
      </c>
    </row>
    <row r="7" spans="1:6">
      <c r="A7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t="s">
        <v>2044</v>
      </c>
      <c r="E8">
        <v>4</v>
      </c>
      <c r="F8">
        <v>4</v>
      </c>
    </row>
    <row r="9" spans="1:6">
      <c r="A9" t="s">
        <v>2038</v>
      </c>
      <c r="B9">
        <v>10</v>
      </c>
      <c r="C9">
        <v>66</v>
      </c>
      <c r="E9">
        <v>99</v>
      </c>
      <c r="F9">
        <v>175</v>
      </c>
    </row>
    <row r="10" spans="1:6">
      <c r="A10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9D67-B6B6-4DA6-A277-FC795B316028}">
  <dimension ref="A1:F30"/>
  <sheetViews>
    <sheetView zoomScale="145" zoomScaleNormal="145" workbookViewId="0">
      <selection activeCell="K21" sqref="K21"/>
    </sheetView>
  </sheetViews>
  <sheetFormatPr defaultRowHeight="15.75"/>
  <cols>
    <col min="1" max="1" width="17.375" bestFit="1" customWidth="1"/>
    <col min="2" max="5" width="10.25" bestFit="1" customWidth="1"/>
    <col min="6" max="7" width="10.875" bestFit="1" customWidth="1"/>
  </cols>
  <sheetData>
    <row r="1" spans="1:6">
      <c r="A1" s="10" t="s">
        <v>6</v>
      </c>
      <c r="B1" t="s">
        <v>2045</v>
      </c>
    </row>
    <row r="2" spans="1:6">
      <c r="A2" s="10" t="s">
        <v>2031</v>
      </c>
      <c r="B2" t="s">
        <v>2045</v>
      </c>
    </row>
    <row r="4" spans="1:6">
      <c r="A4" s="10" t="s">
        <v>2035</v>
      </c>
      <c r="B4" s="10" t="s">
        <v>4</v>
      </c>
    </row>
    <row r="5" spans="1:6">
      <c r="A5" s="10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>
      <c r="A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t="s">
        <v>2055</v>
      </c>
      <c r="E7">
        <v>4</v>
      </c>
      <c r="F7">
        <v>4</v>
      </c>
    </row>
    <row r="8" spans="1:6">
      <c r="A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t="s">
        <v>2056</v>
      </c>
      <c r="C10">
        <v>8</v>
      </c>
      <c r="E10">
        <v>10</v>
      </c>
      <c r="F10">
        <v>18</v>
      </c>
    </row>
    <row r="11" spans="1:6">
      <c r="A11" t="s">
        <v>2063</v>
      </c>
      <c r="B11">
        <v>1</v>
      </c>
      <c r="C11">
        <v>7</v>
      </c>
      <c r="E11">
        <v>9</v>
      </c>
      <c r="F11">
        <v>17</v>
      </c>
    </row>
    <row r="12" spans="1:6">
      <c r="A12" t="s">
        <v>2052</v>
      </c>
      <c r="B12">
        <v>4</v>
      </c>
      <c r="C12">
        <v>20</v>
      </c>
      <c r="E12">
        <v>22</v>
      </c>
      <c r="F12">
        <v>46</v>
      </c>
    </row>
    <row r="13" spans="1:6">
      <c r="A13" t="s">
        <v>2057</v>
      </c>
      <c r="B13">
        <v>3</v>
      </c>
      <c r="C13">
        <v>19</v>
      </c>
      <c r="E13">
        <v>23</v>
      </c>
      <c r="F13">
        <v>45</v>
      </c>
    </row>
    <row r="14" spans="1:6">
      <c r="A14" t="s">
        <v>2058</v>
      </c>
      <c r="B14">
        <v>1</v>
      </c>
      <c r="C14">
        <v>6</v>
      </c>
      <c r="E14">
        <v>10</v>
      </c>
      <c r="F14">
        <v>17</v>
      </c>
    </row>
    <row r="15" spans="1:6">
      <c r="A15" t="s">
        <v>2059</v>
      </c>
      <c r="C15">
        <v>3</v>
      </c>
      <c r="E15">
        <v>4</v>
      </c>
      <c r="F15">
        <v>7</v>
      </c>
    </row>
    <row r="16" spans="1:6">
      <c r="A16" t="s">
        <v>2053</v>
      </c>
      <c r="C16">
        <v>8</v>
      </c>
      <c r="D16">
        <v>1</v>
      </c>
      <c r="E16">
        <v>4</v>
      </c>
      <c r="F16">
        <v>13</v>
      </c>
    </row>
    <row r="17" spans="1:6">
      <c r="A17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t="s">
        <v>2065</v>
      </c>
      <c r="C20">
        <v>4</v>
      </c>
      <c r="E20">
        <v>4</v>
      </c>
      <c r="F20">
        <v>8</v>
      </c>
    </row>
    <row r="21" spans="1:6">
      <c r="A21" t="s">
        <v>2060</v>
      </c>
      <c r="B21">
        <v>6</v>
      </c>
      <c r="C21">
        <v>30</v>
      </c>
      <c r="E21">
        <v>49</v>
      </c>
      <c r="F21">
        <v>85</v>
      </c>
    </row>
    <row r="22" spans="1:6">
      <c r="A22" t="s">
        <v>2049</v>
      </c>
      <c r="C22">
        <v>9</v>
      </c>
      <c r="E22">
        <v>5</v>
      </c>
      <c r="F22">
        <v>14</v>
      </c>
    </row>
    <row r="23" spans="1:6">
      <c r="A23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t="s">
        <v>2051</v>
      </c>
      <c r="B24">
        <v>3</v>
      </c>
      <c r="C24">
        <v>3</v>
      </c>
      <c r="E24">
        <v>11</v>
      </c>
      <c r="F24">
        <v>17</v>
      </c>
    </row>
    <row r="25" spans="1:6">
      <c r="A25" t="s">
        <v>2066</v>
      </c>
      <c r="C25">
        <v>7</v>
      </c>
      <c r="E25">
        <v>14</v>
      </c>
      <c r="F25">
        <v>21</v>
      </c>
    </row>
    <row r="26" spans="1:6">
      <c r="A26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t="s">
        <v>2067</v>
      </c>
      <c r="C27">
        <v>16</v>
      </c>
      <c r="D27">
        <v>1</v>
      </c>
      <c r="E27">
        <v>28</v>
      </c>
      <c r="F27">
        <v>45</v>
      </c>
    </row>
    <row r="28" spans="1:6">
      <c r="A28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t="s">
        <v>2061</v>
      </c>
      <c r="E29">
        <v>3</v>
      </c>
      <c r="F29">
        <v>3</v>
      </c>
    </row>
    <row r="30" spans="1:6">
      <c r="A30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28D6-15DB-4546-B766-360CD38FE2DD}">
  <dimension ref="A1:E18"/>
  <sheetViews>
    <sheetView zoomScale="160" zoomScaleNormal="160" workbookViewId="0">
      <selection activeCell="B2" sqref="B2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10" t="s">
        <v>2031</v>
      </c>
      <c r="B1" t="s">
        <v>2045</v>
      </c>
    </row>
    <row r="2" spans="1:5">
      <c r="A2" s="10" t="s">
        <v>2085</v>
      </c>
      <c r="B2" t="s">
        <v>2045</v>
      </c>
    </row>
    <row r="4" spans="1:5">
      <c r="A4" s="10" t="s">
        <v>2035</v>
      </c>
      <c r="B4" s="10" t="s">
        <v>2072</v>
      </c>
    </row>
    <row r="5" spans="1:5">
      <c r="A5" s="10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>
      <c r="A6" s="15" t="s">
        <v>2073</v>
      </c>
      <c r="B6" s="19">
        <v>6</v>
      </c>
      <c r="C6" s="19">
        <v>36</v>
      </c>
      <c r="D6" s="19">
        <v>49</v>
      </c>
      <c r="E6" s="19">
        <v>91</v>
      </c>
    </row>
    <row r="7" spans="1:5">
      <c r="A7" s="15" t="s">
        <v>2074</v>
      </c>
      <c r="B7" s="19">
        <v>7</v>
      </c>
      <c r="C7" s="19">
        <v>28</v>
      </c>
      <c r="D7" s="19">
        <v>44</v>
      </c>
      <c r="E7" s="19">
        <v>79</v>
      </c>
    </row>
    <row r="8" spans="1:5">
      <c r="A8" s="15" t="s">
        <v>2075</v>
      </c>
      <c r="B8" s="19">
        <v>4</v>
      </c>
      <c r="C8" s="19">
        <v>33</v>
      </c>
      <c r="D8" s="19">
        <v>49</v>
      </c>
      <c r="E8" s="19">
        <v>86</v>
      </c>
    </row>
    <row r="9" spans="1:5">
      <c r="A9" s="15" t="s">
        <v>2076</v>
      </c>
      <c r="B9" s="19">
        <v>1</v>
      </c>
      <c r="C9" s="19">
        <v>30</v>
      </c>
      <c r="D9" s="19">
        <v>46</v>
      </c>
      <c r="E9" s="19">
        <v>77</v>
      </c>
    </row>
    <row r="10" spans="1:5">
      <c r="A10" s="15" t="s">
        <v>2077</v>
      </c>
      <c r="B10" s="19">
        <v>3</v>
      </c>
      <c r="C10" s="19">
        <v>35</v>
      </c>
      <c r="D10" s="19">
        <v>46</v>
      </c>
      <c r="E10" s="19">
        <v>84</v>
      </c>
    </row>
    <row r="11" spans="1:5">
      <c r="A11" s="15" t="s">
        <v>2078</v>
      </c>
      <c r="B11" s="19">
        <v>3</v>
      </c>
      <c r="C11" s="19">
        <v>28</v>
      </c>
      <c r="D11" s="19">
        <v>55</v>
      </c>
      <c r="E11" s="19">
        <v>86</v>
      </c>
    </row>
    <row r="12" spans="1:5">
      <c r="A12" s="15" t="s">
        <v>2079</v>
      </c>
      <c r="B12" s="19">
        <v>4</v>
      </c>
      <c r="C12" s="19">
        <v>31</v>
      </c>
      <c r="D12" s="19">
        <v>58</v>
      </c>
      <c r="E12" s="19">
        <v>93</v>
      </c>
    </row>
    <row r="13" spans="1:5">
      <c r="A13" s="15" t="s">
        <v>2080</v>
      </c>
      <c r="B13" s="19">
        <v>8</v>
      </c>
      <c r="C13" s="19">
        <v>35</v>
      </c>
      <c r="D13" s="19">
        <v>41</v>
      </c>
      <c r="E13" s="19">
        <v>84</v>
      </c>
    </row>
    <row r="14" spans="1:5">
      <c r="A14" s="15" t="s">
        <v>2081</v>
      </c>
      <c r="B14" s="19">
        <v>5</v>
      </c>
      <c r="C14" s="19">
        <v>23</v>
      </c>
      <c r="D14" s="19">
        <v>45</v>
      </c>
      <c r="E14" s="19">
        <v>73</v>
      </c>
    </row>
    <row r="15" spans="1:5">
      <c r="A15" s="15" t="s">
        <v>2082</v>
      </c>
      <c r="B15" s="19">
        <v>6</v>
      </c>
      <c r="C15" s="19">
        <v>26</v>
      </c>
      <c r="D15" s="19">
        <v>45</v>
      </c>
      <c r="E15" s="19">
        <v>77</v>
      </c>
    </row>
    <row r="16" spans="1:5">
      <c r="A16" s="15" t="s">
        <v>2083</v>
      </c>
      <c r="B16" s="19">
        <v>3</v>
      </c>
      <c r="C16" s="19">
        <v>27</v>
      </c>
      <c r="D16" s="19">
        <v>45</v>
      </c>
      <c r="E16" s="19">
        <v>75</v>
      </c>
    </row>
    <row r="17" spans="1:5">
      <c r="A17" s="15" t="s">
        <v>2084</v>
      </c>
      <c r="B17" s="19">
        <v>7</v>
      </c>
      <c r="C17" s="19">
        <v>32</v>
      </c>
      <c r="D17" s="19">
        <v>42</v>
      </c>
      <c r="E17" s="19">
        <v>81</v>
      </c>
    </row>
    <row r="18" spans="1:5">
      <c r="A18" s="15" t="s">
        <v>2034</v>
      </c>
      <c r="B18" s="19">
        <v>57</v>
      </c>
      <c r="C18" s="19">
        <v>364</v>
      </c>
      <c r="D18" s="19">
        <v>565</v>
      </c>
      <c r="E18" s="1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0959-D194-4EF2-A812-23CA526945AD}">
  <dimension ref="A1:I15"/>
  <sheetViews>
    <sheetView zoomScale="145" zoomScaleNormal="145" workbookViewId="0">
      <selection activeCell="I9" sqref="A6:I9"/>
    </sheetView>
  </sheetViews>
  <sheetFormatPr defaultRowHeight="15.75"/>
  <cols>
    <col min="1" max="1" width="27.375" bestFit="1" customWidth="1"/>
    <col min="2" max="2" width="29.25" bestFit="1" customWidth="1"/>
    <col min="3" max="3" width="25.5" bestFit="1" customWidth="1"/>
    <col min="4" max="4" width="28.25" bestFit="1" customWidth="1"/>
    <col min="5" max="5" width="18.875" bestFit="1" customWidth="1"/>
    <col min="6" max="6" width="19.25" bestFit="1" customWidth="1"/>
    <col min="7" max="7" width="15.75" bestFit="1" customWidth="1"/>
    <col min="8" max="8" width="18.375" bestFit="1" customWidth="1"/>
  </cols>
  <sheetData>
    <row r="1" spans="1:9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9">
      <c r="A2" t="s">
        <v>2094</v>
      </c>
      <c r="B2">
        <f>COUNTIFS('Crowdfunding data'!$G$1:$G$1001,"*"&amp;RIGHT(B$1,4)&amp;"*",'Crowdfunding data'!$D$1:$D$1001,"&lt;1000")</f>
        <v>30</v>
      </c>
      <c r="C2">
        <f>COUNTIFS('Crowdfunding data'!$G$1:$G$1001,"*"&amp;RIGHT(C$1,4)&amp;"*",'Crowdfunding data'!$D$1:$D$1001,"&lt;1000")</f>
        <v>20</v>
      </c>
      <c r="D2">
        <f>COUNTIFS('Crowdfunding data'!$G$1:$G$1001,"*"&amp;RIGHT(D$1,4)&amp;"*",'Crowdfunding data'!$D$1:$D$1001,"&lt;1000")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  <c r="I2" s="16">
        <f>SUM(F2:H2)</f>
        <v>1</v>
      </c>
    </row>
    <row r="3" spans="1:9">
      <c r="A3" t="s">
        <v>2095</v>
      </c>
      <c r="B3">
        <f>COUNTIFS('Crowdfunding data'!$G$1:$G$1001,"*"&amp;RIGHT(B$1,4)&amp;"*",'Crowdfunding data'!$D$1:$D$1001,"&gt;=1000",'Crowdfunding data'!$D$1:$D$1001,"&lt;=4999")</f>
        <v>191</v>
      </c>
      <c r="C3">
        <f>COUNTIFS('Crowdfunding data'!$G$1:$G$1001,"*"&amp;RIGHT(C$1,4)&amp;"*",'Crowdfunding data'!$D$1:$D$1001,"&gt;=1000",'Crowdfunding data'!$D$1:$D$1001,"&lt;=4999")</f>
        <v>38</v>
      </c>
      <c r="D3">
        <f>COUNTIFS('Crowdfunding data'!$G$1:$G$1001,"*"&amp;RIGHT(D$1,4)&amp;"*",'Crowdfunding data'!$D$1:$D$1001,"&gt;=1000",'Crowdfunding data'!$D$1:$D$1001,"&lt;=4999")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  <c r="I3" s="16">
        <f t="shared" ref="I3:I13" si="5">SUM(F3:H3)</f>
        <v>1</v>
      </c>
    </row>
    <row r="4" spans="1:9">
      <c r="A4" t="s">
        <v>2096</v>
      </c>
      <c r="B4">
        <f>COUNTIFS('Crowdfunding data'!$G$1:$G$1001,"*"&amp;RIGHT(B$1,4)&amp;"*",'Crowdfunding data'!$D$1:$D$1001,"&gt;=5000",'Crowdfunding data'!$D$1:$D$1001,"&lt;=9999")</f>
        <v>164</v>
      </c>
      <c r="C4">
        <f>COUNTIFS('Crowdfunding data'!$G$1:$G$1001,"*"&amp;RIGHT(C$1,4)&amp;"*",'Crowdfunding data'!$D$1:$D$1001,"&gt;=5000",'Crowdfunding data'!$D$1:$D$1001,"&lt;=9999")</f>
        <v>126</v>
      </c>
      <c r="D4">
        <f>COUNTIFS('Crowdfunding data'!$G$1:$G$1001,"*"&amp;RIGHT(D$1,4)&amp;"*",'Crowdfunding data'!$D$1:$D$1001,"&gt;=5000",'Crowdfunding data'!$D$1:$D$1001,"&lt;=9999")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  <c r="I4" s="16">
        <f t="shared" si="5"/>
        <v>1</v>
      </c>
    </row>
    <row r="5" spans="1:9">
      <c r="A5" t="s">
        <v>2097</v>
      </c>
      <c r="B5">
        <f>COUNTIFS('Crowdfunding data'!$G$1:$G$1001,"*"&amp;RIGHT(B$1,4)&amp;"*",'Crowdfunding data'!$D$1:$D$1001,"&gt;=10000",'Crowdfunding data'!$D$1:$D$1001,"&lt;=14999")</f>
        <v>4</v>
      </c>
      <c r="C5">
        <f>COUNTIFS('Crowdfunding data'!$G$1:$G$1001,"*"&amp;RIGHT(C$1,4)&amp;"*",'Crowdfunding data'!$D$1:$D$1001,"&gt;=10000",'Crowdfunding data'!$D$1:$D$1001,"&lt;=14999")</f>
        <v>5</v>
      </c>
      <c r="D5">
        <f>COUNTIFS('Crowdfunding data'!$G$1:$G$1001,"*"&amp;RIGHT(D$1,4)&amp;"*",'Crowdfunding data'!$D$1:$D$1001,"&gt;=10000",'Crowdfunding data'!$D$1:$D$1001,"&lt;=14999")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  <c r="I5" s="16">
        <f t="shared" si="5"/>
        <v>1</v>
      </c>
    </row>
    <row r="6" spans="1:9">
      <c r="A6" t="s">
        <v>2098</v>
      </c>
      <c r="B6">
        <f>COUNTIFS('Crowdfunding data'!$G$1:$G$1001,"*"&amp;RIGHT(B$1,4)&amp;"*",'Crowdfunding data'!$D$1:$D$1001,"&gt;=15000",'Crowdfunding data'!$D$1:$D$1001,"&lt;=19999")</f>
        <v>10</v>
      </c>
      <c r="C6">
        <f>COUNTIFS('Crowdfunding data'!$G$1:$G$1001,"*"&amp;RIGHT(C$1,4)&amp;"*",'Crowdfunding data'!$D$1:$D$1001,"&gt;=15000",'Crowdfunding data'!$D$1:$D$1001,"&lt;=19999")</f>
        <v>0</v>
      </c>
      <c r="D6">
        <f>COUNTIFS('Crowdfunding data'!$G$1:$G$1001,"*"&amp;RIGHT(D$1,4)&amp;"*",'Crowdfunding data'!$D$1:$D$1001,"&gt;=15000",'Crowdfunding data'!$D$1:$D$1001,"&lt;=19999")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  <c r="I6" s="16">
        <f t="shared" si="5"/>
        <v>1</v>
      </c>
    </row>
    <row r="7" spans="1:9">
      <c r="A7" t="s">
        <v>2099</v>
      </c>
      <c r="B7">
        <f>COUNTIFS('Crowdfunding data'!$G$1:$G$1001,"*"&amp;RIGHT(B$1,4)&amp;"*",'Crowdfunding data'!$D$1:$D$1001,"&gt;=20000",'Crowdfunding data'!$D$1:$D$1001,"&lt;=24999")</f>
        <v>7</v>
      </c>
      <c r="C7">
        <f>COUNTIFS('Crowdfunding data'!$G$1:$G$1001,"*"&amp;RIGHT(C$1,4)&amp;"*",'Crowdfunding data'!$D$1:$D$1001,"&gt;=20000",'Crowdfunding data'!$D$1:$D$1001,"&lt;=24999")</f>
        <v>0</v>
      </c>
      <c r="D7">
        <f>COUNTIFS('Crowdfunding data'!$G$1:$G$1001,"*"&amp;RIGHT(D$1,4)&amp;"*",'Crowdfunding data'!$D$1:$D$1001,"&gt;=20000",'Crowdfunding data'!$D$1:$D$1001,"&lt;=24999")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  <c r="I7" s="16">
        <f t="shared" si="5"/>
        <v>1</v>
      </c>
    </row>
    <row r="8" spans="1:9">
      <c r="A8" t="s">
        <v>2100</v>
      </c>
      <c r="B8">
        <f>COUNTIFS('Crowdfunding data'!$G$1:$G$1001,"*"&amp;RIGHT(B$1,4)&amp;"*",'Crowdfunding data'!$D$1:$D$1001,"&gt;=25000",'Crowdfunding data'!$D$1:$D$1001,"&lt;=29999")</f>
        <v>11</v>
      </c>
      <c r="C8">
        <f>COUNTIFS('Crowdfunding data'!$G$1:$G$1001,"*"&amp;RIGHT(C$1,4)&amp;"*",'Crowdfunding data'!$D$1:$D$1001,"&gt;=25000",'Crowdfunding data'!$D$1:$D$1001,"&lt;=29999")</f>
        <v>3</v>
      </c>
      <c r="D8">
        <f>COUNTIFS('Crowdfunding data'!$G$1:$G$1001,"*"&amp;RIGHT(D$1,4)&amp;"*",'Crowdfunding data'!$D$1:$D$1001,"&gt;=25000",'Crowdfunding data'!$D$1:$D$1001,"&lt;=29999")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  <c r="I8" s="16">
        <f t="shared" si="5"/>
        <v>1</v>
      </c>
    </row>
    <row r="9" spans="1:9">
      <c r="A9" t="s">
        <v>2101</v>
      </c>
      <c r="B9">
        <f>COUNTIFS('Crowdfunding data'!$G$1:$G$1001,"*"&amp;RIGHT(B$1,4)&amp;"*",'Crowdfunding data'!$D$1:$D$1001,"&gt;=30000",'Crowdfunding data'!$D$1:$D$1001,"&lt;=34999")</f>
        <v>7</v>
      </c>
      <c r="C9">
        <f>COUNTIFS('Crowdfunding data'!$G$1:$G$1001,"*"&amp;RIGHT(C$1,4)&amp;"*",'Crowdfunding data'!$D$1:$D$1001,"&gt;=30000",'Crowdfunding data'!$D$1:$D$1001,"&lt;=34999")</f>
        <v>0</v>
      </c>
      <c r="D9">
        <f>COUNTIFS('Crowdfunding data'!$G$1:$G$1001,"*"&amp;RIGHT(D$1,4)&amp;"*",'Crowdfunding data'!$D$1:$D$1001,"&gt;=30000",'Crowdfunding data'!$D$1:$D$1001,"&lt;=34999")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  <c r="I9" s="16">
        <f t="shared" si="5"/>
        <v>1</v>
      </c>
    </row>
    <row r="10" spans="1:9">
      <c r="A10" t="s">
        <v>2102</v>
      </c>
      <c r="B10">
        <f>COUNTIFS('Crowdfunding data'!$G$1:$G$1001,"*"&amp;RIGHT(B$1,4)&amp;"*",'Crowdfunding data'!$D$1:$D$1001,"&gt;=35000",'Crowdfunding data'!$D$1:$D$1001,"&lt;=39999")</f>
        <v>8</v>
      </c>
      <c r="C10">
        <f>COUNTIFS('Crowdfunding data'!$G$1:$G$1001,"*"&amp;RIGHT(C$1,4)&amp;"*",'Crowdfunding data'!$D$1:$D$1001,"&gt;=35000",'Crowdfunding data'!$D$1:$D$1001,"&lt;=39999")</f>
        <v>3</v>
      </c>
      <c r="D10">
        <f>COUNTIFS('Crowdfunding data'!$G$1:$G$1001,"*"&amp;RIGHT(D$1,4)&amp;"*",'Crowdfunding data'!$D$1:$D$1001,"&gt;=35000",'Crowdfunding data'!$D$1:$D$1001,"&lt;=39999")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  <c r="I10" s="16">
        <f t="shared" si="5"/>
        <v>1</v>
      </c>
    </row>
    <row r="11" spans="1:9">
      <c r="A11" t="s">
        <v>2103</v>
      </c>
      <c r="B11">
        <f>COUNTIFS('Crowdfunding data'!$G$1:$G$1001,"*"&amp;RIGHT(B$1,4)&amp;"*",'Crowdfunding data'!$D$1:$D$1001,"&gt;=40000",'Crowdfunding data'!$D$1:$D$1001,"&lt;=44999")</f>
        <v>11</v>
      </c>
      <c r="C11">
        <f>COUNTIFS('Crowdfunding data'!$G$1:$G$1001,"*"&amp;RIGHT(C$1,4)&amp;"*",'Crowdfunding data'!$D$1:$D$1001,"&gt;=40000",'Crowdfunding data'!$D$1:$D$1001,"&lt;=44999")</f>
        <v>3</v>
      </c>
      <c r="D11">
        <f>COUNTIFS('Crowdfunding data'!$G$1:$G$1001,"*"&amp;RIGHT(D$1,4)&amp;"*",'Crowdfunding data'!$D$1:$D$1001,"&gt;=40000",'Crowdfunding data'!$D$1:$D$1001,"&lt;=44999")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  <c r="I11" s="16">
        <f t="shared" si="5"/>
        <v>1</v>
      </c>
    </row>
    <row r="12" spans="1:9">
      <c r="A12" t="s">
        <v>2104</v>
      </c>
      <c r="B12">
        <f>COUNTIFS('Crowdfunding data'!$G$1:$G$1001,"*"&amp;RIGHT(B$1,4)&amp;"*",'Crowdfunding data'!$D$1:$D$1001,"&gt;=45000",'Crowdfunding data'!$D$1:$D$1001,"&lt;=49999")</f>
        <v>8</v>
      </c>
      <c r="C12">
        <f>COUNTIFS('Crowdfunding data'!$G$1:$G$1001,"*"&amp;RIGHT(C$1,4)&amp;"*",'Crowdfunding data'!$D$1:$D$1001,"&gt;=45000",'Crowdfunding data'!$D$1:$D$1001,"&lt;=49999")</f>
        <v>3</v>
      </c>
      <c r="D12">
        <f>COUNTIFS('Crowdfunding data'!$G$1:$G$1001,"*"&amp;RIGHT(D$1,4)&amp;"*",'Crowdfunding data'!$D$1:$D$1001,"&gt;=45000",'Crowdfunding data'!$D$1:$D$1001,"&lt;=49999")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  <c r="I12" s="16">
        <f t="shared" si="5"/>
        <v>1</v>
      </c>
    </row>
    <row r="13" spans="1:9">
      <c r="A13" t="s">
        <v>2105</v>
      </c>
      <c r="B13">
        <f>COUNTIFS('Crowdfunding data'!$G$1:$G$1001,"*"&amp;RIGHT(B$1,4)&amp;"*",'Crowdfunding data'!$D$1:$D$1001,"&gt;=50000")</f>
        <v>114</v>
      </c>
      <c r="C13">
        <f>COUNTIFS('Crowdfunding data'!$G$1:$G$1001,"*"&amp;RIGHT(C$1,4)&amp;"*",'Crowdfunding data'!$D$1:$D$1001,"&gt;=50000")</f>
        <v>163</v>
      </c>
      <c r="D13">
        <f>COUNTIFS('Crowdfunding data'!$G$1:$G$1001,"*"&amp;RIGHT(D$1,4)&amp;"*",'Crowdfunding data'!$D$1:$D$1001,"&gt;=50000")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  <c r="I13" s="16">
        <f t="shared" si="5"/>
        <v>1</v>
      </c>
    </row>
    <row r="14" spans="1:9">
      <c r="A14" t="s">
        <v>2106</v>
      </c>
      <c r="B14">
        <f>SUM(B2:B13)</f>
        <v>565</v>
      </c>
      <c r="C14">
        <f>SUM(C2:C13)</f>
        <v>364</v>
      </c>
      <c r="D14">
        <f>SUM(D2:D13)</f>
        <v>57</v>
      </c>
      <c r="E14">
        <f>SUM(E2:E13)</f>
        <v>986</v>
      </c>
    </row>
    <row r="15" spans="1:9">
      <c r="E15">
        <f>SUM(B14:D14)</f>
        <v>986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B2AA-2A04-4962-A8D5-F6B59145435E}">
  <dimension ref="A1:I566"/>
  <sheetViews>
    <sheetView topLeftCell="B1" zoomScale="130" zoomScaleNormal="130" workbookViewId="0">
      <selection activeCell="E12" sqref="E12"/>
    </sheetView>
  </sheetViews>
  <sheetFormatPr defaultRowHeight="15.75"/>
  <cols>
    <col min="1" max="1" width="9.375" bestFit="1" customWidth="1"/>
    <col min="2" max="2" width="12.875" bestFit="1" customWidth="1"/>
    <col min="4" max="4" width="8.25" bestFit="1" customWidth="1"/>
    <col min="5" max="5" width="12.875" bestFit="1" customWidth="1"/>
  </cols>
  <sheetData>
    <row r="1" spans="1:9">
      <c r="A1" t="s">
        <v>4</v>
      </c>
      <c r="B1" t="s">
        <v>5</v>
      </c>
      <c r="D1" t="s">
        <v>4</v>
      </c>
      <c r="E1" t="s">
        <v>5</v>
      </c>
      <c r="H1" t="s">
        <v>2113</v>
      </c>
      <c r="I1" t="s">
        <v>2114</v>
      </c>
    </row>
    <row r="2" spans="1:9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AVERAGE(Success)</f>
        <v>851.14690265486729</v>
      </c>
      <c r="I2">
        <f>AVERAGE(fail)</f>
        <v>585.61538461538464</v>
      </c>
    </row>
    <row r="3" spans="1:9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MEDIAN(Success)</f>
        <v>201</v>
      </c>
      <c r="I3">
        <f>MEDIAN(fail)</f>
        <v>114.5</v>
      </c>
    </row>
    <row r="4" spans="1:9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MIN(Success)</f>
        <v>16</v>
      </c>
      <c r="I4">
        <f>MIN(fail)</f>
        <v>0</v>
      </c>
    </row>
    <row r="5" spans="1:9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MAX(Success)</f>
        <v>7295</v>
      </c>
      <c r="I5">
        <f>MAX(fail)</f>
        <v>6080</v>
      </c>
    </row>
    <row r="6" spans="1:9">
      <c r="A6" t="s">
        <v>20</v>
      </c>
      <c r="B6">
        <v>220</v>
      </c>
      <c r="D6" t="s">
        <v>14</v>
      </c>
      <c r="E6">
        <v>44</v>
      </c>
      <c r="G6" t="s">
        <v>2111</v>
      </c>
    </row>
    <row r="7" spans="1:9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_xlfn.STDEV.P(Success)</f>
        <v>1266.2439466397898</v>
      </c>
      <c r="I7">
        <f>_xlfn.STDEV.P(fail)</f>
        <v>959.98681331637863</v>
      </c>
    </row>
    <row r="8" spans="1:9">
      <c r="A8" t="s">
        <v>20</v>
      </c>
      <c r="B8">
        <v>100</v>
      </c>
      <c r="D8" t="s">
        <v>14</v>
      </c>
      <c r="E8">
        <v>55</v>
      </c>
    </row>
    <row r="9" spans="1:9">
      <c r="A9" t="s">
        <v>20</v>
      </c>
      <c r="B9">
        <v>1249</v>
      </c>
      <c r="D9" t="s">
        <v>14</v>
      </c>
      <c r="E9">
        <v>200</v>
      </c>
      <c r="G9" t="s">
        <v>2115</v>
      </c>
    </row>
    <row r="10" spans="1:9" s="17" customFormat="1">
      <c r="A10" s="17" t="s">
        <v>20</v>
      </c>
      <c r="B10" s="17">
        <v>1396</v>
      </c>
      <c r="D10" s="17" t="s">
        <v>14</v>
      </c>
      <c r="E10" s="17">
        <v>452</v>
      </c>
      <c r="G10" s="18" t="s">
        <v>2116</v>
      </c>
    </row>
    <row r="11" spans="1:9">
      <c r="A11" t="s">
        <v>20</v>
      </c>
      <c r="B11">
        <v>890</v>
      </c>
      <c r="D11" t="s">
        <v>14</v>
      </c>
      <c r="E11">
        <v>674</v>
      </c>
      <c r="G11" t="s">
        <v>2117</v>
      </c>
    </row>
    <row r="12" spans="1:9">
      <c r="A12" t="s">
        <v>20</v>
      </c>
      <c r="B12">
        <v>142</v>
      </c>
      <c r="D12" t="s">
        <v>14</v>
      </c>
      <c r="E12">
        <v>558</v>
      </c>
      <c r="G12" t="s">
        <v>2118</v>
      </c>
    </row>
    <row r="13" spans="1:9">
      <c r="A13" t="s">
        <v>20</v>
      </c>
      <c r="B13">
        <v>2673</v>
      </c>
      <c r="D13" t="s">
        <v>14</v>
      </c>
      <c r="E13">
        <v>15</v>
      </c>
    </row>
    <row r="14" spans="1:9">
      <c r="A14" t="s">
        <v>20</v>
      </c>
      <c r="B14">
        <v>163</v>
      </c>
      <c r="D14" t="s">
        <v>14</v>
      </c>
      <c r="E14">
        <v>2307</v>
      </c>
    </row>
    <row r="15" spans="1:9">
      <c r="A15" t="s">
        <v>20</v>
      </c>
      <c r="B15">
        <v>2220</v>
      </c>
      <c r="D15" t="s">
        <v>14</v>
      </c>
      <c r="E15">
        <v>88</v>
      </c>
      <c r="G15" s="17"/>
    </row>
    <row r="16" spans="1:9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 data</vt:lpstr>
      <vt:lpstr>PivotTable</vt:lpstr>
      <vt:lpstr>Stacked Column</vt:lpstr>
      <vt:lpstr>Sub-Category</vt:lpstr>
      <vt:lpstr>Line Graph</vt:lpstr>
      <vt:lpstr>Goal Analysis</vt:lpstr>
      <vt:lpstr>Statistical Analysis</vt:lpstr>
      <vt:lpstr>fail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windows</cp:lastModifiedBy>
  <dcterms:created xsi:type="dcterms:W3CDTF">2021-09-29T18:52:28Z</dcterms:created>
  <dcterms:modified xsi:type="dcterms:W3CDTF">2023-01-27T04:04:18Z</dcterms:modified>
</cp:coreProperties>
</file>