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06022024\No FBS Fibroblast EdU\24 hr\"/>
    </mc:Choice>
  </mc:AlternateContent>
  <xr:revisionPtr revIDLastSave="0" documentId="13_ncr:1_{9C91B6D5-6FBC-474D-B309-44916041461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24 h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8" i="2" l="1"/>
  <c r="U92" i="2"/>
  <c r="U94" i="2"/>
  <c r="T94" i="2"/>
  <c r="U93" i="2"/>
  <c r="T93" i="2"/>
  <c r="T92" i="2"/>
  <c r="Q100" i="2"/>
  <c r="R93" i="2"/>
  <c r="R94" i="2"/>
  <c r="R95" i="2"/>
  <c r="R92" i="2"/>
  <c r="O100" i="2"/>
  <c r="Y89" i="2" l="1"/>
  <c r="Y88" i="2"/>
  <c r="U76" i="2"/>
  <c r="W86" i="2"/>
  <c r="S83" i="2"/>
  <c r="O83" i="2"/>
  <c r="N83" i="2"/>
  <c r="M83" i="2"/>
  <c r="L83" i="2"/>
  <c r="K83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W75" i="2"/>
  <c r="W76" i="2" s="1"/>
  <c r="AC16" i="2"/>
  <c r="AC15" i="2"/>
  <c r="Z95" i="2"/>
  <c r="Z94" i="2"/>
  <c r="U83" i="2"/>
  <c r="U82" i="2"/>
  <c r="V80" i="2"/>
  <c r="V79" i="2"/>
  <c r="U80" i="2"/>
  <c r="U79" i="2"/>
  <c r="U75" i="2" l="1"/>
  <c r="V75" i="2"/>
  <c r="V76" i="2" s="1"/>
  <c r="AC14" i="2"/>
  <c r="AC13" i="2"/>
  <c r="AC12" i="2"/>
  <c r="AC11" i="2"/>
  <c r="AC10" i="2"/>
  <c r="AC9" i="2"/>
  <c r="AC8" i="2" l="1"/>
  <c r="C42" i="2" l="1"/>
  <c r="U42" i="2" l="1"/>
  <c r="AA42" i="2" l="1"/>
  <c r="S42" i="2"/>
  <c r="K42" i="2"/>
  <c r="J42" i="2"/>
  <c r="L46" i="2"/>
  <c r="L47" i="2" s="1"/>
  <c r="AC7" i="2" l="1"/>
  <c r="AC6" i="2"/>
  <c r="F42" i="2"/>
  <c r="G42" i="2"/>
  <c r="H42" i="2"/>
  <c r="I42" i="2"/>
  <c r="M42" i="2"/>
  <c r="T58" i="2" s="1"/>
  <c r="V58" i="2" s="1"/>
  <c r="N42" i="2"/>
  <c r="O42" i="2"/>
  <c r="P42" i="2"/>
  <c r="Q42" i="2"/>
  <c r="R42" i="2"/>
  <c r="V42" i="2"/>
  <c r="W42" i="2"/>
  <c r="X42" i="2"/>
  <c r="Y42" i="2"/>
  <c r="Z42" i="2"/>
  <c r="E42" i="2"/>
  <c r="AC42" i="2" l="1"/>
  <c r="AD51" i="2" s="1"/>
  <c r="AD59" i="2" l="1"/>
  <c r="AA62" i="2" s="1"/>
  <c r="AA55" i="2"/>
  <c r="AC55" i="2" s="1"/>
  <c r="Z67" i="2" l="1"/>
  <c r="AC65" i="2"/>
</calcChain>
</file>

<file path=xl/sharedStrings.xml><?xml version="1.0" encoding="utf-8"?>
<sst xmlns="http://schemas.openxmlformats.org/spreadsheetml/2006/main" count="54" uniqueCount="40">
  <si>
    <t>count</t>
  </si>
  <si>
    <t>Cell name</t>
  </si>
  <si>
    <t>Mitochondria</t>
  </si>
  <si>
    <t>EdU</t>
  </si>
  <si>
    <t>DNA</t>
  </si>
  <si>
    <t>Ave</t>
  </si>
  <si>
    <t>EdU/DNA</t>
  </si>
  <si>
    <t>Cell volume</t>
  </si>
  <si>
    <t>total volume</t>
  </si>
  <si>
    <t xml:space="preserve">average volume </t>
  </si>
  <si>
    <t>ellipticity (oblate)</t>
  </si>
  <si>
    <t>ellipticity (prolate)</t>
  </si>
  <si>
    <t>sphericity</t>
  </si>
  <si>
    <t>Mean intensity</t>
  </si>
  <si>
    <t>59-1-1</t>
  </si>
  <si>
    <t>59-1-2</t>
  </si>
  <si>
    <t>40-1-1</t>
  </si>
  <si>
    <t>42-1-1</t>
  </si>
  <si>
    <t>43-1-3</t>
  </si>
  <si>
    <t>43-1-4</t>
  </si>
  <si>
    <t>43-1-5</t>
  </si>
  <si>
    <t>33-1-1</t>
  </si>
  <si>
    <t>33-1-2</t>
  </si>
  <si>
    <t>33-1-3</t>
  </si>
  <si>
    <t>33-1-4</t>
  </si>
  <si>
    <t>36-1-1</t>
  </si>
  <si>
    <t>36-1-2</t>
  </si>
  <si>
    <t>36-1-3</t>
  </si>
  <si>
    <t>36-1-4</t>
  </si>
  <si>
    <t>36-1-5</t>
  </si>
  <si>
    <t>36-1-6</t>
  </si>
  <si>
    <t>36-1-7</t>
  </si>
  <si>
    <t>36-1-8</t>
  </si>
  <si>
    <t>36-1-9</t>
  </si>
  <si>
    <t>36-1-10</t>
  </si>
  <si>
    <t>40-1-2</t>
  </si>
  <si>
    <t>44-1-1</t>
  </si>
  <si>
    <t>44-1-2</t>
  </si>
  <si>
    <t>44-1-3</t>
  </si>
  <si>
    <t>44-1-4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</si>
</sst>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</cellStyleXfs>
  <cellXfs count="15">
    <xf numFmtId="0" fontId="0" fillId="0" borderId="0" xfId="0"/>
    <xf numFmtId="49" fontId="0" fillId="0" borderId="0" xfId="0" applyNumberFormat="1"/>
    <xf numFmtId="0" fontId="3" fillId="3" borderId="0" xfId="2" applyNumberFormat="1"/>
    <xf numFmtId="0" fontId="5" fillId="5" borderId="1" xfId="4" applyNumberFormat="1"/>
    <xf numFmtId="0" fontId="2" fillId="2" borderId="0" xfId="1" applyNumberFormat="1"/>
    <xf numFmtId="49" fontId="4" fillId="4" borderId="0" xfId="3" applyNumberFormat="1"/>
    <xf numFmtId="0" fontId="4" fillId="4" borderId="0" xfId="3" applyNumberFormat="1"/>
    <xf numFmtId="0" fontId="4" fillId="4" borderId="0" xfId="3"/>
    <xf numFmtId="0" fontId="0" fillId="0" borderId="0" xfId="0" applyAlignment="1">
      <alignment wrapText="1"/>
    </xf>
    <xf numFmtId="0" fontId="3" fillId="3" borderId="0" xfId="2" applyNumberFormat="1" applyAlignment="1">
      <alignment wrapText="1"/>
    </xf>
    <xf numFmtId="0" fontId="5" fillId="5" borderId="1" xfId="4" applyNumberFormat="1" applyAlignment="1">
      <alignment wrapText="1"/>
    </xf>
    <xf numFmtId="0" fontId="0" fillId="6" borderId="2" xfId="5" applyFont="1" applyAlignment="1">
      <alignment wrapText="1"/>
    </xf>
    <xf numFmtId="0" fontId="2" fillId="2" borderId="1" xfId="1" applyNumberFormat="1" applyBorder="1" applyAlignment="1">
      <alignment wrapText="1"/>
    </xf>
    <xf numFmtId="0" fontId="2" fillId="2" borderId="0" xfId="1" applyNumberFormat="1" applyBorder="1" applyAlignment="1">
      <alignment wrapText="1"/>
    </xf>
    <xf numFmtId="2" fontId="0" fillId="0" borderId="0" xfId="0" applyNumberFormat="1"/>
  </cellXfs>
  <cellStyles count="6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8766841644794402E-2"/>
                  <c:y val="-4.24012895127239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 hr'!$C$6:$C$39</c:f>
              <c:numCache>
                <c:formatCode>General</c:formatCode>
                <c:ptCount val="34"/>
                <c:pt idx="0">
                  <c:v>27900</c:v>
                </c:pt>
                <c:pt idx="1">
                  <c:v>46600</c:v>
                </c:pt>
                <c:pt idx="2">
                  <c:v>11700</c:v>
                </c:pt>
                <c:pt idx="3">
                  <c:v>6690</c:v>
                </c:pt>
                <c:pt idx="4">
                  <c:v>9556</c:v>
                </c:pt>
                <c:pt idx="5">
                  <c:v>16800</c:v>
                </c:pt>
                <c:pt idx="6">
                  <c:v>15900</c:v>
                </c:pt>
                <c:pt idx="7">
                  <c:v>9631</c:v>
                </c:pt>
                <c:pt idx="8">
                  <c:v>6348</c:v>
                </c:pt>
                <c:pt idx="9">
                  <c:v>10500</c:v>
                </c:pt>
                <c:pt idx="10">
                  <c:v>10500</c:v>
                </c:pt>
                <c:pt idx="11">
                  <c:v>4212</c:v>
                </c:pt>
                <c:pt idx="12">
                  <c:v>9687</c:v>
                </c:pt>
                <c:pt idx="13">
                  <c:v>16900</c:v>
                </c:pt>
                <c:pt idx="14">
                  <c:v>39200</c:v>
                </c:pt>
                <c:pt idx="15">
                  <c:v>6765</c:v>
                </c:pt>
                <c:pt idx="16">
                  <c:v>17900</c:v>
                </c:pt>
                <c:pt idx="17">
                  <c:v>27700</c:v>
                </c:pt>
                <c:pt idx="18">
                  <c:v>8877</c:v>
                </c:pt>
                <c:pt idx="19">
                  <c:v>88300</c:v>
                </c:pt>
                <c:pt idx="20">
                  <c:v>27500</c:v>
                </c:pt>
                <c:pt idx="21">
                  <c:v>56100</c:v>
                </c:pt>
                <c:pt idx="22">
                  <c:v>13300</c:v>
                </c:pt>
                <c:pt idx="23">
                  <c:v>33700</c:v>
                </c:pt>
                <c:pt idx="24">
                  <c:v>41300</c:v>
                </c:pt>
                <c:pt idx="25">
                  <c:v>18700</c:v>
                </c:pt>
              </c:numCache>
            </c:numRef>
          </c:xVal>
          <c:yVal>
            <c:numRef>
              <c:f>'24 hr'!$U$6:$U$39</c:f>
              <c:numCache>
                <c:formatCode>General</c:formatCode>
                <c:ptCount val="34"/>
                <c:pt idx="0">
                  <c:v>1154</c:v>
                </c:pt>
                <c:pt idx="1">
                  <c:v>2072</c:v>
                </c:pt>
                <c:pt idx="2">
                  <c:v>1228</c:v>
                </c:pt>
                <c:pt idx="3">
                  <c:v>513</c:v>
                </c:pt>
                <c:pt idx="4">
                  <c:v>688</c:v>
                </c:pt>
                <c:pt idx="5">
                  <c:v>668</c:v>
                </c:pt>
                <c:pt idx="6">
                  <c:v>1078</c:v>
                </c:pt>
                <c:pt idx="7">
                  <c:v>776</c:v>
                </c:pt>
                <c:pt idx="8">
                  <c:v>453</c:v>
                </c:pt>
                <c:pt idx="9">
                  <c:v>670</c:v>
                </c:pt>
                <c:pt idx="10">
                  <c:v>579</c:v>
                </c:pt>
                <c:pt idx="11">
                  <c:v>639</c:v>
                </c:pt>
                <c:pt idx="12">
                  <c:v>765</c:v>
                </c:pt>
                <c:pt idx="13">
                  <c:v>1141</c:v>
                </c:pt>
                <c:pt idx="14">
                  <c:v>1822</c:v>
                </c:pt>
                <c:pt idx="15">
                  <c:v>602</c:v>
                </c:pt>
                <c:pt idx="16">
                  <c:v>871</c:v>
                </c:pt>
                <c:pt idx="17">
                  <c:v>1538</c:v>
                </c:pt>
                <c:pt idx="18">
                  <c:v>426</c:v>
                </c:pt>
                <c:pt idx="19">
                  <c:v>2995</c:v>
                </c:pt>
                <c:pt idx="20">
                  <c:v>1074</c:v>
                </c:pt>
                <c:pt idx="21">
                  <c:v>2352</c:v>
                </c:pt>
                <c:pt idx="22">
                  <c:v>876</c:v>
                </c:pt>
                <c:pt idx="23">
                  <c:v>1166</c:v>
                </c:pt>
                <c:pt idx="24">
                  <c:v>2204</c:v>
                </c:pt>
                <c:pt idx="25">
                  <c:v>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4-4139-B957-D84DA0DD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Cell volume (µm</a:t>
                </a:r>
                <a:r>
                  <a:rPr kumimoji="0" lang="en-GB" sz="1200" b="0" i="0" u="none" strike="noStrike" kern="1200" cap="none" spc="0" normalizeH="0" baseline="3000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3</a:t>
                </a: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Number of nucleoids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104899387576553E-2"/>
                  <c:y val="-0.18771339723838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 hr'!$F$6:$F$39</c:f>
              <c:numCache>
                <c:formatCode>General</c:formatCode>
                <c:ptCount val="34"/>
                <c:pt idx="0">
                  <c:v>1007</c:v>
                </c:pt>
                <c:pt idx="1">
                  <c:v>1847</c:v>
                </c:pt>
                <c:pt idx="2">
                  <c:v>617</c:v>
                </c:pt>
                <c:pt idx="3">
                  <c:v>335</c:v>
                </c:pt>
                <c:pt idx="4">
                  <c:v>455</c:v>
                </c:pt>
                <c:pt idx="5">
                  <c:v>535</c:v>
                </c:pt>
                <c:pt idx="6">
                  <c:v>662</c:v>
                </c:pt>
                <c:pt idx="7">
                  <c:v>464</c:v>
                </c:pt>
                <c:pt idx="8">
                  <c:v>244</c:v>
                </c:pt>
                <c:pt idx="9">
                  <c:v>435</c:v>
                </c:pt>
                <c:pt idx="10">
                  <c:v>452</c:v>
                </c:pt>
                <c:pt idx="11">
                  <c:v>240</c:v>
                </c:pt>
                <c:pt idx="12">
                  <c:v>482</c:v>
                </c:pt>
                <c:pt idx="13">
                  <c:v>774</c:v>
                </c:pt>
                <c:pt idx="14">
                  <c:v>1504</c:v>
                </c:pt>
                <c:pt idx="15">
                  <c:v>263</c:v>
                </c:pt>
                <c:pt idx="16">
                  <c:v>536</c:v>
                </c:pt>
                <c:pt idx="17">
                  <c:v>844</c:v>
                </c:pt>
                <c:pt idx="18">
                  <c:v>255</c:v>
                </c:pt>
                <c:pt idx="19">
                  <c:v>1903</c:v>
                </c:pt>
                <c:pt idx="20">
                  <c:v>856</c:v>
                </c:pt>
                <c:pt idx="21">
                  <c:v>1747</c:v>
                </c:pt>
                <c:pt idx="22">
                  <c:v>501</c:v>
                </c:pt>
                <c:pt idx="23">
                  <c:v>972</c:v>
                </c:pt>
                <c:pt idx="24">
                  <c:v>1515</c:v>
                </c:pt>
                <c:pt idx="25">
                  <c:v>389</c:v>
                </c:pt>
              </c:numCache>
            </c:numRef>
          </c:xVal>
          <c:yVal>
            <c:numRef>
              <c:f>'24 hr'!$U$6:$U$39</c:f>
              <c:numCache>
                <c:formatCode>General</c:formatCode>
                <c:ptCount val="34"/>
                <c:pt idx="0">
                  <c:v>1154</c:v>
                </c:pt>
                <c:pt idx="1">
                  <c:v>2072</c:v>
                </c:pt>
                <c:pt idx="2">
                  <c:v>1228</c:v>
                </c:pt>
                <c:pt idx="3">
                  <c:v>513</c:v>
                </c:pt>
                <c:pt idx="4">
                  <c:v>688</c:v>
                </c:pt>
                <c:pt idx="5">
                  <c:v>668</c:v>
                </c:pt>
                <c:pt idx="6">
                  <c:v>1078</c:v>
                </c:pt>
                <c:pt idx="7">
                  <c:v>776</c:v>
                </c:pt>
                <c:pt idx="8">
                  <c:v>453</c:v>
                </c:pt>
                <c:pt idx="9">
                  <c:v>670</c:v>
                </c:pt>
                <c:pt idx="10">
                  <c:v>579</c:v>
                </c:pt>
                <c:pt idx="11">
                  <c:v>639</c:v>
                </c:pt>
                <c:pt idx="12">
                  <c:v>765</c:v>
                </c:pt>
                <c:pt idx="13">
                  <c:v>1141</c:v>
                </c:pt>
                <c:pt idx="14">
                  <c:v>1822</c:v>
                </c:pt>
                <c:pt idx="15">
                  <c:v>602</c:v>
                </c:pt>
                <c:pt idx="16">
                  <c:v>871</c:v>
                </c:pt>
                <c:pt idx="17">
                  <c:v>1538</c:v>
                </c:pt>
                <c:pt idx="18">
                  <c:v>426</c:v>
                </c:pt>
                <c:pt idx="19">
                  <c:v>2995</c:v>
                </c:pt>
                <c:pt idx="20">
                  <c:v>1074</c:v>
                </c:pt>
                <c:pt idx="21">
                  <c:v>2352</c:v>
                </c:pt>
                <c:pt idx="22">
                  <c:v>876</c:v>
                </c:pt>
                <c:pt idx="23">
                  <c:v>1166</c:v>
                </c:pt>
                <c:pt idx="24">
                  <c:v>2204</c:v>
                </c:pt>
                <c:pt idx="25">
                  <c:v>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4-443C-B067-A4219775F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Mitochondrial volume (µm</a:t>
                </a:r>
                <a:r>
                  <a:rPr kumimoji="0" lang="en-GB" sz="1200" b="0" i="0" u="none" strike="noStrike" kern="1200" cap="none" spc="0" normalizeH="0" baseline="3000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3</a:t>
                </a: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Number of nucleoids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8766841644794402E-2"/>
                  <c:y val="-7.2705694396896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 hr'!$C$6:$C$39</c:f>
              <c:numCache>
                <c:formatCode>General</c:formatCode>
                <c:ptCount val="34"/>
                <c:pt idx="0">
                  <c:v>27900</c:v>
                </c:pt>
                <c:pt idx="1">
                  <c:v>46600</c:v>
                </c:pt>
                <c:pt idx="2">
                  <c:v>11700</c:v>
                </c:pt>
                <c:pt idx="3">
                  <c:v>6690</c:v>
                </c:pt>
                <c:pt idx="4">
                  <c:v>9556</c:v>
                </c:pt>
                <c:pt idx="5">
                  <c:v>16800</c:v>
                </c:pt>
                <c:pt idx="6">
                  <c:v>15900</c:v>
                </c:pt>
                <c:pt idx="7">
                  <c:v>9631</c:v>
                </c:pt>
                <c:pt idx="8">
                  <c:v>6348</c:v>
                </c:pt>
                <c:pt idx="9">
                  <c:v>10500</c:v>
                </c:pt>
                <c:pt idx="10">
                  <c:v>10500</c:v>
                </c:pt>
                <c:pt idx="11">
                  <c:v>4212</c:v>
                </c:pt>
                <c:pt idx="12">
                  <c:v>9687</c:v>
                </c:pt>
                <c:pt idx="13">
                  <c:v>16900</c:v>
                </c:pt>
                <c:pt idx="14">
                  <c:v>39200</c:v>
                </c:pt>
                <c:pt idx="15">
                  <c:v>6765</c:v>
                </c:pt>
                <c:pt idx="16">
                  <c:v>17900</c:v>
                </c:pt>
                <c:pt idx="17">
                  <c:v>27700</c:v>
                </c:pt>
                <c:pt idx="18">
                  <c:v>8877</c:v>
                </c:pt>
                <c:pt idx="19">
                  <c:v>88300</c:v>
                </c:pt>
                <c:pt idx="20">
                  <c:v>27500</c:v>
                </c:pt>
                <c:pt idx="21">
                  <c:v>56100</c:v>
                </c:pt>
                <c:pt idx="22">
                  <c:v>13300</c:v>
                </c:pt>
                <c:pt idx="23">
                  <c:v>33700</c:v>
                </c:pt>
                <c:pt idx="24">
                  <c:v>41300</c:v>
                </c:pt>
                <c:pt idx="25">
                  <c:v>18700</c:v>
                </c:pt>
              </c:numCache>
            </c:numRef>
          </c:xVal>
          <c:yVal>
            <c:numRef>
              <c:f>'24 hr'!$M$6:$M$39</c:f>
              <c:numCache>
                <c:formatCode>General</c:formatCode>
                <c:ptCount val="34"/>
                <c:pt idx="0">
                  <c:v>586</c:v>
                </c:pt>
                <c:pt idx="1">
                  <c:v>708</c:v>
                </c:pt>
                <c:pt idx="2">
                  <c:v>384</c:v>
                </c:pt>
                <c:pt idx="3">
                  <c:v>229</c:v>
                </c:pt>
                <c:pt idx="4">
                  <c:v>239</c:v>
                </c:pt>
                <c:pt idx="5">
                  <c:v>283</c:v>
                </c:pt>
                <c:pt idx="6">
                  <c:v>449</c:v>
                </c:pt>
                <c:pt idx="7">
                  <c:v>424</c:v>
                </c:pt>
                <c:pt idx="8">
                  <c:v>274</c:v>
                </c:pt>
                <c:pt idx="9">
                  <c:v>304</c:v>
                </c:pt>
                <c:pt idx="10">
                  <c:v>271</c:v>
                </c:pt>
                <c:pt idx="11">
                  <c:v>226</c:v>
                </c:pt>
                <c:pt idx="12">
                  <c:v>406</c:v>
                </c:pt>
                <c:pt idx="13">
                  <c:v>392</c:v>
                </c:pt>
                <c:pt idx="14">
                  <c:v>663</c:v>
                </c:pt>
                <c:pt idx="15">
                  <c:v>316</c:v>
                </c:pt>
                <c:pt idx="16">
                  <c:v>616</c:v>
                </c:pt>
                <c:pt idx="17">
                  <c:v>626</c:v>
                </c:pt>
                <c:pt idx="18">
                  <c:v>312</c:v>
                </c:pt>
                <c:pt idx="19">
                  <c:v>1289</c:v>
                </c:pt>
                <c:pt idx="20">
                  <c:v>382</c:v>
                </c:pt>
                <c:pt idx="21">
                  <c:v>867</c:v>
                </c:pt>
                <c:pt idx="22">
                  <c:v>361</c:v>
                </c:pt>
                <c:pt idx="23">
                  <c:v>458</c:v>
                </c:pt>
                <c:pt idx="24">
                  <c:v>600</c:v>
                </c:pt>
                <c:pt idx="25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F-4D49-8B44-96524533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Cell volume (µm</a:t>
                </a:r>
                <a:r>
                  <a:rPr kumimoji="0" lang="en-GB" sz="1200" b="0" i="0" u="none" strike="noStrike" kern="1200" cap="none" spc="0" normalizeH="0" baseline="3000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3</a:t>
                </a: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Number of EdU puncta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4937882764654412E-2"/>
                  <c:y val="-0.14243866255848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 hr'!$F$6:$F$39</c:f>
              <c:numCache>
                <c:formatCode>General</c:formatCode>
                <c:ptCount val="34"/>
                <c:pt idx="0">
                  <c:v>1007</c:v>
                </c:pt>
                <c:pt idx="1">
                  <c:v>1847</c:v>
                </c:pt>
                <c:pt idx="2">
                  <c:v>617</c:v>
                </c:pt>
                <c:pt idx="3">
                  <c:v>335</c:v>
                </c:pt>
                <c:pt idx="4">
                  <c:v>455</c:v>
                </c:pt>
                <c:pt idx="5">
                  <c:v>535</c:v>
                </c:pt>
                <c:pt idx="6">
                  <c:v>662</c:v>
                </c:pt>
                <c:pt idx="7">
                  <c:v>464</c:v>
                </c:pt>
                <c:pt idx="8">
                  <c:v>244</c:v>
                </c:pt>
                <c:pt idx="9">
                  <c:v>435</c:v>
                </c:pt>
                <c:pt idx="10">
                  <c:v>452</c:v>
                </c:pt>
                <c:pt idx="11">
                  <c:v>240</c:v>
                </c:pt>
                <c:pt idx="12">
                  <c:v>482</c:v>
                </c:pt>
                <c:pt idx="13">
                  <c:v>774</c:v>
                </c:pt>
                <c:pt idx="14">
                  <c:v>1504</c:v>
                </c:pt>
                <c:pt idx="15">
                  <c:v>263</c:v>
                </c:pt>
                <c:pt idx="16">
                  <c:v>536</c:v>
                </c:pt>
                <c:pt idx="17">
                  <c:v>844</c:v>
                </c:pt>
                <c:pt idx="18">
                  <c:v>255</c:v>
                </c:pt>
                <c:pt idx="19">
                  <c:v>1903</c:v>
                </c:pt>
                <c:pt idx="20">
                  <c:v>856</c:v>
                </c:pt>
                <c:pt idx="21">
                  <c:v>1747</c:v>
                </c:pt>
                <c:pt idx="22">
                  <c:v>501</c:v>
                </c:pt>
                <c:pt idx="23">
                  <c:v>972</c:v>
                </c:pt>
                <c:pt idx="24">
                  <c:v>1515</c:v>
                </c:pt>
                <c:pt idx="25">
                  <c:v>389</c:v>
                </c:pt>
              </c:numCache>
            </c:numRef>
          </c:xVal>
          <c:yVal>
            <c:numRef>
              <c:f>'24 hr'!$M$6:$M$39</c:f>
              <c:numCache>
                <c:formatCode>General</c:formatCode>
                <c:ptCount val="34"/>
                <c:pt idx="0">
                  <c:v>586</c:v>
                </c:pt>
                <c:pt idx="1">
                  <c:v>708</c:v>
                </c:pt>
                <c:pt idx="2">
                  <c:v>384</c:v>
                </c:pt>
                <c:pt idx="3">
                  <c:v>229</c:v>
                </c:pt>
                <c:pt idx="4">
                  <c:v>239</c:v>
                </c:pt>
                <c:pt idx="5">
                  <c:v>283</c:v>
                </c:pt>
                <c:pt idx="6">
                  <c:v>449</c:v>
                </c:pt>
                <c:pt idx="7">
                  <c:v>424</c:v>
                </c:pt>
                <c:pt idx="8">
                  <c:v>274</c:v>
                </c:pt>
                <c:pt idx="9">
                  <c:v>304</c:v>
                </c:pt>
                <c:pt idx="10">
                  <c:v>271</c:v>
                </c:pt>
                <c:pt idx="11">
                  <c:v>226</c:v>
                </c:pt>
                <c:pt idx="12">
                  <c:v>406</c:v>
                </c:pt>
                <c:pt idx="13">
                  <c:v>392</c:v>
                </c:pt>
                <c:pt idx="14">
                  <c:v>663</c:v>
                </c:pt>
                <c:pt idx="15">
                  <c:v>316</c:v>
                </c:pt>
                <c:pt idx="16">
                  <c:v>616</c:v>
                </c:pt>
                <c:pt idx="17">
                  <c:v>626</c:v>
                </c:pt>
                <c:pt idx="18">
                  <c:v>312</c:v>
                </c:pt>
                <c:pt idx="19">
                  <c:v>1289</c:v>
                </c:pt>
                <c:pt idx="20">
                  <c:v>382</c:v>
                </c:pt>
                <c:pt idx="21">
                  <c:v>867</c:v>
                </c:pt>
                <c:pt idx="22">
                  <c:v>361</c:v>
                </c:pt>
                <c:pt idx="23">
                  <c:v>458</c:v>
                </c:pt>
                <c:pt idx="24">
                  <c:v>600</c:v>
                </c:pt>
                <c:pt idx="25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9-4B73-9DFF-4D8E22A98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Mitochondrial volume (µm</a:t>
                </a:r>
                <a:r>
                  <a:rPr kumimoji="0" lang="en-GB" sz="1200" b="0" i="0" u="none" strike="noStrike" kern="1200" cap="none" spc="0" normalizeH="0" baseline="3000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3</a:t>
                </a: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)</a:t>
                </a:r>
                <a:endParaRPr kumimoji="0" lang="en-GB" sz="1000" b="0" i="0" u="none" strike="noStrike" kern="1200" cap="none" spc="0" normalizeH="0" baseline="0" noProof="0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uLnTx/>
                  <a:uFillTx/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Number of EdU puncta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 hr'!$C$6:$C$39</c:f>
              <c:numCache>
                <c:formatCode>General</c:formatCode>
                <c:ptCount val="34"/>
                <c:pt idx="0">
                  <c:v>27900</c:v>
                </c:pt>
                <c:pt idx="1">
                  <c:v>46600</c:v>
                </c:pt>
                <c:pt idx="2">
                  <c:v>11700</c:v>
                </c:pt>
                <c:pt idx="3">
                  <c:v>6690</c:v>
                </c:pt>
                <c:pt idx="4">
                  <c:v>9556</c:v>
                </c:pt>
                <c:pt idx="5">
                  <c:v>16800</c:v>
                </c:pt>
                <c:pt idx="6">
                  <c:v>15900</c:v>
                </c:pt>
                <c:pt idx="7">
                  <c:v>9631</c:v>
                </c:pt>
                <c:pt idx="8">
                  <c:v>6348</c:v>
                </c:pt>
                <c:pt idx="9">
                  <c:v>10500</c:v>
                </c:pt>
                <c:pt idx="10">
                  <c:v>10500</c:v>
                </c:pt>
                <c:pt idx="11">
                  <c:v>4212</c:v>
                </c:pt>
                <c:pt idx="12">
                  <c:v>9687</c:v>
                </c:pt>
                <c:pt idx="13">
                  <c:v>16900</c:v>
                </c:pt>
                <c:pt idx="14">
                  <c:v>39200</c:v>
                </c:pt>
                <c:pt idx="15">
                  <c:v>6765</c:v>
                </c:pt>
                <c:pt idx="16">
                  <c:v>17900</c:v>
                </c:pt>
                <c:pt idx="17">
                  <c:v>27700</c:v>
                </c:pt>
                <c:pt idx="18">
                  <c:v>8877</c:v>
                </c:pt>
                <c:pt idx="19">
                  <c:v>88300</c:v>
                </c:pt>
                <c:pt idx="20">
                  <c:v>27500</c:v>
                </c:pt>
                <c:pt idx="21">
                  <c:v>56100</c:v>
                </c:pt>
                <c:pt idx="22">
                  <c:v>13300</c:v>
                </c:pt>
                <c:pt idx="23">
                  <c:v>33700</c:v>
                </c:pt>
                <c:pt idx="24">
                  <c:v>41300</c:v>
                </c:pt>
                <c:pt idx="25">
                  <c:v>18700</c:v>
                </c:pt>
              </c:numCache>
            </c:numRef>
          </c:xVal>
          <c:yVal>
            <c:numRef>
              <c:f>'24 hr'!$E$6:$E$39</c:f>
              <c:numCache>
                <c:formatCode>General</c:formatCode>
                <c:ptCount val="34"/>
                <c:pt idx="0">
                  <c:v>520</c:v>
                </c:pt>
                <c:pt idx="1">
                  <c:v>851</c:v>
                </c:pt>
                <c:pt idx="2">
                  <c:v>231</c:v>
                </c:pt>
                <c:pt idx="3">
                  <c:v>168</c:v>
                </c:pt>
                <c:pt idx="4">
                  <c:v>209</c:v>
                </c:pt>
                <c:pt idx="5">
                  <c:v>299</c:v>
                </c:pt>
                <c:pt idx="6">
                  <c:v>201</c:v>
                </c:pt>
                <c:pt idx="7">
                  <c:v>179</c:v>
                </c:pt>
                <c:pt idx="8">
                  <c:v>106</c:v>
                </c:pt>
                <c:pt idx="9">
                  <c:v>163</c:v>
                </c:pt>
                <c:pt idx="10">
                  <c:v>127</c:v>
                </c:pt>
                <c:pt idx="11">
                  <c:v>95</c:v>
                </c:pt>
                <c:pt idx="12">
                  <c:v>179</c:v>
                </c:pt>
                <c:pt idx="13">
                  <c:v>275</c:v>
                </c:pt>
                <c:pt idx="14">
                  <c:v>598</c:v>
                </c:pt>
                <c:pt idx="15">
                  <c:v>121</c:v>
                </c:pt>
                <c:pt idx="16">
                  <c:v>332</c:v>
                </c:pt>
                <c:pt idx="17">
                  <c:v>311</c:v>
                </c:pt>
                <c:pt idx="18">
                  <c:v>168</c:v>
                </c:pt>
                <c:pt idx="19">
                  <c:v>1240</c:v>
                </c:pt>
                <c:pt idx="20">
                  <c:v>275</c:v>
                </c:pt>
                <c:pt idx="21">
                  <c:v>1194</c:v>
                </c:pt>
                <c:pt idx="22">
                  <c:v>294</c:v>
                </c:pt>
                <c:pt idx="23">
                  <c:v>457</c:v>
                </c:pt>
                <c:pt idx="24">
                  <c:v>615</c:v>
                </c:pt>
                <c:pt idx="25">
                  <c:v>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B-428F-A0B0-ED2DF991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6302712160979877E-2"/>
                  <c:y val="-0.12888706620005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 hr'!$C$6:$C$39</c:f>
              <c:numCache>
                <c:formatCode>General</c:formatCode>
                <c:ptCount val="34"/>
                <c:pt idx="0">
                  <c:v>27900</c:v>
                </c:pt>
                <c:pt idx="1">
                  <c:v>46600</c:v>
                </c:pt>
                <c:pt idx="2">
                  <c:v>11700</c:v>
                </c:pt>
                <c:pt idx="3">
                  <c:v>6690</c:v>
                </c:pt>
                <c:pt idx="4">
                  <c:v>9556</c:v>
                </c:pt>
                <c:pt idx="5">
                  <c:v>16800</c:v>
                </c:pt>
                <c:pt idx="6">
                  <c:v>15900</c:v>
                </c:pt>
                <c:pt idx="7">
                  <c:v>9631</c:v>
                </c:pt>
                <c:pt idx="8">
                  <c:v>6348</c:v>
                </c:pt>
                <c:pt idx="9">
                  <c:v>10500</c:v>
                </c:pt>
                <c:pt idx="10">
                  <c:v>10500</c:v>
                </c:pt>
                <c:pt idx="11">
                  <c:v>4212</c:v>
                </c:pt>
                <c:pt idx="12">
                  <c:v>9687</c:v>
                </c:pt>
                <c:pt idx="13">
                  <c:v>16900</c:v>
                </c:pt>
                <c:pt idx="14">
                  <c:v>39200</c:v>
                </c:pt>
                <c:pt idx="15">
                  <c:v>6765</c:v>
                </c:pt>
                <c:pt idx="16">
                  <c:v>17900</c:v>
                </c:pt>
                <c:pt idx="17">
                  <c:v>27700</c:v>
                </c:pt>
                <c:pt idx="18">
                  <c:v>8877</c:v>
                </c:pt>
                <c:pt idx="19">
                  <c:v>88300</c:v>
                </c:pt>
                <c:pt idx="20">
                  <c:v>27500</c:v>
                </c:pt>
                <c:pt idx="21">
                  <c:v>56100</c:v>
                </c:pt>
                <c:pt idx="22">
                  <c:v>13300</c:v>
                </c:pt>
                <c:pt idx="23">
                  <c:v>33700</c:v>
                </c:pt>
                <c:pt idx="24">
                  <c:v>41300</c:v>
                </c:pt>
                <c:pt idx="25">
                  <c:v>18700</c:v>
                </c:pt>
              </c:numCache>
            </c:numRef>
          </c:xVal>
          <c:yVal>
            <c:numRef>
              <c:f>'24 hr'!$F$6:$F$39</c:f>
              <c:numCache>
                <c:formatCode>General</c:formatCode>
                <c:ptCount val="34"/>
                <c:pt idx="0">
                  <c:v>1007</c:v>
                </c:pt>
                <c:pt idx="1">
                  <c:v>1847</c:v>
                </c:pt>
                <c:pt idx="2">
                  <c:v>617</c:v>
                </c:pt>
                <c:pt idx="3">
                  <c:v>335</c:v>
                </c:pt>
                <c:pt idx="4">
                  <c:v>455</c:v>
                </c:pt>
                <c:pt idx="5">
                  <c:v>535</c:v>
                </c:pt>
                <c:pt idx="6">
                  <c:v>662</c:v>
                </c:pt>
                <c:pt idx="7">
                  <c:v>464</c:v>
                </c:pt>
                <c:pt idx="8">
                  <c:v>244</c:v>
                </c:pt>
                <c:pt idx="9">
                  <c:v>435</c:v>
                </c:pt>
                <c:pt idx="10">
                  <c:v>452</c:v>
                </c:pt>
                <c:pt idx="11">
                  <c:v>240</c:v>
                </c:pt>
                <c:pt idx="12">
                  <c:v>482</c:v>
                </c:pt>
                <c:pt idx="13">
                  <c:v>774</c:v>
                </c:pt>
                <c:pt idx="14">
                  <c:v>1504</c:v>
                </c:pt>
                <c:pt idx="15">
                  <c:v>263</c:v>
                </c:pt>
                <c:pt idx="16">
                  <c:v>536</c:v>
                </c:pt>
                <c:pt idx="17">
                  <c:v>844</c:v>
                </c:pt>
                <c:pt idx="18">
                  <c:v>255</c:v>
                </c:pt>
                <c:pt idx="19">
                  <c:v>1903</c:v>
                </c:pt>
                <c:pt idx="20">
                  <c:v>856</c:v>
                </c:pt>
                <c:pt idx="21">
                  <c:v>1747</c:v>
                </c:pt>
                <c:pt idx="22">
                  <c:v>501</c:v>
                </c:pt>
                <c:pt idx="23">
                  <c:v>972</c:v>
                </c:pt>
                <c:pt idx="24">
                  <c:v>1515</c:v>
                </c:pt>
                <c:pt idx="25">
                  <c:v>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9-48D2-BAAB-A555EE426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Cell volume (µm</a:t>
                </a:r>
                <a:r>
                  <a:rPr kumimoji="0" lang="en-GB" sz="1200" b="0" i="0" u="none" strike="noStrike" kern="1200" cap="none" spc="0" normalizeH="0" baseline="3000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3</a:t>
                </a: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  <c:max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Mitochondrial volume (µm</a:t>
                </a:r>
                <a:r>
                  <a:rPr kumimoji="0" lang="en-GB" sz="1200" b="0" i="0" u="none" strike="noStrike" kern="1200" cap="none" spc="0" normalizeH="0" baseline="3000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3</a:t>
                </a: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876246719160104"/>
                  <c:y val="-3.75885826771653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 hr'!$R$70:$R$73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24</c:v>
                </c:pt>
              </c:numCache>
            </c:numRef>
          </c:xVal>
          <c:yVal>
            <c:numRef>
              <c:f>'24 hr'!$S$70:$S$73</c:f>
              <c:numCache>
                <c:formatCode>General</c:formatCode>
                <c:ptCount val="4"/>
                <c:pt idx="0">
                  <c:v>89.151515151515156</c:v>
                </c:pt>
                <c:pt idx="1">
                  <c:v>117.5</c:v>
                </c:pt>
                <c:pt idx="2">
                  <c:v>162.60869565217391</c:v>
                </c:pt>
                <c:pt idx="3">
                  <c:v>458.84615384615387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C-493F-B1A2-81ED2337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287200"/>
        <c:axId val="1239626480"/>
      </c:scatterChart>
      <c:valAx>
        <c:axId val="1271287200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26480"/>
        <c:crosses val="autoZero"/>
        <c:crossBetween val="midCat"/>
        <c:majorUnit val="5"/>
      </c:valAx>
      <c:valAx>
        <c:axId val="1239626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GB" sz="12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</a:rPr>
                  <a:t>Number of EdU puncta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28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843657042869641"/>
                  <c:y val="-3.528069407990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 hr'!$O$92:$O$95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24</c:v>
                </c:pt>
              </c:numCache>
            </c:numRef>
          </c:xVal>
          <c:yVal>
            <c:numRef>
              <c:f>'24 hr'!$R$92:$R$95</c:f>
              <c:numCache>
                <c:formatCode>General</c:formatCode>
                <c:ptCount val="4"/>
                <c:pt idx="0">
                  <c:v>9.0774753617466661</c:v>
                </c:pt>
                <c:pt idx="1">
                  <c:v>15.62927896903421</c:v>
                </c:pt>
                <c:pt idx="2">
                  <c:v>20.73410090379857</c:v>
                </c:pt>
                <c:pt idx="3">
                  <c:v>44.362506514357435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9-4262-B9AE-7F5360609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23872"/>
        <c:axId val="264424352"/>
      </c:scatterChart>
      <c:valAx>
        <c:axId val="26442387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24352"/>
        <c:crosses val="autoZero"/>
        <c:crossBetween val="midCat"/>
      </c:valAx>
      <c:valAx>
        <c:axId val="26442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EdU puncta/total mtDNA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2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44</xdr:row>
      <xdr:rowOff>0</xdr:rowOff>
    </xdr:from>
    <xdr:to>
      <xdr:col>7</xdr:col>
      <xdr:colOff>566737</xdr:colOff>
      <xdr:row>62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AE58B2-AD57-6F9D-9404-215B65422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319087</xdr:colOff>
      <xdr:row>43</xdr:row>
      <xdr:rowOff>9525</xdr:rowOff>
    </xdr:from>
    <xdr:to>
      <xdr:col>23</xdr:col>
      <xdr:colOff>490537</xdr:colOff>
      <xdr:row>61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FC2D3B-1079-31B7-FF70-2235E7540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390525</xdr:colOff>
      <xdr:row>43</xdr:row>
      <xdr:rowOff>85725</xdr:rowOff>
    </xdr:from>
    <xdr:to>
      <xdr:col>15</xdr:col>
      <xdr:colOff>504825</xdr:colOff>
      <xdr:row>61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3C2305-E636-3055-5C9E-ED1919C9A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209550</xdr:colOff>
      <xdr:row>42</xdr:row>
      <xdr:rowOff>157162</xdr:rowOff>
    </xdr:from>
    <xdr:to>
      <xdr:col>31</xdr:col>
      <xdr:colOff>381000</xdr:colOff>
      <xdr:row>61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F5EFB1-D557-7F3F-71AA-539B8CF93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566737</xdr:colOff>
      <xdr:row>63</xdr:row>
      <xdr:rowOff>90487</xdr:rowOff>
    </xdr:from>
    <xdr:to>
      <xdr:col>7</xdr:col>
      <xdr:colOff>490537</xdr:colOff>
      <xdr:row>77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9BF05A-BC0D-C875-B120-B8D19B1B1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485775</xdr:colOff>
      <xdr:row>62</xdr:row>
      <xdr:rowOff>185737</xdr:rowOff>
    </xdr:from>
    <xdr:to>
      <xdr:col>15</xdr:col>
      <xdr:colOff>600075</xdr:colOff>
      <xdr:row>77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834D15-51CD-F160-A2B1-8E974B31D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95250</xdr:colOff>
      <xdr:row>68</xdr:row>
      <xdr:rowOff>180975</xdr:rowOff>
    </xdr:from>
    <xdr:to>
      <xdr:col>31</xdr:col>
      <xdr:colOff>266700</xdr:colOff>
      <xdr:row>83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808D4A-5003-DB64-33CC-4D56FD58E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185737</xdr:colOff>
      <xdr:row>89</xdr:row>
      <xdr:rowOff>128587</xdr:rowOff>
    </xdr:from>
    <xdr:to>
      <xdr:col>34</xdr:col>
      <xdr:colOff>490537</xdr:colOff>
      <xdr:row>104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3A763D-E005-4ECE-500D-1742347FE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</cdr:x>
      <cdr:y>0.36957</cdr:y>
    </cdr:from>
    <cdr:to>
      <cdr:x>0.6</cdr:x>
      <cdr:y>0.63043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AD7A23-CC10-2F89-BF4A-FC8EB94DE5C7}"/>
            </a:ext>
          </a:extLst>
        </cdr:cNvPr>
        <cdr:cNvSpPr txBox="1"/>
      </cdr:nvSpPr>
      <cdr:spPr>
        <a:xfrm xmlns:a="http://schemas.openxmlformats.org/drawingml/2006/main">
          <a:off x="1828800" y="1295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</cdr:x>
      <cdr:y>0.36957</cdr:y>
    </cdr:from>
    <cdr:to>
      <cdr:x>0.6</cdr:x>
      <cdr:y>0.63043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6D2AC40-920D-3CC7-3692-C9B00DE16AA4}"/>
            </a:ext>
          </a:extLst>
        </cdr:cNvPr>
        <cdr:cNvSpPr txBox="1"/>
      </cdr:nvSpPr>
      <cdr:spPr>
        <a:xfrm xmlns:a="http://schemas.openxmlformats.org/drawingml/2006/main">
          <a:off x="1828800" y="1295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0.63229</cdr:x>
      <cdr:y>0.0625</cdr:y>
    </cdr:from>
    <cdr:to>
      <cdr:x>0.83229</cdr:x>
      <cdr:y>0.32337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78CB2EF-8E8F-5E90-036D-C0E278B63C7E}"/>
            </a:ext>
          </a:extLst>
        </cdr:cNvPr>
        <cdr:cNvSpPr txBox="1"/>
      </cdr:nvSpPr>
      <cdr:spPr>
        <a:xfrm xmlns:a="http://schemas.openxmlformats.org/drawingml/2006/main">
          <a:off x="2890838" y="2190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</a:rPr>
            <a:t>r = 0.9406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0.68646</cdr:x>
      <cdr:y>0.08696</cdr:y>
    </cdr:from>
    <cdr:to>
      <cdr:x>0.88646</cdr:x>
      <cdr:y>0.34783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55E6683-4A7D-1275-4BF9-865B7AB61E93}"/>
            </a:ext>
          </a:extLst>
        </cdr:cNvPr>
        <cdr:cNvSpPr txBox="1"/>
      </cdr:nvSpPr>
      <cdr:spPr>
        <a:xfrm xmlns:a="http://schemas.openxmlformats.org/drawingml/2006/main">
          <a:off x="3138488" y="304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</a:rPr>
            <a:t>r = 0.9591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0.63333</cdr:x>
      <cdr:y>0.08152</cdr:y>
    </cdr:from>
    <cdr:to>
      <cdr:x>0.83333</cdr:x>
      <cdr:y>0.34239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A3AA72-8708-F629-FB7C-59CB10C46CDB}"/>
            </a:ext>
          </a:extLst>
        </cdr:cNvPr>
        <cdr:cNvSpPr txBox="1"/>
      </cdr:nvSpPr>
      <cdr:spPr>
        <a:xfrm xmlns:a="http://schemas.openxmlformats.org/drawingml/2006/main">
          <a:off x="2895600" y="285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</a:rPr>
            <a:t>r = 0.9344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0.67083</cdr:x>
      <cdr:y>0.19158</cdr:y>
    </cdr:from>
    <cdr:to>
      <cdr:x>0.87083</cdr:x>
      <cdr:y>0.45245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6F4711-DBE6-6A07-AB70-613D0A839786}"/>
            </a:ext>
          </a:extLst>
        </cdr:cNvPr>
        <cdr:cNvSpPr txBox="1"/>
      </cdr:nvSpPr>
      <cdr:spPr>
        <a:xfrm xmlns:a="http://schemas.openxmlformats.org/drawingml/2006/main">
          <a:off x="3067050" y="6715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</a:rPr>
            <a:t>r = 0.8658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0.74792</cdr:x>
      <cdr:y>0.07813</cdr:y>
    </cdr:from>
    <cdr:to>
      <cdr:x>0.94792</cdr:x>
      <cdr:y>0.41146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9F35A5A-963F-7E4F-A20F-EC89FE7844DA}"/>
            </a:ext>
          </a:extLst>
        </cdr:cNvPr>
        <cdr:cNvSpPr txBox="1"/>
      </cdr:nvSpPr>
      <cdr:spPr>
        <a:xfrm xmlns:a="http://schemas.openxmlformats.org/drawingml/2006/main">
          <a:off x="3419475" y="2143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</a:rPr>
            <a:t>r = 0.9295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0.57292</cdr:x>
      <cdr:y>0.10069</cdr:y>
    </cdr:from>
    <cdr:to>
      <cdr:x>0.77292</cdr:x>
      <cdr:y>0.43403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9A01D36-069F-31D3-F891-022E488B7D5E}"/>
            </a:ext>
          </a:extLst>
        </cdr:cNvPr>
        <cdr:cNvSpPr txBox="1"/>
      </cdr:nvSpPr>
      <cdr:spPr>
        <a:xfrm xmlns:a="http://schemas.openxmlformats.org/drawingml/2006/main">
          <a:off x="2619375" y="2762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</a:rPr>
            <a:t>r = 0.9980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0.59688</cdr:x>
      <cdr:y>0.11285</cdr:y>
    </cdr:from>
    <cdr:to>
      <cdr:x>0.79688</cdr:x>
      <cdr:y>0.44618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20A313-7265-E85E-0F25-C84E044B065C}"/>
            </a:ext>
          </a:extLst>
        </cdr:cNvPr>
        <cdr:cNvSpPr txBox="1"/>
      </cdr:nvSpPr>
      <cdr:spPr>
        <a:xfrm xmlns:a="http://schemas.openxmlformats.org/drawingml/2006/main">
          <a:off x="2728913" y="3095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</a:rPr>
            <a:t>r = 0.9947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0819-4CB6-426A-A1F0-A387C88A55A6}">
  <dimension ref="A4:AD100"/>
  <sheetViews>
    <sheetView tabSelected="1" zoomScaleNormal="100" workbookViewId="0">
      <selection activeCell="AG33" sqref="AG33"/>
    </sheetView>
  </sheetViews>
  <sheetFormatPr defaultRowHeight="15" x14ac:dyDescent="0.25"/>
  <cols>
    <col min="6" max="6" width="13" customWidth="1"/>
    <col min="7" max="7" width="11" customWidth="1"/>
    <col min="10" max="11" width="10.5703125" customWidth="1"/>
    <col min="18" max="19" width="10.140625" customWidth="1"/>
    <col min="26" max="27" width="10.140625" customWidth="1"/>
  </cols>
  <sheetData>
    <row r="4" spans="1:29" x14ac:dyDescent="0.25">
      <c r="E4" s="2" t="s">
        <v>2</v>
      </c>
      <c r="F4" s="2"/>
      <c r="G4" s="2"/>
      <c r="H4" s="2"/>
      <c r="I4" s="2"/>
      <c r="J4" s="2"/>
      <c r="K4" s="2"/>
      <c r="M4" s="3" t="s">
        <v>3</v>
      </c>
      <c r="N4" s="3"/>
      <c r="O4" s="3"/>
      <c r="P4" s="3"/>
      <c r="Q4" s="3"/>
      <c r="R4" s="3"/>
      <c r="S4" s="3"/>
      <c r="U4" s="4" t="s">
        <v>4</v>
      </c>
      <c r="V4" s="4"/>
      <c r="W4" s="4"/>
      <c r="X4" s="4"/>
      <c r="Y4" s="4"/>
      <c r="Z4" s="4"/>
      <c r="AA4" s="4"/>
    </row>
    <row r="5" spans="1:29" s="8" customFormat="1" ht="31.5" customHeight="1" x14ac:dyDescent="0.25">
      <c r="A5" s="8" t="s">
        <v>1</v>
      </c>
      <c r="C5" s="8" t="s">
        <v>7</v>
      </c>
      <c r="E5" s="9" t="s">
        <v>0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M5" s="10" t="s">
        <v>0</v>
      </c>
      <c r="N5" s="10" t="s">
        <v>8</v>
      </c>
      <c r="O5" s="10" t="s">
        <v>9</v>
      </c>
      <c r="P5" s="10" t="s">
        <v>10</v>
      </c>
      <c r="Q5" s="10" t="s">
        <v>11</v>
      </c>
      <c r="R5" s="10" t="s">
        <v>12</v>
      </c>
      <c r="S5" s="10" t="s">
        <v>13</v>
      </c>
      <c r="U5" s="12" t="s">
        <v>0</v>
      </c>
      <c r="V5" s="12" t="s">
        <v>8</v>
      </c>
      <c r="W5" s="12" t="s">
        <v>9</v>
      </c>
      <c r="X5" s="12" t="s">
        <v>10</v>
      </c>
      <c r="Y5" s="12" t="s">
        <v>11</v>
      </c>
      <c r="Z5" s="12" t="s">
        <v>12</v>
      </c>
      <c r="AA5" s="13" t="s">
        <v>13</v>
      </c>
      <c r="AC5" s="11" t="s">
        <v>6</v>
      </c>
    </row>
    <row r="6" spans="1:29" x14ac:dyDescent="0.25">
      <c r="A6" s="1" t="s">
        <v>21</v>
      </c>
      <c r="C6">
        <v>27900</v>
      </c>
      <c r="E6">
        <v>520</v>
      </c>
      <c r="F6">
        <v>1007</v>
      </c>
      <c r="G6">
        <v>1.94</v>
      </c>
      <c r="H6">
        <v>0.27100000000000002</v>
      </c>
      <c r="I6">
        <v>0.44400000000000001</v>
      </c>
      <c r="J6">
        <v>0.63200000000000001</v>
      </c>
      <c r="K6">
        <v>4096</v>
      </c>
      <c r="M6">
        <v>586</v>
      </c>
      <c r="N6">
        <v>63.1</v>
      </c>
      <c r="O6">
        <v>0.108</v>
      </c>
      <c r="P6">
        <v>0.22700000000000001</v>
      </c>
      <c r="Q6">
        <v>0.75600000000000001</v>
      </c>
      <c r="R6">
        <v>0.876</v>
      </c>
      <c r="S6">
        <v>5893</v>
      </c>
      <c r="U6">
        <v>1154</v>
      </c>
      <c r="V6">
        <v>85.1</v>
      </c>
      <c r="W6">
        <v>7.3800000000000004E-2</v>
      </c>
      <c r="X6">
        <v>0.25900000000000001</v>
      </c>
      <c r="Y6">
        <v>0.71299999999999997</v>
      </c>
      <c r="Z6">
        <v>0.88500000000000001</v>
      </c>
      <c r="AA6">
        <v>484</v>
      </c>
      <c r="AC6">
        <f t="shared" ref="AC6:AC31" si="0">M6/U6</f>
        <v>0.50779896013864823</v>
      </c>
    </row>
    <row r="7" spans="1:29" ht="14.25" customHeight="1" x14ac:dyDescent="0.25">
      <c r="A7" s="1" t="s">
        <v>22</v>
      </c>
      <c r="C7">
        <v>46600</v>
      </c>
      <c r="E7">
        <v>851</v>
      </c>
      <c r="F7">
        <v>1847</v>
      </c>
      <c r="G7">
        <v>2.17</v>
      </c>
      <c r="H7">
        <v>0.27600000000000002</v>
      </c>
      <c r="I7">
        <v>0.434</v>
      </c>
      <c r="J7">
        <v>0.65600000000000003</v>
      </c>
      <c r="K7">
        <v>3968</v>
      </c>
      <c r="M7">
        <v>708</v>
      </c>
      <c r="N7">
        <v>71.599999999999994</v>
      </c>
      <c r="O7">
        <v>0.10100000000000001</v>
      </c>
      <c r="P7">
        <v>0.23200000000000001</v>
      </c>
      <c r="Q7">
        <v>0.753</v>
      </c>
      <c r="R7">
        <v>0.879</v>
      </c>
      <c r="S7">
        <v>6482</v>
      </c>
      <c r="U7">
        <v>2072</v>
      </c>
      <c r="V7">
        <v>105</v>
      </c>
      <c r="W7">
        <v>5.0900000000000001E-2</v>
      </c>
      <c r="X7">
        <v>0.26700000000000002</v>
      </c>
      <c r="Y7">
        <v>0.70099999999999996</v>
      </c>
      <c r="Z7">
        <v>0.89600000000000002</v>
      </c>
      <c r="AA7">
        <v>777</v>
      </c>
      <c r="AC7">
        <f t="shared" si="0"/>
        <v>0.34169884169884168</v>
      </c>
    </row>
    <row r="8" spans="1:29" x14ac:dyDescent="0.25">
      <c r="A8" s="1" t="s">
        <v>23</v>
      </c>
      <c r="C8">
        <v>11700</v>
      </c>
      <c r="E8">
        <v>231</v>
      </c>
      <c r="F8">
        <v>617</v>
      </c>
      <c r="G8">
        <v>2.67</v>
      </c>
      <c r="H8">
        <v>0.30499999999999999</v>
      </c>
      <c r="I8">
        <v>0.42</v>
      </c>
      <c r="J8">
        <v>0.64700000000000002</v>
      </c>
      <c r="K8">
        <v>4709</v>
      </c>
      <c r="M8">
        <v>384</v>
      </c>
      <c r="N8">
        <v>38.4</v>
      </c>
      <c r="O8">
        <v>0.1</v>
      </c>
      <c r="P8">
        <v>0.23100000000000001</v>
      </c>
      <c r="Q8">
        <v>0.748</v>
      </c>
      <c r="R8">
        <v>0.878</v>
      </c>
      <c r="S8">
        <v>6091</v>
      </c>
      <c r="U8">
        <v>1228</v>
      </c>
      <c r="V8">
        <v>83.4</v>
      </c>
      <c r="W8">
        <v>6.8000000000000005E-2</v>
      </c>
      <c r="X8">
        <v>0.25600000000000001</v>
      </c>
      <c r="Y8">
        <v>0.71399999999999997</v>
      </c>
      <c r="Z8">
        <v>0.874</v>
      </c>
      <c r="AA8">
        <v>585</v>
      </c>
      <c r="AC8">
        <f t="shared" si="0"/>
        <v>0.31270358306188922</v>
      </c>
    </row>
    <row r="9" spans="1:29" x14ac:dyDescent="0.25">
      <c r="A9" s="1" t="s">
        <v>24</v>
      </c>
      <c r="C9">
        <v>6690</v>
      </c>
      <c r="E9">
        <v>168</v>
      </c>
      <c r="F9">
        <v>335</v>
      </c>
      <c r="G9">
        <v>1.99</v>
      </c>
      <c r="H9">
        <v>0.317</v>
      </c>
      <c r="I9">
        <v>0.39600000000000002</v>
      </c>
      <c r="J9">
        <v>0.60799999999999998</v>
      </c>
      <c r="K9">
        <v>3431</v>
      </c>
      <c r="M9">
        <v>229</v>
      </c>
      <c r="N9">
        <v>21.8</v>
      </c>
      <c r="O9">
        <v>9.5100000000000004E-2</v>
      </c>
      <c r="P9">
        <v>0.24</v>
      </c>
      <c r="Q9">
        <v>0.73499999999999999</v>
      </c>
      <c r="R9">
        <v>0.879</v>
      </c>
      <c r="S9">
        <v>7877</v>
      </c>
      <c r="U9">
        <v>513</v>
      </c>
      <c r="V9">
        <v>30.2</v>
      </c>
      <c r="W9">
        <v>5.8900000000000001E-2</v>
      </c>
      <c r="X9">
        <v>0.27700000000000002</v>
      </c>
      <c r="Y9">
        <v>0.68500000000000005</v>
      </c>
      <c r="Z9">
        <v>0.89300000000000002</v>
      </c>
      <c r="AA9">
        <v>860</v>
      </c>
      <c r="AC9">
        <f t="shared" si="0"/>
        <v>0.44639376218323584</v>
      </c>
    </row>
    <row r="10" spans="1:29" x14ac:dyDescent="0.25">
      <c r="A10" s="1" t="s">
        <v>25</v>
      </c>
      <c r="C10">
        <v>9556</v>
      </c>
      <c r="E10">
        <v>209</v>
      </c>
      <c r="F10">
        <v>455</v>
      </c>
      <c r="G10">
        <v>2.1800000000000002</v>
      </c>
      <c r="H10">
        <v>0.254</v>
      </c>
      <c r="I10">
        <v>0.45600000000000002</v>
      </c>
      <c r="J10">
        <v>0.64800000000000002</v>
      </c>
      <c r="K10">
        <v>4462</v>
      </c>
      <c r="M10">
        <v>239</v>
      </c>
      <c r="N10">
        <v>29</v>
      </c>
      <c r="O10">
        <v>0.121</v>
      </c>
      <c r="P10">
        <v>0.23799999999999999</v>
      </c>
      <c r="Q10">
        <v>0.73899999999999999</v>
      </c>
      <c r="R10">
        <v>0.874</v>
      </c>
      <c r="S10">
        <v>6802</v>
      </c>
      <c r="U10">
        <v>688</v>
      </c>
      <c r="V10">
        <v>44.4</v>
      </c>
      <c r="W10">
        <v>6.4500000000000002E-2</v>
      </c>
      <c r="X10">
        <v>0.26900000000000002</v>
      </c>
      <c r="Y10">
        <v>0.69599999999999995</v>
      </c>
      <c r="Z10">
        <v>0.89</v>
      </c>
      <c r="AA10">
        <v>870</v>
      </c>
      <c r="AC10">
        <f t="shared" si="0"/>
        <v>0.34738372093023256</v>
      </c>
    </row>
    <row r="11" spans="1:29" x14ac:dyDescent="0.25">
      <c r="A11" s="1" t="s">
        <v>26</v>
      </c>
      <c r="C11">
        <v>16800</v>
      </c>
      <c r="E11">
        <v>299</v>
      </c>
      <c r="F11">
        <v>535</v>
      </c>
      <c r="G11">
        <v>1.79</v>
      </c>
      <c r="H11">
        <v>0.32100000000000001</v>
      </c>
      <c r="I11">
        <v>0.42599999999999999</v>
      </c>
      <c r="J11">
        <v>0.66</v>
      </c>
      <c r="K11">
        <v>4080</v>
      </c>
      <c r="M11">
        <v>283</v>
      </c>
      <c r="N11">
        <v>36.4</v>
      </c>
      <c r="O11">
        <v>0.129</v>
      </c>
      <c r="P11">
        <v>0.216</v>
      </c>
      <c r="Q11">
        <v>0.76300000000000001</v>
      </c>
      <c r="R11">
        <v>0.86299999999999999</v>
      </c>
      <c r="S11">
        <v>4948</v>
      </c>
      <c r="U11">
        <v>668</v>
      </c>
      <c r="V11">
        <v>33</v>
      </c>
      <c r="W11">
        <v>4.9399999999999999E-2</v>
      </c>
      <c r="X11">
        <v>0.25900000000000001</v>
      </c>
      <c r="Y11">
        <v>0.71399999999999997</v>
      </c>
      <c r="Z11">
        <v>0.88600000000000001</v>
      </c>
      <c r="AA11">
        <v>963</v>
      </c>
      <c r="AC11">
        <f t="shared" si="0"/>
        <v>0.42365269461077842</v>
      </c>
    </row>
    <row r="12" spans="1:29" x14ac:dyDescent="0.25">
      <c r="A12" s="1" t="s">
        <v>27</v>
      </c>
      <c r="C12">
        <v>15900</v>
      </c>
      <c r="E12">
        <v>201</v>
      </c>
      <c r="F12">
        <v>662</v>
      </c>
      <c r="G12">
        <v>3.29</v>
      </c>
      <c r="H12">
        <v>0.28599999999999998</v>
      </c>
      <c r="I12">
        <v>0.45400000000000001</v>
      </c>
      <c r="J12">
        <v>0.68600000000000005</v>
      </c>
      <c r="K12">
        <v>4194</v>
      </c>
      <c r="M12">
        <v>449</v>
      </c>
      <c r="N12">
        <v>59.9</v>
      </c>
      <c r="O12">
        <v>0.13300000000000001</v>
      </c>
      <c r="P12">
        <v>0.22500000000000001</v>
      </c>
      <c r="Q12">
        <v>0.75900000000000001</v>
      </c>
      <c r="R12">
        <v>0.874</v>
      </c>
      <c r="S12">
        <v>6182</v>
      </c>
      <c r="U12">
        <v>1078</v>
      </c>
      <c r="V12">
        <v>44</v>
      </c>
      <c r="W12">
        <v>4.0800000000000003E-2</v>
      </c>
      <c r="X12">
        <v>0.27200000000000002</v>
      </c>
      <c r="Y12">
        <v>0.69299999999999995</v>
      </c>
      <c r="Z12">
        <v>0.89600000000000002</v>
      </c>
      <c r="AA12">
        <v>1157</v>
      </c>
      <c r="AC12">
        <f t="shared" si="0"/>
        <v>0.41651205936920221</v>
      </c>
    </row>
    <row r="13" spans="1:29" x14ac:dyDescent="0.25">
      <c r="A13" s="1" t="s">
        <v>28</v>
      </c>
      <c r="C13">
        <v>9631</v>
      </c>
      <c r="E13">
        <v>179</v>
      </c>
      <c r="F13">
        <v>464</v>
      </c>
      <c r="G13">
        <v>2.59</v>
      </c>
      <c r="H13">
        <v>0.252</v>
      </c>
      <c r="I13">
        <v>0.439</v>
      </c>
      <c r="J13">
        <v>0.61499999999999999</v>
      </c>
      <c r="K13">
        <v>4729</v>
      </c>
      <c r="M13">
        <v>424</v>
      </c>
      <c r="N13">
        <v>51.5</v>
      </c>
      <c r="O13">
        <v>0.121</v>
      </c>
      <c r="P13">
        <v>0.23</v>
      </c>
      <c r="Q13">
        <v>0.751</v>
      </c>
      <c r="R13">
        <v>0.874</v>
      </c>
      <c r="S13">
        <v>6968</v>
      </c>
      <c r="U13">
        <v>776</v>
      </c>
      <c r="V13">
        <v>36.1</v>
      </c>
      <c r="W13">
        <v>4.65E-2</v>
      </c>
      <c r="X13">
        <v>0.27</v>
      </c>
      <c r="Y13">
        <v>0.69499999999999995</v>
      </c>
      <c r="Z13">
        <v>0.89500000000000002</v>
      </c>
      <c r="AA13">
        <v>1113</v>
      </c>
      <c r="AC13">
        <f t="shared" si="0"/>
        <v>0.54639175257731953</v>
      </c>
    </row>
    <row r="14" spans="1:29" x14ac:dyDescent="0.25">
      <c r="A14" s="1" t="s">
        <v>29</v>
      </c>
      <c r="C14">
        <v>6348</v>
      </c>
      <c r="E14">
        <v>106</v>
      </c>
      <c r="F14">
        <v>244</v>
      </c>
      <c r="G14">
        <v>2.31</v>
      </c>
      <c r="H14">
        <v>0.23599999999999999</v>
      </c>
      <c r="I14">
        <v>0.45400000000000001</v>
      </c>
      <c r="J14">
        <v>0.622</v>
      </c>
      <c r="K14">
        <v>5948</v>
      </c>
      <c r="M14">
        <v>274</v>
      </c>
      <c r="N14">
        <v>31.5</v>
      </c>
      <c r="O14">
        <v>0.115</v>
      </c>
      <c r="P14">
        <v>0.23499999999999999</v>
      </c>
      <c r="Q14">
        <v>0.74299999999999999</v>
      </c>
      <c r="R14">
        <v>0.875</v>
      </c>
      <c r="S14">
        <v>8776</v>
      </c>
      <c r="U14">
        <v>453</v>
      </c>
      <c r="V14">
        <v>21.1</v>
      </c>
      <c r="W14">
        <v>4.6600000000000003E-2</v>
      </c>
      <c r="X14">
        <v>0.27700000000000002</v>
      </c>
      <c r="Y14">
        <v>0.68500000000000005</v>
      </c>
      <c r="Z14">
        <v>0.89100000000000001</v>
      </c>
      <c r="AA14">
        <v>1078</v>
      </c>
      <c r="AC14">
        <f t="shared" si="0"/>
        <v>0.60485651214128033</v>
      </c>
    </row>
    <row r="15" spans="1:29" x14ac:dyDescent="0.25">
      <c r="A15" s="1" t="s">
        <v>30</v>
      </c>
      <c r="C15">
        <v>10500</v>
      </c>
      <c r="E15">
        <v>163</v>
      </c>
      <c r="F15">
        <v>435</v>
      </c>
      <c r="G15">
        <v>2.67</v>
      </c>
      <c r="H15">
        <v>0.27900000000000003</v>
      </c>
      <c r="I15">
        <v>0.41799999999999998</v>
      </c>
      <c r="J15">
        <v>0.624</v>
      </c>
      <c r="K15">
        <v>3871</v>
      </c>
      <c r="M15">
        <v>304</v>
      </c>
      <c r="N15">
        <v>48.6</v>
      </c>
      <c r="O15">
        <v>0.16</v>
      </c>
      <c r="P15">
        <v>0.21099999999999999</v>
      </c>
      <c r="Q15">
        <v>0.77200000000000002</v>
      </c>
      <c r="R15">
        <v>0.86199999999999999</v>
      </c>
      <c r="S15">
        <v>5605</v>
      </c>
      <c r="U15">
        <v>670</v>
      </c>
      <c r="V15">
        <v>34.799999999999997</v>
      </c>
      <c r="W15">
        <v>5.1999999999999998E-2</v>
      </c>
      <c r="X15">
        <v>0.26600000000000001</v>
      </c>
      <c r="Y15">
        <v>0.70099999999999996</v>
      </c>
      <c r="Z15">
        <v>0.88400000000000001</v>
      </c>
      <c r="AA15">
        <v>805</v>
      </c>
      <c r="AC15">
        <f t="shared" si="0"/>
        <v>0.45373134328358211</v>
      </c>
    </row>
    <row r="16" spans="1:29" x14ac:dyDescent="0.25">
      <c r="A16" s="1" t="s">
        <v>31</v>
      </c>
      <c r="C16">
        <v>10500</v>
      </c>
      <c r="E16">
        <v>127</v>
      </c>
      <c r="F16">
        <v>452</v>
      </c>
      <c r="G16">
        <v>3.56</v>
      </c>
      <c r="H16">
        <v>0.27200000000000002</v>
      </c>
      <c r="I16">
        <v>0.439</v>
      </c>
      <c r="J16">
        <v>0.64200000000000002</v>
      </c>
      <c r="K16">
        <v>4394</v>
      </c>
      <c r="M16">
        <v>271</v>
      </c>
      <c r="N16">
        <v>32.5</v>
      </c>
      <c r="O16">
        <v>0.12</v>
      </c>
      <c r="P16">
        <v>0.22900000000000001</v>
      </c>
      <c r="Q16">
        <v>0.755</v>
      </c>
      <c r="R16">
        <v>0.876</v>
      </c>
      <c r="S16">
        <v>5824</v>
      </c>
      <c r="U16">
        <v>579</v>
      </c>
      <c r="V16">
        <v>30.2</v>
      </c>
      <c r="W16">
        <v>5.2200000000000003E-2</v>
      </c>
      <c r="X16">
        <v>0.27300000000000002</v>
      </c>
      <c r="Y16">
        <v>0.69299999999999995</v>
      </c>
      <c r="Z16">
        <v>0.89200000000000002</v>
      </c>
      <c r="AA16">
        <v>945</v>
      </c>
      <c r="AC16">
        <f t="shared" si="0"/>
        <v>0.4680483592400691</v>
      </c>
    </row>
    <row r="17" spans="1:29" x14ac:dyDescent="0.25">
      <c r="A17" s="1" t="s">
        <v>32</v>
      </c>
      <c r="C17">
        <v>4212</v>
      </c>
      <c r="E17">
        <v>95</v>
      </c>
      <c r="F17">
        <v>240</v>
      </c>
      <c r="G17">
        <v>2.5299999999999998</v>
      </c>
      <c r="H17">
        <v>0.27900000000000003</v>
      </c>
      <c r="I17">
        <v>0.41599999999999998</v>
      </c>
      <c r="J17">
        <v>0.64200000000000002</v>
      </c>
      <c r="K17">
        <v>5210</v>
      </c>
      <c r="M17">
        <v>226</v>
      </c>
      <c r="N17">
        <v>29.9</v>
      </c>
      <c r="O17">
        <v>0.13200000000000001</v>
      </c>
      <c r="P17">
        <v>0.22900000000000001</v>
      </c>
      <c r="Q17">
        <v>0.755</v>
      </c>
      <c r="R17">
        <v>0.874</v>
      </c>
      <c r="S17">
        <v>6340</v>
      </c>
      <c r="U17">
        <v>639</v>
      </c>
      <c r="V17">
        <v>35.1</v>
      </c>
      <c r="W17">
        <v>5.4899999999999997E-2</v>
      </c>
      <c r="X17">
        <v>0.27100000000000002</v>
      </c>
      <c r="Y17">
        <v>0.69199999999999995</v>
      </c>
      <c r="Z17">
        <v>0.88700000000000001</v>
      </c>
      <c r="AA17">
        <v>851</v>
      </c>
      <c r="AC17">
        <f t="shared" si="0"/>
        <v>0.35367762128325508</v>
      </c>
    </row>
    <row r="18" spans="1:29" x14ac:dyDescent="0.25">
      <c r="A18" s="1" t="s">
        <v>33</v>
      </c>
      <c r="C18">
        <v>9687</v>
      </c>
      <c r="E18">
        <v>179</v>
      </c>
      <c r="F18">
        <v>482</v>
      </c>
      <c r="G18">
        <v>2.69</v>
      </c>
      <c r="H18">
        <v>0.29099999999999998</v>
      </c>
      <c r="I18">
        <v>0.44600000000000001</v>
      </c>
      <c r="J18">
        <v>0.64900000000000002</v>
      </c>
      <c r="K18">
        <v>4240</v>
      </c>
      <c r="M18">
        <v>406</v>
      </c>
      <c r="N18">
        <v>42.4</v>
      </c>
      <c r="O18">
        <v>0.104</v>
      </c>
      <c r="P18">
        <v>0.23599999999999999</v>
      </c>
      <c r="Q18">
        <v>0.74099999999999999</v>
      </c>
      <c r="R18">
        <v>0.875</v>
      </c>
      <c r="S18">
        <v>7017</v>
      </c>
      <c r="U18">
        <v>765</v>
      </c>
      <c r="V18">
        <v>31.7</v>
      </c>
      <c r="W18">
        <v>4.1500000000000002E-2</v>
      </c>
      <c r="X18">
        <v>0.27300000000000002</v>
      </c>
      <c r="Y18">
        <v>0.69</v>
      </c>
      <c r="Z18">
        <v>0.89400000000000002</v>
      </c>
      <c r="AA18">
        <v>988</v>
      </c>
      <c r="AC18">
        <f t="shared" si="0"/>
        <v>0.53071895424836601</v>
      </c>
    </row>
    <row r="19" spans="1:29" x14ac:dyDescent="0.25">
      <c r="A19" s="1" t="s">
        <v>34</v>
      </c>
      <c r="C19">
        <v>16900</v>
      </c>
      <c r="E19">
        <v>275</v>
      </c>
      <c r="F19">
        <v>774</v>
      </c>
      <c r="G19">
        <v>2.81</v>
      </c>
      <c r="H19">
        <v>0.32300000000000001</v>
      </c>
      <c r="I19">
        <v>0.40100000000000002</v>
      </c>
      <c r="J19">
        <v>0.65700000000000003</v>
      </c>
      <c r="K19">
        <v>5004</v>
      </c>
      <c r="M19">
        <v>392</v>
      </c>
      <c r="N19">
        <v>49.9</v>
      </c>
      <c r="O19">
        <v>0.127</v>
      </c>
      <c r="P19">
        <v>0.23400000000000001</v>
      </c>
      <c r="Q19">
        <v>0.746</v>
      </c>
      <c r="R19">
        <v>0.876</v>
      </c>
      <c r="S19">
        <v>6700</v>
      </c>
      <c r="U19">
        <v>1141</v>
      </c>
      <c r="V19">
        <v>65.900000000000006</v>
      </c>
      <c r="W19">
        <v>5.7799999999999997E-2</v>
      </c>
      <c r="X19">
        <v>0.27100000000000002</v>
      </c>
      <c r="Y19">
        <v>0.69699999999999995</v>
      </c>
      <c r="Z19">
        <v>0.89800000000000002</v>
      </c>
      <c r="AA19">
        <v>1067</v>
      </c>
      <c r="AC19">
        <f t="shared" si="0"/>
        <v>0.34355828220858897</v>
      </c>
    </row>
    <row r="20" spans="1:29" x14ac:dyDescent="0.25">
      <c r="A20" s="1" t="s">
        <v>16</v>
      </c>
      <c r="C20">
        <v>39200</v>
      </c>
      <c r="E20">
        <v>598</v>
      </c>
      <c r="F20">
        <v>1504</v>
      </c>
      <c r="G20">
        <v>2.52</v>
      </c>
      <c r="H20">
        <v>0.29599999999999999</v>
      </c>
      <c r="I20">
        <v>0.435</v>
      </c>
      <c r="J20">
        <v>0.67800000000000005</v>
      </c>
      <c r="K20">
        <v>2642</v>
      </c>
      <c r="M20">
        <v>663</v>
      </c>
      <c r="N20">
        <v>79.8</v>
      </c>
      <c r="O20">
        <v>0.12</v>
      </c>
      <c r="P20">
        <v>0.223</v>
      </c>
      <c r="Q20">
        <v>0.75600000000000001</v>
      </c>
      <c r="R20">
        <v>0.86699999999999999</v>
      </c>
      <c r="S20">
        <v>3668</v>
      </c>
      <c r="U20">
        <v>1822</v>
      </c>
      <c r="V20">
        <v>114</v>
      </c>
      <c r="W20">
        <v>6.2799999999999995E-2</v>
      </c>
      <c r="X20">
        <v>0.26700000000000002</v>
      </c>
      <c r="Y20">
        <v>0.69899999999999995</v>
      </c>
      <c r="Z20">
        <v>0.89</v>
      </c>
      <c r="AA20">
        <v>666</v>
      </c>
      <c r="AC20">
        <f t="shared" si="0"/>
        <v>0.36388583973655325</v>
      </c>
    </row>
    <row r="21" spans="1:29" x14ac:dyDescent="0.25">
      <c r="A21" s="1" t="s">
        <v>35</v>
      </c>
      <c r="C21">
        <v>6765</v>
      </c>
      <c r="E21">
        <v>121</v>
      </c>
      <c r="F21">
        <v>263</v>
      </c>
      <c r="G21">
        <v>2.17</v>
      </c>
      <c r="H21">
        <v>0.311</v>
      </c>
      <c r="I21">
        <v>0.42199999999999999</v>
      </c>
      <c r="J21">
        <v>0.69399999999999995</v>
      </c>
      <c r="K21">
        <v>3928</v>
      </c>
      <c r="M21">
        <v>316</v>
      </c>
      <c r="N21">
        <v>35.5</v>
      </c>
      <c r="O21">
        <v>0.112</v>
      </c>
      <c r="P21">
        <v>0.23400000000000001</v>
      </c>
      <c r="Q21">
        <v>0.746</v>
      </c>
      <c r="R21">
        <v>0.878</v>
      </c>
      <c r="S21">
        <v>5379</v>
      </c>
      <c r="U21">
        <v>602</v>
      </c>
      <c r="V21">
        <v>30.5</v>
      </c>
      <c r="W21">
        <v>5.0599999999999999E-2</v>
      </c>
      <c r="X21">
        <v>0.28299999999999997</v>
      </c>
      <c r="Y21">
        <v>0.67400000000000004</v>
      </c>
      <c r="Z21">
        <v>0.89500000000000002</v>
      </c>
      <c r="AA21">
        <v>924</v>
      </c>
      <c r="AC21">
        <f t="shared" si="0"/>
        <v>0.52491694352159468</v>
      </c>
    </row>
    <row r="22" spans="1:29" x14ac:dyDescent="0.25">
      <c r="A22" s="1" t="s">
        <v>18</v>
      </c>
      <c r="C22">
        <v>17900</v>
      </c>
      <c r="E22">
        <v>332</v>
      </c>
      <c r="F22">
        <v>536</v>
      </c>
      <c r="G22">
        <v>1.62</v>
      </c>
      <c r="H22">
        <v>0.28299999999999997</v>
      </c>
      <c r="I22">
        <v>0.435</v>
      </c>
      <c r="J22">
        <v>0.64300000000000002</v>
      </c>
      <c r="K22">
        <v>3564</v>
      </c>
      <c r="M22">
        <v>616</v>
      </c>
      <c r="N22">
        <v>77.2</v>
      </c>
      <c r="O22">
        <v>0.125</v>
      </c>
      <c r="P22">
        <v>0.22600000000000001</v>
      </c>
      <c r="Q22">
        <v>0.747</v>
      </c>
      <c r="R22">
        <v>0.86399999999999999</v>
      </c>
      <c r="S22">
        <v>4919</v>
      </c>
      <c r="U22">
        <v>871</v>
      </c>
      <c r="V22">
        <v>38.5</v>
      </c>
      <c r="W22">
        <v>4.4200000000000003E-2</v>
      </c>
      <c r="X22">
        <v>0.26900000000000002</v>
      </c>
      <c r="Y22">
        <v>0.69499999999999995</v>
      </c>
      <c r="Z22">
        <v>0.88900000000000001</v>
      </c>
      <c r="AA22">
        <v>935</v>
      </c>
      <c r="AC22">
        <f t="shared" si="0"/>
        <v>0.70723306544202069</v>
      </c>
    </row>
    <row r="23" spans="1:29" x14ac:dyDescent="0.25">
      <c r="A23" s="1" t="s">
        <v>19</v>
      </c>
      <c r="C23">
        <v>27700</v>
      </c>
      <c r="E23">
        <v>311</v>
      </c>
      <c r="F23">
        <v>844</v>
      </c>
      <c r="G23">
        <v>2.71</v>
      </c>
      <c r="H23">
        <v>0.26700000000000002</v>
      </c>
      <c r="I23">
        <v>0.41099999999999998</v>
      </c>
      <c r="J23">
        <v>0.63300000000000001</v>
      </c>
      <c r="K23">
        <v>3511</v>
      </c>
      <c r="M23">
        <v>626</v>
      </c>
      <c r="N23">
        <v>77</v>
      </c>
      <c r="O23">
        <v>0.123</v>
      </c>
      <c r="P23">
        <v>0.23400000000000001</v>
      </c>
      <c r="Q23">
        <v>0.74299999999999999</v>
      </c>
      <c r="R23">
        <v>0.875</v>
      </c>
      <c r="S23">
        <v>4837</v>
      </c>
      <c r="U23">
        <v>1538</v>
      </c>
      <c r="V23">
        <v>86.9</v>
      </c>
      <c r="W23">
        <v>5.6500000000000002E-2</v>
      </c>
      <c r="X23">
        <v>0.30199999999999999</v>
      </c>
      <c r="Y23">
        <v>0.64700000000000002</v>
      </c>
      <c r="Z23">
        <v>0.88500000000000001</v>
      </c>
      <c r="AA23">
        <v>1233</v>
      </c>
      <c r="AC23">
        <f t="shared" si="0"/>
        <v>0.40702210663198962</v>
      </c>
    </row>
    <row r="24" spans="1:29" x14ac:dyDescent="0.25">
      <c r="A24" s="1" t="s">
        <v>20</v>
      </c>
      <c r="C24">
        <v>8877</v>
      </c>
      <c r="E24">
        <v>168</v>
      </c>
      <c r="F24">
        <v>255</v>
      </c>
      <c r="G24">
        <v>1.52</v>
      </c>
      <c r="H24">
        <v>0.27400000000000002</v>
      </c>
      <c r="I24">
        <v>0.44</v>
      </c>
      <c r="J24">
        <v>0.66900000000000004</v>
      </c>
      <c r="K24">
        <v>3602</v>
      </c>
      <c r="M24">
        <v>312</v>
      </c>
      <c r="N24">
        <v>37.4</v>
      </c>
      <c r="O24">
        <v>0.12</v>
      </c>
      <c r="P24">
        <v>0.22900000000000001</v>
      </c>
      <c r="Q24">
        <v>0.751</v>
      </c>
      <c r="R24">
        <v>0.873</v>
      </c>
      <c r="S24">
        <v>5284</v>
      </c>
      <c r="U24">
        <v>426</v>
      </c>
      <c r="V24">
        <v>25.6</v>
      </c>
      <c r="W24">
        <v>6.0199999999999997E-2</v>
      </c>
      <c r="X24">
        <v>0.26400000000000001</v>
      </c>
      <c r="Y24">
        <v>0.70399999999999996</v>
      </c>
      <c r="Z24">
        <v>0.88700000000000001</v>
      </c>
      <c r="AA24">
        <v>613</v>
      </c>
      <c r="AC24">
        <f t="shared" si="0"/>
        <v>0.73239436619718312</v>
      </c>
    </row>
    <row r="25" spans="1:29" x14ac:dyDescent="0.25">
      <c r="A25" t="s">
        <v>17</v>
      </c>
      <c r="C25">
        <v>88300</v>
      </c>
      <c r="E25">
        <v>1240</v>
      </c>
      <c r="F25">
        <v>1903</v>
      </c>
      <c r="G25">
        <v>1.54</v>
      </c>
      <c r="H25">
        <v>0.29499999999999998</v>
      </c>
      <c r="I25">
        <v>0.45200000000000001</v>
      </c>
      <c r="J25">
        <v>0.67600000000000005</v>
      </c>
      <c r="K25">
        <v>3462</v>
      </c>
      <c r="M25">
        <v>1289</v>
      </c>
      <c r="N25">
        <v>105</v>
      </c>
      <c r="O25">
        <v>8.1299999999999997E-2</v>
      </c>
      <c r="P25">
        <v>0.252</v>
      </c>
      <c r="Q25">
        <v>0.72399999999999998</v>
      </c>
      <c r="R25">
        <v>0.88900000000000001</v>
      </c>
      <c r="S25">
        <v>8552</v>
      </c>
      <c r="U25">
        <v>2995</v>
      </c>
      <c r="V25">
        <v>136</v>
      </c>
      <c r="W25">
        <v>4.5400000000000003E-2</v>
      </c>
      <c r="X25">
        <v>0.26800000000000002</v>
      </c>
      <c r="Y25">
        <v>0.7</v>
      </c>
      <c r="Z25">
        <v>0.89300000000000002</v>
      </c>
      <c r="AA25">
        <v>1345</v>
      </c>
      <c r="AC25">
        <f t="shared" si="0"/>
        <v>0.43038397328881467</v>
      </c>
    </row>
    <row r="26" spans="1:29" x14ac:dyDescent="0.25">
      <c r="A26" s="1" t="s">
        <v>36</v>
      </c>
      <c r="C26">
        <v>27500</v>
      </c>
      <c r="E26">
        <v>275</v>
      </c>
      <c r="F26">
        <v>856</v>
      </c>
      <c r="G26">
        <v>3.11</v>
      </c>
      <c r="H26">
        <v>0.28399999999999997</v>
      </c>
      <c r="I26">
        <v>0.436</v>
      </c>
      <c r="J26">
        <v>0.66900000000000004</v>
      </c>
      <c r="K26">
        <v>2848</v>
      </c>
      <c r="M26">
        <v>382</v>
      </c>
      <c r="N26">
        <v>47.8</v>
      </c>
      <c r="O26">
        <v>0.125</v>
      </c>
      <c r="P26">
        <v>0.23100000000000001</v>
      </c>
      <c r="Q26">
        <v>0.752</v>
      </c>
      <c r="R26">
        <v>0.879</v>
      </c>
      <c r="S26">
        <v>6478</v>
      </c>
      <c r="U26">
        <v>1074</v>
      </c>
      <c r="V26">
        <v>48.1</v>
      </c>
      <c r="W26">
        <v>4.48E-2</v>
      </c>
      <c r="X26">
        <v>0.26800000000000002</v>
      </c>
      <c r="Y26">
        <v>0.69899999999999995</v>
      </c>
      <c r="Z26">
        <v>0.89500000000000002</v>
      </c>
      <c r="AA26">
        <v>1136</v>
      </c>
      <c r="AC26">
        <f t="shared" si="0"/>
        <v>0.35567970204841715</v>
      </c>
    </row>
    <row r="27" spans="1:29" x14ac:dyDescent="0.25">
      <c r="A27" s="1" t="s">
        <v>37</v>
      </c>
      <c r="C27">
        <v>56100</v>
      </c>
      <c r="E27">
        <v>1194</v>
      </c>
      <c r="F27">
        <v>1747</v>
      </c>
      <c r="G27">
        <v>1.46</v>
      </c>
      <c r="H27">
        <v>0.29099999999999998</v>
      </c>
      <c r="I27">
        <v>0.42899999999999999</v>
      </c>
      <c r="J27">
        <v>0.66</v>
      </c>
      <c r="K27">
        <v>2708</v>
      </c>
      <c r="M27">
        <v>867</v>
      </c>
      <c r="N27">
        <v>127</v>
      </c>
      <c r="O27">
        <v>0.14699999999999999</v>
      </c>
      <c r="P27">
        <v>0.22700000000000001</v>
      </c>
      <c r="Q27">
        <v>0.75600000000000001</v>
      </c>
      <c r="R27">
        <v>0.874</v>
      </c>
      <c r="S27">
        <v>5972</v>
      </c>
      <c r="U27">
        <v>2352</v>
      </c>
      <c r="V27">
        <v>77.5</v>
      </c>
      <c r="W27">
        <v>3.2899999999999999E-2</v>
      </c>
      <c r="X27">
        <v>0.27800000000000002</v>
      </c>
      <c r="Y27">
        <v>0.68100000000000005</v>
      </c>
      <c r="Z27">
        <v>0.89500000000000002</v>
      </c>
      <c r="AA27">
        <v>1419</v>
      </c>
      <c r="AC27">
        <f t="shared" si="0"/>
        <v>0.36862244897959184</v>
      </c>
    </row>
    <row r="28" spans="1:29" x14ac:dyDescent="0.25">
      <c r="A28" s="1" t="s">
        <v>38</v>
      </c>
      <c r="C28">
        <v>13300</v>
      </c>
      <c r="E28">
        <v>294</v>
      </c>
      <c r="F28">
        <v>501</v>
      </c>
      <c r="G28">
        <v>1.71</v>
      </c>
      <c r="H28">
        <v>0.27700000000000002</v>
      </c>
      <c r="I28">
        <v>0.46600000000000003</v>
      </c>
      <c r="J28">
        <v>0.67</v>
      </c>
      <c r="K28">
        <v>3139</v>
      </c>
      <c r="M28">
        <v>361</v>
      </c>
      <c r="N28">
        <v>43.1</v>
      </c>
      <c r="O28">
        <v>0.11899999999999999</v>
      </c>
      <c r="P28">
        <v>0.23499999999999999</v>
      </c>
      <c r="Q28">
        <v>0.74099999999999999</v>
      </c>
      <c r="R28">
        <v>0.875</v>
      </c>
      <c r="S28">
        <v>6784</v>
      </c>
      <c r="U28">
        <v>876</v>
      </c>
      <c r="V28">
        <v>41.7</v>
      </c>
      <c r="W28">
        <v>4.7600000000000003E-2</v>
      </c>
      <c r="X28">
        <v>0.27800000000000002</v>
      </c>
      <c r="Y28">
        <v>0.67900000000000005</v>
      </c>
      <c r="Z28">
        <v>0.89500000000000002</v>
      </c>
      <c r="AA28">
        <v>1017</v>
      </c>
      <c r="AC28">
        <f t="shared" si="0"/>
        <v>0.41210045662100458</v>
      </c>
    </row>
    <row r="29" spans="1:29" x14ac:dyDescent="0.25">
      <c r="A29" s="1" t="s">
        <v>39</v>
      </c>
      <c r="C29">
        <v>33700</v>
      </c>
      <c r="E29">
        <v>457</v>
      </c>
      <c r="F29">
        <v>972</v>
      </c>
      <c r="G29">
        <v>2.13</v>
      </c>
      <c r="H29">
        <v>0.28599999999999998</v>
      </c>
      <c r="I29">
        <v>0.436</v>
      </c>
      <c r="J29">
        <v>0.65800000000000003</v>
      </c>
      <c r="K29">
        <v>2487</v>
      </c>
      <c r="M29">
        <v>458</v>
      </c>
      <c r="N29">
        <v>54.9</v>
      </c>
      <c r="O29">
        <v>0.12</v>
      </c>
      <c r="P29">
        <v>0.23400000000000001</v>
      </c>
      <c r="Q29">
        <v>0.74299999999999999</v>
      </c>
      <c r="R29">
        <v>0.875</v>
      </c>
      <c r="S29">
        <v>4608</v>
      </c>
      <c r="U29">
        <v>1166</v>
      </c>
      <c r="V29">
        <v>53.1</v>
      </c>
      <c r="W29">
        <v>4.5499999999999999E-2</v>
      </c>
      <c r="X29">
        <v>0.27100000000000002</v>
      </c>
      <c r="Y29">
        <v>0.69299999999999995</v>
      </c>
      <c r="Z29">
        <v>0.89400000000000002</v>
      </c>
      <c r="AA29">
        <v>955</v>
      </c>
      <c r="AC29">
        <f t="shared" si="0"/>
        <v>0.39279588336192112</v>
      </c>
    </row>
    <row r="30" spans="1:29" x14ac:dyDescent="0.25">
      <c r="A30" s="1" t="s">
        <v>14</v>
      </c>
      <c r="C30">
        <v>41300</v>
      </c>
      <c r="E30">
        <v>615</v>
      </c>
      <c r="F30">
        <v>1515</v>
      </c>
      <c r="G30">
        <v>2.46</v>
      </c>
      <c r="H30">
        <v>0.255</v>
      </c>
      <c r="I30">
        <v>0.44600000000000001</v>
      </c>
      <c r="J30">
        <v>0.64200000000000002</v>
      </c>
      <c r="K30">
        <v>3532</v>
      </c>
      <c r="M30">
        <v>600</v>
      </c>
      <c r="N30">
        <v>44.6</v>
      </c>
      <c r="O30">
        <v>7.4300000000000005E-2</v>
      </c>
      <c r="P30">
        <v>0.24399999999999999</v>
      </c>
      <c r="Q30">
        <v>0.73499999999999999</v>
      </c>
      <c r="R30">
        <v>0.88700000000000001</v>
      </c>
      <c r="S30">
        <v>8210</v>
      </c>
      <c r="U30">
        <v>2204</v>
      </c>
      <c r="V30">
        <v>114</v>
      </c>
      <c r="W30">
        <v>5.1700000000000003E-2</v>
      </c>
      <c r="X30">
        <v>0.27500000000000002</v>
      </c>
      <c r="Y30">
        <v>0.68799999999999994</v>
      </c>
      <c r="Z30">
        <v>0.89200000000000002</v>
      </c>
      <c r="AA30">
        <v>973</v>
      </c>
      <c r="AC30">
        <f t="shared" si="0"/>
        <v>0.27223230490018147</v>
      </c>
    </row>
    <row r="31" spans="1:29" x14ac:dyDescent="0.25">
      <c r="A31" s="1" t="s">
        <v>15</v>
      </c>
      <c r="C31">
        <v>18700</v>
      </c>
      <c r="E31">
        <v>224</v>
      </c>
      <c r="F31">
        <v>389</v>
      </c>
      <c r="G31">
        <v>1.74</v>
      </c>
      <c r="H31">
        <v>0.26400000000000001</v>
      </c>
      <c r="I31">
        <v>0.42599999999999999</v>
      </c>
      <c r="J31">
        <v>0.63400000000000001</v>
      </c>
      <c r="K31">
        <v>3817</v>
      </c>
      <c r="M31">
        <v>265</v>
      </c>
      <c r="N31">
        <v>30.4</v>
      </c>
      <c r="O31">
        <v>0.115</v>
      </c>
      <c r="P31">
        <v>0.22700000000000001</v>
      </c>
      <c r="Q31">
        <v>0.75900000000000001</v>
      </c>
      <c r="R31">
        <v>0.878</v>
      </c>
      <c r="S31">
        <v>5958</v>
      </c>
      <c r="U31">
        <v>564</v>
      </c>
      <c r="V31">
        <v>26.4</v>
      </c>
      <c r="W31">
        <v>4.6699999999999998E-2</v>
      </c>
      <c r="X31">
        <v>0.26800000000000002</v>
      </c>
      <c r="Y31">
        <v>0.7</v>
      </c>
      <c r="Z31">
        <v>0.88900000000000001</v>
      </c>
      <c r="AA31">
        <v>1042</v>
      </c>
      <c r="AC31">
        <f t="shared" si="0"/>
        <v>0.46985815602836878</v>
      </c>
    </row>
    <row r="32" spans="1:29" x14ac:dyDescent="0.25">
      <c r="A32" s="1"/>
    </row>
    <row r="33" spans="1:29" x14ac:dyDescent="0.25">
      <c r="A33" s="1"/>
      <c r="D33" s="1"/>
    </row>
    <row r="34" spans="1:29" x14ac:dyDescent="0.25">
      <c r="A34" s="1"/>
      <c r="D34" s="1"/>
    </row>
    <row r="35" spans="1:29" x14ac:dyDescent="0.25">
      <c r="A35" s="1"/>
      <c r="D35" s="1"/>
    </row>
    <row r="36" spans="1:29" x14ac:dyDescent="0.25">
      <c r="A36" s="1"/>
      <c r="D36" s="1"/>
    </row>
    <row r="37" spans="1:29" x14ac:dyDescent="0.25">
      <c r="A37" s="1"/>
    </row>
    <row r="38" spans="1:29" x14ac:dyDescent="0.25">
      <c r="A38" s="1"/>
    </row>
    <row r="39" spans="1:29" x14ac:dyDescent="0.25">
      <c r="A39" s="1"/>
    </row>
    <row r="40" spans="1:29" x14ac:dyDescent="0.25">
      <c r="A40" s="1"/>
      <c r="C40" s="14"/>
    </row>
    <row r="42" spans="1:29" x14ac:dyDescent="0.25">
      <c r="B42" s="5" t="s">
        <v>5</v>
      </c>
      <c r="C42" s="7">
        <f>AVERAGE(C6:C40)</f>
        <v>22394.846153846152</v>
      </c>
      <c r="D42" s="5"/>
      <c r="E42" s="6">
        <f t="shared" ref="E42:K42" si="1">AVERAGE(E6:E40)</f>
        <v>362.76923076923077</v>
      </c>
      <c r="F42" s="6">
        <f t="shared" si="1"/>
        <v>762.84615384615381</v>
      </c>
      <c r="G42" s="6">
        <f t="shared" si="1"/>
        <v>2.3030769230769232</v>
      </c>
      <c r="H42" s="6">
        <f t="shared" si="1"/>
        <v>0.28250000000000003</v>
      </c>
      <c r="I42" s="6">
        <f t="shared" si="1"/>
        <v>0.43373076923076914</v>
      </c>
      <c r="J42" s="6">
        <f t="shared" si="1"/>
        <v>0.65053846153846173</v>
      </c>
      <c r="K42" s="6">
        <f t="shared" si="1"/>
        <v>3906.7692307692309</v>
      </c>
      <c r="L42" s="6"/>
      <c r="M42" s="6">
        <f t="shared" ref="M42:S42" si="2">AVERAGE(M6:M40)</f>
        <v>458.84615384615387</v>
      </c>
      <c r="N42" s="6">
        <f t="shared" si="2"/>
        <v>52.54615384615385</v>
      </c>
      <c r="O42" s="6">
        <f t="shared" si="2"/>
        <v>0.1172192307692308</v>
      </c>
      <c r="P42" s="6">
        <f t="shared" si="2"/>
        <v>0.23111538461538464</v>
      </c>
      <c r="Q42" s="6">
        <f t="shared" si="2"/>
        <v>0.7488076923076924</v>
      </c>
      <c r="R42" s="6">
        <f t="shared" si="2"/>
        <v>0.87496153846153857</v>
      </c>
      <c r="S42" s="6">
        <f t="shared" si="2"/>
        <v>6236.6923076923076</v>
      </c>
      <c r="T42" s="6"/>
      <c r="U42" s="6">
        <f t="shared" ref="U42:AA42" si="3">AVERAGE(U6:U40)</f>
        <v>1112.0769230769231</v>
      </c>
      <c r="V42" s="6">
        <f t="shared" si="3"/>
        <v>56.626923076923077</v>
      </c>
      <c r="W42" s="6">
        <f t="shared" si="3"/>
        <v>5.1796153846153846E-2</v>
      </c>
      <c r="X42" s="6">
        <f t="shared" si="3"/>
        <v>0.27119230769230779</v>
      </c>
      <c r="Y42" s="6">
        <f t="shared" si="3"/>
        <v>0.69338461538461515</v>
      </c>
      <c r="Z42" s="6">
        <f t="shared" si="3"/>
        <v>0.89076923076923065</v>
      </c>
      <c r="AA42" s="6">
        <f t="shared" si="3"/>
        <v>953.88461538461536</v>
      </c>
      <c r="AB42" s="6"/>
      <c r="AC42" s="6">
        <f>AVERAGE(AC6:AC40)</f>
        <v>0.44362506514357436</v>
      </c>
    </row>
    <row r="46" spans="1:29" x14ac:dyDescent="0.25">
      <c r="L46">
        <f>79-17</f>
        <v>62</v>
      </c>
    </row>
    <row r="47" spans="1:29" x14ac:dyDescent="0.25">
      <c r="L47">
        <f>L46/25</f>
        <v>2.48</v>
      </c>
    </row>
    <row r="51" spans="18:30" x14ac:dyDescent="0.25">
      <c r="AB51">
        <v>9.0772659037196071E-2</v>
      </c>
      <c r="AD51">
        <f>AC42-AB51</f>
        <v>0.3528524061063783</v>
      </c>
    </row>
    <row r="55" spans="18:30" x14ac:dyDescent="0.25">
      <c r="AA55">
        <f>R58*AD51</f>
        <v>31.457326629241365</v>
      </c>
      <c r="AC55">
        <f>AA55*2</f>
        <v>62.91465325848273</v>
      </c>
    </row>
    <row r="58" spans="18:30" x14ac:dyDescent="0.25">
      <c r="R58" s="6">
        <v>89.151515151515156</v>
      </c>
      <c r="T58">
        <f>M42-R58</f>
        <v>369.69463869463868</v>
      </c>
      <c r="V58">
        <f>T58/2</f>
        <v>184.84731934731934</v>
      </c>
    </row>
    <row r="59" spans="18:30" x14ac:dyDescent="0.25">
      <c r="AD59">
        <f>AD51/2</f>
        <v>0.17642620305318915</v>
      </c>
    </row>
    <row r="62" spans="18:30" x14ac:dyDescent="0.25">
      <c r="AA62">
        <f>AD59*100</f>
        <v>17.642620305318914</v>
      </c>
    </row>
    <row r="65" spans="18:29" x14ac:dyDescent="0.25">
      <c r="AC65">
        <f>24/AA62</f>
        <v>1.3603421478590942</v>
      </c>
    </row>
    <row r="67" spans="18:29" x14ac:dyDescent="0.25">
      <c r="Z67">
        <f>100/AA62</f>
        <v>5.6680922827462261</v>
      </c>
    </row>
    <row r="70" spans="18:29" x14ac:dyDescent="0.25">
      <c r="R70">
        <v>1</v>
      </c>
      <c r="S70">
        <v>89.151515151515156</v>
      </c>
    </row>
    <row r="71" spans="18:29" x14ac:dyDescent="0.25">
      <c r="R71">
        <v>3</v>
      </c>
      <c r="S71">
        <v>117.5</v>
      </c>
    </row>
    <row r="72" spans="18:29" x14ac:dyDescent="0.25">
      <c r="R72">
        <v>7</v>
      </c>
      <c r="S72">
        <v>162.60869565217391</v>
      </c>
    </row>
    <row r="73" spans="18:29" x14ac:dyDescent="0.25">
      <c r="R73">
        <v>24</v>
      </c>
      <c r="S73">
        <v>458.84615384615387</v>
      </c>
    </row>
    <row r="75" spans="18:29" x14ac:dyDescent="0.25">
      <c r="U75">
        <f>S73-S72</f>
        <v>296.23745819397993</v>
      </c>
      <c r="V75">
        <f>S73-S71</f>
        <v>341.34615384615387</v>
      </c>
      <c r="W75">
        <f>S73-S70</f>
        <v>369.69463869463868</v>
      </c>
    </row>
    <row r="76" spans="18:29" x14ac:dyDescent="0.25">
      <c r="U76">
        <f>U75/17</f>
        <v>17.425732834939996</v>
      </c>
      <c r="V76">
        <f>V75/21</f>
        <v>16.254578754578755</v>
      </c>
      <c r="W76">
        <f>W75/23</f>
        <v>16.07367994324516</v>
      </c>
    </row>
    <row r="79" spans="18:29" x14ac:dyDescent="0.25">
      <c r="U79">
        <f>S72-S71</f>
        <v>45.108695652173907</v>
      </c>
      <c r="V79">
        <f>S72-S70</f>
        <v>73.457180500658751</v>
      </c>
    </row>
    <row r="80" spans="18:29" x14ac:dyDescent="0.25">
      <c r="U80">
        <f>U79/4</f>
        <v>11.277173913043477</v>
      </c>
      <c r="V80">
        <f>V79/6</f>
        <v>12.242863416776459</v>
      </c>
    </row>
    <row r="82" spans="11:26" x14ac:dyDescent="0.25">
      <c r="U82">
        <f>S71-S70</f>
        <v>28.348484848484844</v>
      </c>
    </row>
    <row r="83" spans="11:26" x14ac:dyDescent="0.25">
      <c r="K83">
        <f>CORREL(C6:C31,U6:U31)</f>
        <v>0.94059363232237136</v>
      </c>
      <c r="L83">
        <f>CORREL(C6:C31,M6:M31)</f>
        <v>0.93436339573232241</v>
      </c>
      <c r="M83">
        <f>CORREL(F6:F31,U6:U31)</f>
        <v>0.95913861851923321</v>
      </c>
      <c r="N83">
        <f>CORREL(F6:F31,M6:M31)</f>
        <v>0.86576697438193051</v>
      </c>
      <c r="O83">
        <f>CORREL(F6:F31,C6:C31)</f>
        <v>0.92950385900443155</v>
      </c>
      <c r="S83">
        <f>CORREL(R70:R73,S70:S73)</f>
        <v>0.99798368267404669</v>
      </c>
      <c r="U83">
        <f>U82/2</f>
        <v>14.174242424242422</v>
      </c>
    </row>
    <row r="86" spans="11:26" x14ac:dyDescent="0.25">
      <c r="W86">
        <f>AVERAGE(U83,U80,V80,U76,V76,W76)</f>
        <v>14.574711881137711</v>
      </c>
    </row>
    <row r="88" spans="11:26" x14ac:dyDescent="0.25">
      <c r="Y88">
        <f>S71-S70</f>
        <v>28.348484848484844</v>
      </c>
    </row>
    <row r="89" spans="11:26" x14ac:dyDescent="0.25">
      <c r="Y89">
        <f>Y88/2</f>
        <v>14.174242424242422</v>
      </c>
    </row>
    <row r="92" spans="11:26" x14ac:dyDescent="0.25">
      <c r="O92">
        <v>1</v>
      </c>
      <c r="P92">
        <v>9.0774753617466661E-2</v>
      </c>
      <c r="R92">
        <f>P92*100</f>
        <v>9.0774753617466661</v>
      </c>
      <c r="T92">
        <f>R93-R92</f>
        <v>6.5518036072875443</v>
      </c>
      <c r="U92">
        <f>T92/2</f>
        <v>3.2759018036437721</v>
      </c>
    </row>
    <row r="93" spans="11:26" x14ac:dyDescent="0.25">
      <c r="O93">
        <v>3</v>
      </c>
      <c r="P93">
        <v>0.1562927896903421</v>
      </c>
      <c r="R93">
        <f t="shared" ref="R93:R95" si="4">P93*100</f>
        <v>15.62927896903421</v>
      </c>
      <c r="T93">
        <f>R94-R93</f>
        <v>5.1048219347643595</v>
      </c>
      <c r="U93">
        <f>T93/4</f>
        <v>1.2762054836910899</v>
      </c>
    </row>
    <row r="94" spans="11:26" x14ac:dyDescent="0.25">
      <c r="O94">
        <v>7</v>
      </c>
      <c r="P94">
        <v>0.20734100903798569</v>
      </c>
      <c r="R94">
        <f t="shared" si="4"/>
        <v>20.73410090379857</v>
      </c>
      <c r="T94">
        <f>R95-R94</f>
        <v>23.628405610558865</v>
      </c>
      <c r="U94">
        <f>T94/17</f>
        <v>1.3899062123858155</v>
      </c>
      <c r="Z94">
        <f>900/14</f>
        <v>64.285714285714292</v>
      </c>
    </row>
    <row r="95" spans="11:26" x14ac:dyDescent="0.25">
      <c r="O95">
        <v>24</v>
      </c>
      <c r="P95">
        <v>0.44362506514357436</v>
      </c>
      <c r="R95">
        <f t="shared" si="4"/>
        <v>44.362506514357435</v>
      </c>
      <c r="Z95">
        <f>Z94/24</f>
        <v>2.6785714285714288</v>
      </c>
    </row>
    <row r="98" spans="15:21" x14ac:dyDescent="0.25">
      <c r="U98">
        <f>AVERAGE(U92:U94)</f>
        <v>1.9806711665735592</v>
      </c>
    </row>
    <row r="100" spans="15:21" x14ac:dyDescent="0.25">
      <c r="O100">
        <f>CORREL(O92:O95,P92:P95)</f>
        <v>0.99466421394730897</v>
      </c>
      <c r="Q100">
        <f>CORREL(O92:O95,R92:R95)</f>
        <v>0.99466421394730908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 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Dane Michael Wolf</cp:lastModifiedBy>
  <dcterms:created xsi:type="dcterms:W3CDTF">2015-06-05T18:17:20Z</dcterms:created>
  <dcterms:modified xsi:type="dcterms:W3CDTF">2024-03-14T10:17:11Z</dcterms:modified>
</cp:coreProperties>
</file>