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xr:revisionPtr revIDLastSave="0" documentId="13_ncr:1_{B303912A-EFB1-8F4C-ACBB-E263F4A9C069}" xr6:coauthVersionLast="31" xr6:coauthVersionMax="31" xr10:uidLastSave="{00000000-0000-0000-0000-000000000000}"/>
  <bookViews>
    <workbookView xWindow="0" yWindow="460" windowWidth="24720" windowHeight="17460" tabRatio="500" xr2:uid="{00000000-000D-0000-FFFF-FFFF00000000}"/>
  </bookViews>
  <sheets>
    <sheet name="Sheet1" sheetId="1" r:id="rId1"/>
  </sheets>
  <definedNames>
    <definedName name="_xlnm._FilterDatabase" localSheetId="0" hidden="1">Sheet1!$A$2:$N$18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J36" i="1"/>
  <c r="I35" i="1"/>
  <c r="I36" i="1"/>
  <c r="I34" i="1"/>
  <c r="F36" i="1"/>
  <c r="G35" i="1"/>
  <c r="M5" i="1"/>
  <c r="G36" i="1"/>
  <c r="F35" i="1"/>
  <c r="E35" i="1"/>
  <c r="E36" i="1"/>
  <c r="N5" i="1"/>
  <c r="M6" i="1"/>
  <c r="N6" i="1"/>
  <c r="O129" i="1"/>
  <c r="J130" i="1"/>
  <c r="I130" i="1"/>
  <c r="J128" i="1"/>
  <c r="I128" i="1"/>
  <c r="K128" i="1" s="1"/>
  <c r="L121" i="1"/>
  <c r="N121" i="1" s="1"/>
  <c r="L122" i="1"/>
  <c r="N122" i="1" s="1"/>
  <c r="M122" i="1"/>
  <c r="L123" i="1"/>
  <c r="M123" i="1"/>
  <c r="N123" i="1" s="1"/>
  <c r="L124" i="1"/>
  <c r="M124" i="1"/>
  <c r="N124" i="1"/>
  <c r="M121" i="1"/>
  <c r="B85" i="1"/>
  <c r="B86" i="1"/>
  <c r="K118" i="1"/>
  <c r="K119" i="1"/>
  <c r="K120" i="1"/>
  <c r="K121" i="1"/>
  <c r="K122" i="1"/>
  <c r="K123" i="1"/>
  <c r="K124" i="1"/>
  <c r="K117" i="1"/>
  <c r="H71" i="1"/>
  <c r="M128" i="1" s="1"/>
  <c r="L118" i="1"/>
  <c r="N118" i="1" s="1"/>
  <c r="E84" i="1"/>
  <c r="N128" i="1" s="1"/>
  <c r="N130" i="1" s="1"/>
  <c r="M118" i="1"/>
  <c r="L120" i="1"/>
  <c r="M117" i="1"/>
  <c r="E157" i="1"/>
  <c r="E156" i="1"/>
  <c r="E154" i="1"/>
  <c r="E153" i="1"/>
  <c r="E151" i="1"/>
  <c r="E150" i="1"/>
  <c r="E148" i="1"/>
  <c r="E147" i="1"/>
  <c r="E145" i="1"/>
  <c r="E144" i="1"/>
  <c r="E142" i="1"/>
  <c r="E141" i="1"/>
  <c r="E139" i="1"/>
  <c r="E138" i="1"/>
  <c r="E136" i="1"/>
  <c r="E135" i="1"/>
  <c r="E133" i="1"/>
  <c r="E132" i="1"/>
  <c r="E130" i="1"/>
  <c r="E129" i="1"/>
  <c r="E127" i="1"/>
  <c r="E126" i="1"/>
  <c r="E124" i="1"/>
  <c r="E123" i="1"/>
  <c r="E121" i="1"/>
  <c r="E120" i="1"/>
  <c r="E118" i="1"/>
  <c r="E117" i="1"/>
  <c r="C26" i="1"/>
  <c r="J50" i="1" s="1"/>
  <c r="J49" i="1"/>
  <c r="F108" i="1"/>
  <c r="G108" i="1" s="1"/>
  <c r="F110" i="1"/>
  <c r="G110" i="1"/>
  <c r="F109" i="1"/>
  <c r="G109" i="1"/>
  <c r="F107" i="1"/>
  <c r="G107" i="1"/>
  <c r="K84" i="1"/>
  <c r="I50" i="1"/>
  <c r="I51" i="1"/>
  <c r="I52" i="1"/>
  <c r="I49" i="1"/>
  <c r="I48" i="1"/>
  <c r="F101" i="1"/>
  <c r="F102" i="1"/>
  <c r="F103" i="1"/>
  <c r="G103" i="1" s="1"/>
  <c r="F104" i="1"/>
  <c r="G104" i="1" s="1"/>
  <c r="F105" i="1"/>
  <c r="G105" i="1" s="1"/>
  <c r="F106" i="1"/>
  <c r="G106" i="1" s="1"/>
  <c r="F92" i="1"/>
  <c r="G92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G101" i="1"/>
  <c r="G102" i="1"/>
  <c r="F91" i="1"/>
  <c r="G91" i="1"/>
  <c r="C23" i="1"/>
  <c r="J33" i="1"/>
  <c r="J34" i="1"/>
  <c r="I37" i="1"/>
  <c r="I38" i="1"/>
  <c r="I39" i="1"/>
  <c r="I40" i="1"/>
  <c r="I41" i="1"/>
  <c r="I42" i="1"/>
  <c r="I43" i="1"/>
  <c r="I44" i="1"/>
  <c r="I45" i="1"/>
  <c r="I46" i="1"/>
  <c r="I47" i="1"/>
  <c r="I33" i="1"/>
  <c r="F33" i="1"/>
  <c r="G33" i="1"/>
  <c r="F34" i="1"/>
  <c r="G34" i="1" s="1"/>
  <c r="C24" i="1"/>
  <c r="J40" i="1" s="1"/>
  <c r="J37" i="1"/>
  <c r="C25" i="1"/>
  <c r="J42" i="1" s="1"/>
  <c r="G37" i="1"/>
  <c r="G38" i="1"/>
  <c r="G39" i="1"/>
  <c r="G40" i="1"/>
  <c r="G41" i="1"/>
  <c r="G42" i="1"/>
  <c r="G43" i="1"/>
  <c r="G44" i="1"/>
  <c r="G45" i="1"/>
  <c r="G46" i="1"/>
  <c r="G47" i="1"/>
  <c r="G48" i="1"/>
  <c r="B84" i="1"/>
  <c r="M3" i="1"/>
  <c r="N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33" i="1"/>
  <c r="N16" i="1"/>
  <c r="N17" i="1"/>
  <c r="N18" i="1"/>
  <c r="N11" i="1"/>
  <c r="N12" i="1"/>
  <c r="N13" i="1"/>
  <c r="N14" i="1"/>
  <c r="N7" i="1"/>
  <c r="N8" i="1"/>
  <c r="N9" i="1"/>
  <c r="N10" i="1"/>
  <c r="N4" i="1"/>
  <c r="N15" i="1"/>
  <c r="M16" i="1"/>
  <c r="M17" i="1"/>
  <c r="M18" i="1"/>
  <c r="M11" i="1"/>
  <c r="M12" i="1"/>
  <c r="M13" i="1"/>
  <c r="M14" i="1"/>
  <c r="M7" i="1"/>
  <c r="M8" i="1"/>
  <c r="M9" i="1"/>
  <c r="M10" i="1"/>
  <c r="M4" i="1"/>
  <c r="M15" i="1"/>
  <c r="J41" i="1" l="1"/>
  <c r="J44" i="1"/>
  <c r="J39" i="1"/>
  <c r="J43" i="1"/>
  <c r="J38" i="1"/>
  <c r="M130" i="1"/>
  <c r="O128" i="1"/>
  <c r="H80" i="1"/>
  <c r="M120" i="1"/>
  <c r="N120" i="1" s="1"/>
  <c r="J52" i="1"/>
  <c r="M119" i="1"/>
  <c r="L117" i="1"/>
  <c r="N117" i="1" s="1"/>
  <c r="J48" i="1"/>
  <c r="J47" i="1"/>
  <c r="J51" i="1"/>
  <c r="L119" i="1"/>
  <c r="J46" i="1"/>
  <c r="J45" i="1"/>
  <c r="N119" i="1" l="1"/>
</calcChain>
</file>

<file path=xl/sharedStrings.xml><?xml version="1.0" encoding="utf-8"?>
<sst xmlns="http://schemas.openxmlformats.org/spreadsheetml/2006/main" count="343" uniqueCount="203">
  <si>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</si>
  <si>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</si>
  <si>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</si>
  <si>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</si>
  <si>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</si>
  <si>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</si>
  <si>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</si>
  <si>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</si>
  <si>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</si>
  <si>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</si>
  <si>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</si>
  <si>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</si>
  <si>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</si>
  <si>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</si>
  <si>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</si>
  <si>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</si>
  <si>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</si>
  <si>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</si>
  <si>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</si>
  <si>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</si>
  <si>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</si>
  <si>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</si>
  <si>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</si>
  <si>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</si>
  <si>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</si>
  <si>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</si>
  <si>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</si>
  <si>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</si>
  <si>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</si>
  <si>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</si>
  <si>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</si>
  <si>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</si>
  <si>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</si>
  <si>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</si>
  <si>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</si>
  <si>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</si>
  <si>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</si>
  <si>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</si>
  <si>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</si>
  <si>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</si>
  <si>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</si>
  <si>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</si>
  <si>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</si>
  <si>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</si>
  <si>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</si>
  <si>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</si>
  <si>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</si>
  <si>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</si>
  <si>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</si>
  <si>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</si>
  <si>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</si>
  <si>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</si>
  <si>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</si>
  <si>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</si>
  <si>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</si>
  <si>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</si>
  <si>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</si>
  <si>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</si>
  <si>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</si>
  <si>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</si>
  <si>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</si>
  <si>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</si>
  <si>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</si>
  <si>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</si>
  <si>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</si>
  <si>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</si>
  <si>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</si>
  <si>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</si>
  <si>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</si>
  <si>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</si>
  <si>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</si>
  <si>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</si>
  <si>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</si>
  <si>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</si>
  <si>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</si>
  <si>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</si>
  <si>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</si>
  <si>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</si>
  <si>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</si>
  <si>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</si>
  <si>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</si>
  <si>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</si>
  <si>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</si>
  <si>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</si>
  <si>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</si>
  <si>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</si>
  <si>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</si>
  <si>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</si>
  <si>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</si>
  <si>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</si>
  <si>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</si>
  <si>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</si>
  <si>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</si>
  <si>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</si>
  <si>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</si>
  <si>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</si>
  <si>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</si>
  <si>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</si>
  <si>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</si>
  <si>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</si>
  <si>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</si>
  <si>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</si>
  <si>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</si>
  <si>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</si>
  <si>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</si>
  <si>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</si>
  <si>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</si>
  <si>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</si>
  <si>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</si>
  <si>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</si>
  <si>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</si>
  <si>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</si>
  <si>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</si>
  <si>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</si>
  <si>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</si>
  <si>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</si>
  <si>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</si>
  <si>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</si>
  <si>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</si>
  <si>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</si>
  <si>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</si>
  <si>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</si>
  <si>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</si>
  <si>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</si>
  <si>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</si>
  <si>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</si>
  <si>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</si>
  <si>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</si>
  <si>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</si>
  <si>
    <t>Table 6. Size partition of q&gt;20 mapped fragments</t>
  </si>
  <si>
    <t>D1H_q20_000-130.bed</t>
  </si>
  <si>
    <t>D1H_q20_130-260.bed</t>
  </si>
  <si>
    <t>D1H_q20.bed</t>
  </si>
  <si>
    <t>D1L_q20_000-130.bed</t>
  </si>
  <si>
    <t>D1L_q20_130-260.bed</t>
  </si>
  <si>
    <t>D1L_q20.bed</t>
  </si>
  <si>
    <t>D2H_q20_000-130.bed</t>
  </si>
  <si>
    <t>D2H_q20_130-260.bed</t>
  </si>
  <si>
    <t>D2H_q20.bed</t>
  </si>
  <si>
    <t>D2L_q20_000-130.bed</t>
  </si>
  <si>
    <t>D2L_q20_130-260.bed</t>
  </si>
  <si>
    <t>D2L_q20.bed</t>
  </si>
  <si>
    <t>Mapped Q&gt;20</t>
  </si>
  <si>
    <t>Partitioned files</t>
  </si>
  <si>
    <t>Partition percentage</t>
  </si>
  <si>
    <t>D</t>
  </si>
  <si>
    <t>H</t>
  </si>
  <si>
    <t>L</t>
  </si>
  <si>
    <t>A</t>
  </si>
  <si>
    <t>A6H_q20_000-130.bed</t>
  </si>
  <si>
    <t>A6H_q20_130-260.bed</t>
  </si>
  <si>
    <t>A6H_q20.bed</t>
  </si>
  <si>
    <t>A6L_q20_000-130.bed</t>
  </si>
  <si>
    <t>A6L_q20_130-260.bed</t>
  </si>
  <si>
    <t>A6L_q20.bed</t>
  </si>
  <si>
    <t>F</t>
  </si>
  <si>
    <t>F2H_q20_000-130.bed</t>
  </si>
  <si>
    <t>F2H_q20_130-260.bed</t>
  </si>
  <si>
    <t>F2H_q20.bed</t>
  </si>
  <si>
    <t>F2L_q20_000-130.bed</t>
  </si>
  <si>
    <t>F2L_q20_130-260.bed</t>
  </si>
  <si>
    <t>F2L_q20.bed</t>
  </si>
  <si>
    <t>F3H_q20_000-130.bed</t>
  </si>
  <si>
    <t>F3H_q20_130-260.bed</t>
  </si>
  <si>
    <t>F3H_q20.bed</t>
  </si>
  <si>
    <t>F3L_q20_000-130.bed</t>
  </si>
  <si>
    <t>F3L_q20_130-260.bed</t>
  </si>
  <si>
    <t>F3L_q20.bed</t>
  </si>
  <si>
    <t>M</t>
  </si>
  <si>
    <t>M1H_q20_000-130.bed</t>
  </si>
  <si>
    <t>M1H_q20_130-260.bed</t>
  </si>
  <si>
    <t>M1H_q20.bed</t>
  </si>
  <si>
    <t>M1L_q20_000-130.bed</t>
  </si>
  <si>
    <t>M1L_q20_130-260.bed</t>
  </si>
  <si>
    <t>M1L_q20.bed</t>
  </si>
  <si>
    <t>M2H_q20_000-130.bed</t>
  </si>
  <si>
    <t>M2H_q20_130-260.bed</t>
  </si>
  <si>
    <t>M2H_q20.bed</t>
  </si>
  <si>
    <t>M2L_q20_000-130.bed</t>
  </si>
  <si>
    <t>M2L_q20_130-260.bed</t>
  </si>
  <si>
    <t>M2L_q20.bed</t>
  </si>
  <si>
    <t>Table 7. Subgenome coverage in F1 and Maxxa</t>
  </si>
  <si>
    <t>At reads</t>
  </si>
  <si>
    <t>Dt reads</t>
  </si>
  <si>
    <t>At depth</t>
  </si>
  <si>
    <t>Dt depth</t>
  </si>
  <si>
    <t>At/Dt</t>
  </si>
  <si>
    <t>At/Dt depth</t>
  </si>
  <si>
    <t>At/Dt reads</t>
  </si>
  <si>
    <t>Dt_Total</t>
  </si>
  <si>
    <t>At_Total</t>
  </si>
  <si>
    <t>Table. Subgenome size in F1</t>
  </si>
  <si>
    <t>Table. Subgenome size in  Maxxa</t>
  </si>
  <si>
    <t>At</t>
  </si>
  <si>
    <t>Dt</t>
  </si>
  <si>
    <t>Theoretical</t>
  </si>
  <si>
    <t>mappable by Mnase</t>
  </si>
  <si>
    <t>mappable %</t>
  </si>
  <si>
    <t>A2/D5</t>
  </si>
  <si>
    <t>A6Hn</t>
  </si>
  <si>
    <t>DMS17071</t>
  </si>
  <si>
    <t>A6Ln</t>
  </si>
  <si>
    <t>DMS17072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</si>
</sst>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  <family val="1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0" fontId="9" fillId="0" borderId="0" xfId="0" applyFont="1"/>
    <xf numFmtId="0" fontId="10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6" fillId="0" borderId="1" xfId="0" applyFont="1" applyFill="1" applyBorder="1"/>
    <xf numFmtId="0" fontId="11" fillId="0" borderId="0" xfId="0" applyFont="1" applyFill="1"/>
    <xf numFmtId="0" fontId="0" fillId="0" borderId="1" xfId="0" applyBorder="1"/>
    <xf numFmtId="0" fontId="11" fillId="0" borderId="1" xfId="0" applyFont="1" applyFill="1" applyBorder="1"/>
    <xf numFmtId="0" fontId="5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2" fillId="0" borderId="0" xfId="0" applyFont="1" applyBorder="1"/>
    <xf numFmtId="0" fontId="13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4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8" fillId="0" borderId="1" xfId="0" applyNumberFormat="1" applyFont="1" applyFill="1" applyBorder="1"/>
    <xf numFmtId="164" fontId="5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5" fillId="3" borderId="1" xfId="0" applyFont="1" applyFill="1" applyBorder="1"/>
    <xf numFmtId="3" fontId="15" fillId="3" borderId="0" xfId="0" applyNumberFormat="1" applyFont="1" applyFill="1"/>
    <xf numFmtId="10" fontId="0" fillId="3" borderId="0" xfId="0" applyNumberFormat="1" applyFill="1"/>
    <xf numFmtId="10" fontId="0" fillId="3" borderId="2" xfId="0" applyNumberFormat="1" applyFont="1" applyFill="1" applyBorder="1"/>
    <xf numFmtId="164" fontId="5" fillId="3" borderId="2" xfId="0" applyNumberFormat="1" applyFont="1" applyFill="1" applyBorder="1"/>
    <xf numFmtId="3" fontId="0" fillId="3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  <xf numFmtId="0" fontId="11" fillId="0" borderId="2" xfId="0" applyFont="1" applyFill="1" applyBorder="1"/>
    <xf numFmtId="3" fontId="8" fillId="0" borderId="0" xfId="0" applyNumberFormat="1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tabSelected="1" topLeftCell="A84" workbookViewId="0">
      <selection activeCell="B94" sqref="B94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2.6640625" bestFit="1" customWidth="1"/>
    <col min="10" max="10" width="11.1640625" bestFit="1" customWidth="1"/>
    <col min="11" max="11" width="12.83203125" bestFit="1" customWidth="1"/>
    <col min="12" max="12" width="13.6640625" customWidth="1"/>
    <col min="13" max="13" width="13.83203125" customWidth="1"/>
  </cols>
  <sheetData>
    <row r="1" spans="1:14" s="8" customFormat="1" ht="21" x14ac:dyDescent="0.25">
      <c r="A1" s="7" t="s">
        <v>112</v>
      </c>
    </row>
    <row r="2" spans="1:14" s="4" customFormat="1" x14ac:dyDescent="0.2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1" t="s">
        <v>40</v>
      </c>
      <c r="M2" s="21" t="s">
        <v>39</v>
      </c>
      <c r="N2" s="21" t="s">
        <v>41</v>
      </c>
    </row>
    <row r="3" spans="1:14" s="5" customFormat="1" x14ac:dyDescent="0.2">
      <c r="A3" s="11" t="s">
        <v>33</v>
      </c>
      <c r="B3" s="11" t="s">
        <v>34</v>
      </c>
      <c r="C3" s="18">
        <v>23771680</v>
      </c>
      <c r="D3" s="12">
        <v>11757374</v>
      </c>
      <c r="E3" s="13">
        <v>7.13</v>
      </c>
      <c r="F3" s="11">
        <v>3.53</v>
      </c>
      <c r="G3" s="11">
        <v>49.46</v>
      </c>
      <c r="H3" s="11">
        <v>0.02</v>
      </c>
      <c r="I3" s="11">
        <v>96.22</v>
      </c>
      <c r="J3" s="11">
        <v>90.81</v>
      </c>
      <c r="K3" s="11">
        <v>39.369999999999997</v>
      </c>
      <c r="L3" s="22">
        <v>188</v>
      </c>
      <c r="M3" s="22">
        <f>C3/10^6/L3</f>
        <v>0.12644510638297873</v>
      </c>
      <c r="N3" s="22">
        <f>D3/L3/10^6</f>
        <v>6.2539223404255315E-2</v>
      </c>
    </row>
    <row r="4" spans="1:14" s="5" customFormat="1" x14ac:dyDescent="0.2">
      <c r="A4" s="11" t="s">
        <v>37</v>
      </c>
      <c r="B4" s="11" t="s">
        <v>38</v>
      </c>
      <c r="C4" s="18">
        <v>187657307</v>
      </c>
      <c r="D4" s="12">
        <v>48030810</v>
      </c>
      <c r="E4" s="13">
        <v>56.3</v>
      </c>
      <c r="F4" s="11">
        <v>14.41</v>
      </c>
      <c r="G4" s="11">
        <v>25.59</v>
      </c>
      <c r="H4" s="11">
        <v>0.01</v>
      </c>
      <c r="I4" s="11">
        <v>97.8</v>
      </c>
      <c r="J4" s="11">
        <v>94.25</v>
      </c>
      <c r="K4" s="11">
        <v>36.36</v>
      </c>
      <c r="L4" s="22">
        <v>188</v>
      </c>
      <c r="M4" s="22">
        <f t="shared" ref="M4:M18" si="0">C4/10^6/L4</f>
        <v>0.99817716489361707</v>
      </c>
      <c r="N4" s="22">
        <f t="shared" ref="N4:N18" si="1">D4/L4/10^6</f>
        <v>0.25548303191489363</v>
      </c>
    </row>
    <row r="5" spans="1:14" s="5" customFormat="1" x14ac:dyDescent="0.2">
      <c r="A5" s="11" t="s">
        <v>199</v>
      </c>
      <c r="B5" s="11" t="s">
        <v>200</v>
      </c>
      <c r="C5" s="11">
        <v>176272405</v>
      </c>
      <c r="D5" s="11">
        <v>100406015</v>
      </c>
      <c r="E5" s="11">
        <v>52.88</v>
      </c>
      <c r="F5" s="11">
        <v>30.12</v>
      </c>
      <c r="G5" s="11">
        <v>56.96</v>
      </c>
      <c r="H5" s="11">
        <v>0.01</v>
      </c>
      <c r="I5" s="11">
        <v>98.72</v>
      </c>
      <c r="J5" s="11">
        <v>96.59</v>
      </c>
      <c r="K5" s="11">
        <v>39</v>
      </c>
      <c r="L5" s="22">
        <v>188</v>
      </c>
      <c r="M5" s="22">
        <f>C5/10^6/L5</f>
        <v>0.93761917553191487</v>
      </c>
      <c r="N5" s="22">
        <f t="shared" ref="N5:N6" si="2">D5/L5/10^6</f>
        <v>0.53407454787234043</v>
      </c>
    </row>
    <row r="6" spans="1:14" s="5" customFormat="1" x14ac:dyDescent="0.2">
      <c r="A6" s="11" t="s">
        <v>201</v>
      </c>
      <c r="B6" s="11" t="s">
        <v>202</v>
      </c>
      <c r="C6" s="11">
        <v>203372011</v>
      </c>
      <c r="D6" s="11">
        <v>145195426</v>
      </c>
      <c r="E6" s="11">
        <v>61.01</v>
      </c>
      <c r="F6" s="11">
        <v>43.56</v>
      </c>
      <c r="G6" s="11">
        <v>71.39</v>
      </c>
      <c r="H6" s="11">
        <v>0.01</v>
      </c>
      <c r="I6" s="11">
        <v>98.73</v>
      </c>
      <c r="J6" s="11">
        <v>96.66</v>
      </c>
      <c r="K6" s="11">
        <v>36.729999999999997</v>
      </c>
      <c r="L6" s="22">
        <v>188</v>
      </c>
      <c r="M6" s="22">
        <f t="shared" ref="M6" si="3">C6/10^6/L6</f>
        <v>1.0817660159574467</v>
      </c>
      <c r="N6" s="22">
        <f t="shared" si="2"/>
        <v>0.77231609574468085</v>
      </c>
    </row>
    <row r="7" spans="1:14" s="5" customFormat="1" x14ac:dyDescent="0.2">
      <c r="A7" s="11" t="s">
        <v>27</v>
      </c>
      <c r="B7" s="11" t="s">
        <v>28</v>
      </c>
      <c r="C7" s="18">
        <v>39623449</v>
      </c>
      <c r="D7" s="12">
        <v>24467113</v>
      </c>
      <c r="E7" s="13">
        <v>11.89</v>
      </c>
      <c r="F7" s="11">
        <v>7.34</v>
      </c>
      <c r="G7" s="11">
        <v>61.75</v>
      </c>
      <c r="H7" s="11">
        <v>0.01</v>
      </c>
      <c r="I7" s="11">
        <v>97.52</v>
      </c>
      <c r="J7" s="11">
        <v>93.16</v>
      </c>
      <c r="K7" s="11">
        <v>37.340000000000003</v>
      </c>
      <c r="L7" s="22">
        <v>88</v>
      </c>
      <c r="M7" s="22">
        <f t="shared" si="0"/>
        <v>0.45026646590909092</v>
      </c>
      <c r="N7" s="22">
        <f t="shared" si="1"/>
        <v>0.27803537499999997</v>
      </c>
    </row>
    <row r="8" spans="1:14" s="5" customFormat="1" ht="14" customHeight="1" x14ac:dyDescent="0.2">
      <c r="A8" s="11" t="s">
        <v>25</v>
      </c>
      <c r="B8" s="11" t="s">
        <v>26</v>
      </c>
      <c r="C8" s="18">
        <v>21423412</v>
      </c>
      <c r="D8" s="12">
        <v>15010393</v>
      </c>
      <c r="E8" s="13">
        <v>6.43</v>
      </c>
      <c r="F8" s="11">
        <v>4.5</v>
      </c>
      <c r="G8" s="11">
        <v>70.069999999999993</v>
      </c>
      <c r="H8" s="11">
        <v>0.01</v>
      </c>
      <c r="I8" s="11">
        <v>96.96</v>
      </c>
      <c r="J8" s="11">
        <v>92.24</v>
      </c>
      <c r="K8" s="11">
        <v>34.92</v>
      </c>
      <c r="L8" s="22">
        <v>88</v>
      </c>
      <c r="M8" s="22">
        <f t="shared" si="0"/>
        <v>0.24344786363636362</v>
      </c>
      <c r="N8" s="22">
        <f t="shared" si="1"/>
        <v>0.17057264772727274</v>
      </c>
    </row>
    <row r="9" spans="1:14" s="5" customFormat="1" x14ac:dyDescent="0.2">
      <c r="A9" s="11" t="s">
        <v>23</v>
      </c>
      <c r="B9" s="11" t="s">
        <v>24</v>
      </c>
      <c r="C9" s="18">
        <v>28007378</v>
      </c>
      <c r="D9" s="12">
        <v>13412951</v>
      </c>
      <c r="E9" s="13">
        <v>8.4</v>
      </c>
      <c r="F9" s="11">
        <v>4.0199999999999996</v>
      </c>
      <c r="G9" s="11">
        <v>47.89</v>
      </c>
      <c r="H9" s="11">
        <v>0.02</v>
      </c>
      <c r="I9" s="11">
        <v>96</v>
      </c>
      <c r="J9" s="11">
        <v>90.66</v>
      </c>
      <c r="K9" s="11">
        <v>38.340000000000003</v>
      </c>
      <c r="L9" s="22">
        <v>88</v>
      </c>
      <c r="M9" s="22">
        <f t="shared" si="0"/>
        <v>0.31826565909090909</v>
      </c>
      <c r="N9" s="22">
        <f t="shared" si="1"/>
        <v>0.15241989772727274</v>
      </c>
    </row>
    <row r="10" spans="1:14" s="5" customFormat="1" x14ac:dyDescent="0.2">
      <c r="A10" s="11" t="s">
        <v>21</v>
      </c>
      <c r="B10" s="11" t="s">
        <v>22</v>
      </c>
      <c r="C10" s="18">
        <v>37099841</v>
      </c>
      <c r="D10" s="12">
        <v>23957498</v>
      </c>
      <c r="E10" s="13">
        <v>11.13</v>
      </c>
      <c r="F10" s="11">
        <v>7.19</v>
      </c>
      <c r="G10" s="11">
        <v>64.58</v>
      </c>
      <c r="H10" s="11">
        <v>0.01</v>
      </c>
      <c r="I10" s="11">
        <v>97.01</v>
      </c>
      <c r="J10" s="11">
        <v>92.36</v>
      </c>
      <c r="K10" s="11">
        <v>35.200000000000003</v>
      </c>
      <c r="L10" s="22">
        <v>88</v>
      </c>
      <c r="M10" s="22">
        <f t="shared" si="0"/>
        <v>0.42158910227272722</v>
      </c>
      <c r="N10" s="22">
        <f t="shared" si="1"/>
        <v>0.27224429545454548</v>
      </c>
    </row>
    <row r="11" spans="1:14" s="5" customFormat="1" x14ac:dyDescent="0.2">
      <c r="A11" s="11" t="s">
        <v>35</v>
      </c>
      <c r="B11" s="11" t="s">
        <v>36</v>
      </c>
      <c r="C11" s="18">
        <v>181146243</v>
      </c>
      <c r="D11" s="12">
        <v>128675727</v>
      </c>
      <c r="E11" s="13">
        <v>54.34</v>
      </c>
      <c r="F11" s="11">
        <v>38.6</v>
      </c>
      <c r="G11" s="11">
        <v>71.03</v>
      </c>
      <c r="H11" s="11">
        <v>0.01</v>
      </c>
      <c r="I11" s="11">
        <v>96.69</v>
      </c>
      <c r="J11" s="11">
        <v>91.77</v>
      </c>
      <c r="K11" s="11">
        <v>38.82</v>
      </c>
      <c r="L11" s="22">
        <v>268</v>
      </c>
      <c r="M11" s="22">
        <f t="shared" si="0"/>
        <v>0.67591881716417912</v>
      </c>
      <c r="N11" s="22">
        <f t="shared" si="1"/>
        <v>0.48013330970149254</v>
      </c>
    </row>
    <row r="12" spans="1:14" s="5" customFormat="1" x14ac:dyDescent="0.2">
      <c r="A12" s="11" t="s">
        <v>15</v>
      </c>
      <c r="B12" s="11" t="s">
        <v>16</v>
      </c>
      <c r="C12" s="18">
        <v>108049956</v>
      </c>
      <c r="D12" s="12">
        <v>86722469</v>
      </c>
      <c r="E12" s="13">
        <v>32.409999999999997</v>
      </c>
      <c r="F12" s="11">
        <v>26.02</v>
      </c>
      <c r="G12" s="11">
        <v>80.260000000000005</v>
      </c>
      <c r="H12" s="11">
        <v>0.01</v>
      </c>
      <c r="I12" s="11">
        <v>97.31</v>
      </c>
      <c r="J12" s="11">
        <v>93.12</v>
      </c>
      <c r="K12" s="11">
        <v>36.130000000000003</v>
      </c>
      <c r="L12" s="22">
        <v>268</v>
      </c>
      <c r="M12" s="22">
        <f t="shared" si="0"/>
        <v>0.40317147761194028</v>
      </c>
      <c r="N12" s="22">
        <f t="shared" si="1"/>
        <v>0.323591302238806</v>
      </c>
    </row>
    <row r="13" spans="1:14" s="5" customFormat="1" x14ac:dyDescent="0.2">
      <c r="A13" s="11" t="s">
        <v>31</v>
      </c>
      <c r="B13" s="11" t="s">
        <v>32</v>
      </c>
      <c r="C13" s="18">
        <v>117575996</v>
      </c>
      <c r="D13" s="12">
        <v>62322276</v>
      </c>
      <c r="E13" s="13">
        <v>35.270000000000003</v>
      </c>
      <c r="F13" s="11">
        <v>18.7</v>
      </c>
      <c r="G13" s="11">
        <v>53.01</v>
      </c>
      <c r="H13" s="11">
        <v>0.01</v>
      </c>
      <c r="I13" s="11">
        <v>97.55</v>
      </c>
      <c r="J13" s="11">
        <v>93.52</v>
      </c>
      <c r="K13" s="11">
        <v>38.58</v>
      </c>
      <c r="L13" s="22">
        <v>268</v>
      </c>
      <c r="M13" s="22">
        <f t="shared" si="0"/>
        <v>0.43871640298507464</v>
      </c>
      <c r="N13" s="22">
        <f t="shared" si="1"/>
        <v>0.23254580597014926</v>
      </c>
    </row>
    <row r="14" spans="1:14" s="5" customFormat="1" x14ac:dyDescent="0.2">
      <c r="A14" s="11" t="s">
        <v>29</v>
      </c>
      <c r="B14" s="11" t="s">
        <v>30</v>
      </c>
      <c r="C14" s="18">
        <v>142450981</v>
      </c>
      <c r="D14" s="12">
        <v>109622206</v>
      </c>
      <c r="E14" s="13">
        <v>42.73</v>
      </c>
      <c r="F14" s="11">
        <v>32.89</v>
      </c>
      <c r="G14" s="11">
        <v>76.95</v>
      </c>
      <c r="H14" s="11">
        <v>0.01</v>
      </c>
      <c r="I14" s="11">
        <v>96.99</v>
      </c>
      <c r="J14" s="11">
        <v>92.51</v>
      </c>
      <c r="K14" s="11">
        <v>36.19</v>
      </c>
      <c r="L14" s="22">
        <v>268</v>
      </c>
      <c r="M14" s="22">
        <f t="shared" si="0"/>
        <v>0.53153351119402992</v>
      </c>
      <c r="N14" s="22">
        <f t="shared" si="1"/>
        <v>0.40903808208955222</v>
      </c>
    </row>
    <row r="15" spans="1:14" s="5" customFormat="1" x14ac:dyDescent="0.2">
      <c r="A15" s="11" t="s">
        <v>17</v>
      </c>
      <c r="B15" s="11" t="s">
        <v>18</v>
      </c>
      <c r="C15" s="18">
        <v>184711687</v>
      </c>
      <c r="D15" s="12">
        <v>97243666</v>
      </c>
      <c r="E15" s="13">
        <v>55.41</v>
      </c>
      <c r="F15" s="11">
        <v>29.17</v>
      </c>
      <c r="G15" s="11">
        <v>52.65</v>
      </c>
      <c r="H15" s="11">
        <v>0.01</v>
      </c>
      <c r="I15" s="11">
        <v>97.65</v>
      </c>
      <c r="J15" s="11">
        <v>93.65</v>
      </c>
      <c r="K15" s="11">
        <v>36.869999999999997</v>
      </c>
      <c r="L15" s="22">
        <v>240</v>
      </c>
      <c r="M15" s="22">
        <f t="shared" si="0"/>
        <v>0.76963202916666673</v>
      </c>
      <c r="N15" s="22">
        <f t="shared" si="1"/>
        <v>0.40518194166666666</v>
      </c>
    </row>
    <row r="16" spans="1:14" s="5" customFormat="1" x14ac:dyDescent="0.2">
      <c r="A16" s="11" t="s">
        <v>11</v>
      </c>
      <c r="B16" s="11" t="s">
        <v>12</v>
      </c>
      <c r="C16" s="18">
        <v>111362027</v>
      </c>
      <c r="D16" s="12">
        <v>82692747</v>
      </c>
      <c r="E16" s="13">
        <v>33.409999999999997</v>
      </c>
      <c r="F16" s="11">
        <v>24.81</v>
      </c>
      <c r="G16" s="11">
        <v>74.260000000000005</v>
      </c>
      <c r="H16" s="11">
        <v>0.01</v>
      </c>
      <c r="I16" s="11">
        <v>97.41</v>
      </c>
      <c r="J16" s="11">
        <v>93.05</v>
      </c>
      <c r="K16" s="11">
        <v>34.590000000000003</v>
      </c>
      <c r="L16" s="22">
        <v>240</v>
      </c>
      <c r="M16" s="22">
        <f t="shared" si="0"/>
        <v>0.46400844583333334</v>
      </c>
      <c r="N16" s="22">
        <f t="shared" si="1"/>
        <v>0.34455311249999998</v>
      </c>
    </row>
    <row r="17" spans="1:14" s="5" customFormat="1" x14ac:dyDescent="0.2">
      <c r="A17" s="11" t="s">
        <v>19</v>
      </c>
      <c r="B17" s="11" t="s">
        <v>20</v>
      </c>
      <c r="C17" s="18">
        <v>164313999</v>
      </c>
      <c r="D17" s="12">
        <v>91928127</v>
      </c>
      <c r="E17" s="13">
        <v>49.29</v>
      </c>
      <c r="F17" s="11">
        <v>27.58</v>
      </c>
      <c r="G17" s="11">
        <v>55.95</v>
      </c>
      <c r="H17" s="11">
        <v>0.01</v>
      </c>
      <c r="I17" s="11">
        <v>97.93</v>
      </c>
      <c r="J17" s="11">
        <v>94.43</v>
      </c>
      <c r="K17" s="11">
        <v>37.380000000000003</v>
      </c>
      <c r="L17" s="22">
        <v>240</v>
      </c>
      <c r="M17" s="22">
        <f t="shared" si="0"/>
        <v>0.68464166250000003</v>
      </c>
      <c r="N17" s="22">
        <f t="shared" si="1"/>
        <v>0.38303386249999999</v>
      </c>
    </row>
    <row r="18" spans="1:14" s="5" customFormat="1" x14ac:dyDescent="0.2">
      <c r="A18" s="11" t="s">
        <v>13</v>
      </c>
      <c r="B18" s="11" t="s">
        <v>14</v>
      </c>
      <c r="C18" s="18">
        <v>224928587</v>
      </c>
      <c r="D18" s="12">
        <v>146209031</v>
      </c>
      <c r="E18" s="13">
        <v>67.48</v>
      </c>
      <c r="F18" s="11">
        <v>43.86</v>
      </c>
      <c r="G18" s="11">
        <v>65</v>
      </c>
      <c r="H18" s="11">
        <v>0.01</v>
      </c>
      <c r="I18" s="11">
        <v>97.5</v>
      </c>
      <c r="J18" s="11">
        <v>93.78</v>
      </c>
      <c r="K18" s="11">
        <v>35.25</v>
      </c>
      <c r="L18" s="22">
        <v>240</v>
      </c>
      <c r="M18" s="22">
        <f t="shared" si="0"/>
        <v>0.93720244583333334</v>
      </c>
      <c r="N18" s="22">
        <f t="shared" si="1"/>
        <v>0.60920429583333324</v>
      </c>
    </row>
    <row r="19" spans="1:14" x14ac:dyDescent="0.2">
      <c r="B19" s="1"/>
      <c r="E19" s="3" t="s">
        <v>110</v>
      </c>
    </row>
    <row r="21" spans="1:14" ht="21" x14ac:dyDescent="0.25">
      <c r="A21" s="7" t="s">
        <v>55</v>
      </c>
    </row>
    <row r="22" spans="1:14" s="4" customFormat="1" x14ac:dyDescent="0.2">
      <c r="A22" s="9" t="s">
        <v>50</v>
      </c>
      <c r="B22" s="9" t="s">
        <v>51</v>
      </c>
      <c r="C22" s="9" t="s">
        <v>53</v>
      </c>
    </row>
    <row r="23" spans="1:14" x14ac:dyDescent="0.2">
      <c r="A23" s="15" t="s">
        <v>46</v>
      </c>
      <c r="B23" s="15">
        <v>1.88</v>
      </c>
      <c r="C23" s="15">
        <f>B23*1000*2/200</f>
        <v>18.8</v>
      </c>
    </row>
    <row r="24" spans="1:14" x14ac:dyDescent="0.2">
      <c r="A24" s="15" t="s">
        <v>47</v>
      </c>
      <c r="B24" s="15">
        <v>0.88</v>
      </c>
      <c r="C24" s="15">
        <f t="shared" ref="C24:C26" si="4">B24*1000*2/200</f>
        <v>8.8000000000000007</v>
      </c>
      <c r="E24" s="3" t="s">
        <v>57</v>
      </c>
    </row>
    <row r="25" spans="1:14" x14ac:dyDescent="0.2">
      <c r="A25" s="15" t="s">
        <v>49</v>
      </c>
      <c r="B25" s="15">
        <v>2.68</v>
      </c>
      <c r="C25" s="15">
        <f t="shared" si="4"/>
        <v>26.8</v>
      </c>
      <c r="E25" s="3" t="s">
        <v>58</v>
      </c>
    </row>
    <row r="26" spans="1:14" x14ac:dyDescent="0.2">
      <c r="A26" s="15" t="s">
        <v>48</v>
      </c>
      <c r="B26" s="15">
        <v>2.4</v>
      </c>
      <c r="C26" s="15">
        <f t="shared" si="4"/>
        <v>24</v>
      </c>
      <c r="E26" s="3" t="s">
        <v>54</v>
      </c>
    </row>
    <row r="27" spans="1:14" x14ac:dyDescent="0.2">
      <c r="A27" s="23"/>
      <c r="B27" s="23"/>
      <c r="C27" s="23"/>
      <c r="E27" s="3"/>
    </row>
    <row r="28" spans="1:14" x14ac:dyDescent="0.2">
      <c r="A28" s="23"/>
      <c r="B28" s="23"/>
      <c r="C28" s="23"/>
      <c r="E28" s="3"/>
    </row>
    <row r="29" spans="1:14" x14ac:dyDescent="0.2">
      <c r="A29" s="23"/>
      <c r="B29" s="23"/>
      <c r="C29" s="23"/>
      <c r="E29" s="3"/>
    </row>
    <row r="31" spans="1:14" ht="21" x14ac:dyDescent="0.25">
      <c r="A31" s="7" t="s">
        <v>56</v>
      </c>
    </row>
    <row r="32" spans="1:14" s="14" customFormat="1" x14ac:dyDescent="0.2">
      <c r="A32" s="16" t="s">
        <v>0</v>
      </c>
      <c r="B32" s="16" t="s">
        <v>1</v>
      </c>
      <c r="C32" s="16" t="s">
        <v>2</v>
      </c>
      <c r="D32" s="16" t="s">
        <v>42</v>
      </c>
      <c r="E32" s="16" t="s">
        <v>43</v>
      </c>
      <c r="F32" s="16" t="s">
        <v>44</v>
      </c>
      <c r="G32" s="16" t="s">
        <v>45</v>
      </c>
      <c r="H32" s="16" t="s">
        <v>59</v>
      </c>
      <c r="I32" s="16" t="s">
        <v>111</v>
      </c>
      <c r="J32" s="16" t="s">
        <v>52</v>
      </c>
    </row>
    <row r="33" spans="1:12" s="2" customFormat="1" x14ac:dyDescent="0.2">
      <c r="A33" s="17" t="s">
        <v>33</v>
      </c>
      <c r="B33" s="17" t="s">
        <v>34</v>
      </c>
      <c r="C33" s="18">
        <v>23771680</v>
      </c>
      <c r="D33" s="18">
        <v>23743097</v>
      </c>
      <c r="E33" s="19">
        <f>D33/C33</f>
        <v>0.99879760286189279</v>
      </c>
      <c r="F33" s="18">
        <f>D33-1994355</f>
        <v>21748742</v>
      </c>
      <c r="G33" s="19">
        <f>F33/D33</f>
        <v>0.91600274387119762</v>
      </c>
      <c r="H33" s="18">
        <v>13473996</v>
      </c>
      <c r="I33" s="19">
        <f>H33/D33</f>
        <v>0.56749109014716992</v>
      </c>
      <c r="J33" s="30">
        <f>H33/$C$23/10^6</f>
        <v>0.71670191489361701</v>
      </c>
      <c r="L33" s="6"/>
    </row>
    <row r="34" spans="1:12" s="2" customFormat="1" x14ac:dyDescent="0.2">
      <c r="A34" s="17" t="s">
        <v>37</v>
      </c>
      <c r="B34" s="17" t="s">
        <v>38</v>
      </c>
      <c r="C34" s="18">
        <v>187657307</v>
      </c>
      <c r="D34" s="18">
        <v>187605447</v>
      </c>
      <c r="E34" s="19">
        <f t="shared" ref="E34:E48" si="5">D34/C34</f>
        <v>0.99972364518691514</v>
      </c>
      <c r="F34" s="18">
        <f>D34-6019430</f>
        <v>181586017</v>
      </c>
      <c r="G34" s="19">
        <f>F34/D34</f>
        <v>0.96791441775142062</v>
      </c>
      <c r="H34" s="18">
        <v>121490069</v>
      </c>
      <c r="I34" s="19">
        <f>H34/D34</f>
        <v>0.64758284443628122</v>
      </c>
      <c r="J34" s="30">
        <f>H34/$C$23/10^6</f>
        <v>6.4622377127659574</v>
      </c>
      <c r="L34" s="6"/>
    </row>
    <row r="35" spans="1:12" s="2" customFormat="1" x14ac:dyDescent="0.2">
      <c r="A35" s="11" t="s">
        <v>199</v>
      </c>
      <c r="B35" s="11" t="s">
        <v>200</v>
      </c>
      <c r="C35" s="18">
        <v>176272405</v>
      </c>
      <c r="D35" s="18">
        <v>176238604</v>
      </c>
      <c r="E35" s="19">
        <f t="shared" si="5"/>
        <v>0.99980824565251725</v>
      </c>
      <c r="F35" s="18">
        <f>D35-5380336</f>
        <v>170858268</v>
      </c>
      <c r="G35" s="19">
        <f>F35/D35</f>
        <v>0.96947129699234336</v>
      </c>
      <c r="H35" s="18">
        <v>108508733</v>
      </c>
      <c r="I35" s="19">
        <f t="shared" ref="I35:I36" si="6">H35/D35</f>
        <v>0.61569219533763442</v>
      </c>
      <c r="J35" s="30">
        <f t="shared" ref="J35:J36" si="7">H35/$C$23/10^6</f>
        <v>5.7717411170212767</v>
      </c>
      <c r="L35" s="6"/>
    </row>
    <row r="36" spans="1:12" s="2" customFormat="1" x14ac:dyDescent="0.2">
      <c r="A36" s="11" t="s">
        <v>201</v>
      </c>
      <c r="B36" s="11" t="s">
        <v>202</v>
      </c>
      <c r="C36" s="18">
        <v>203372011</v>
      </c>
      <c r="D36" s="18">
        <v>203337094</v>
      </c>
      <c r="E36" s="19">
        <f t="shared" si="5"/>
        <v>0.99982830970776992</v>
      </c>
      <c r="F36" s="18">
        <f>D36-6696823</f>
        <v>196640271</v>
      </c>
      <c r="G36" s="19">
        <f t="shared" ref="G36" si="8">F36/D36</f>
        <v>0.96706541404589952</v>
      </c>
      <c r="H36" s="18">
        <v>130453789</v>
      </c>
      <c r="I36" s="19">
        <f t="shared" si="6"/>
        <v>0.64156414569394804</v>
      </c>
      <c r="J36" s="30">
        <f t="shared" si="7"/>
        <v>6.9390313297872339</v>
      </c>
      <c r="L36" s="6"/>
    </row>
    <row r="37" spans="1:12" s="2" customFormat="1" x14ac:dyDescent="0.2">
      <c r="A37" s="17" t="s">
        <v>27</v>
      </c>
      <c r="B37" s="17" t="s">
        <v>28</v>
      </c>
      <c r="C37" s="18">
        <v>39623449</v>
      </c>
      <c r="D37" s="18">
        <v>39607317</v>
      </c>
      <c r="E37" s="19">
        <f t="shared" si="5"/>
        <v>0.99959286734478869</v>
      </c>
      <c r="F37" s="18">
        <v>38647991</v>
      </c>
      <c r="G37" s="19">
        <f t="shared" ref="G37:G48" si="9">F37/D37</f>
        <v>0.97577907132664399</v>
      </c>
      <c r="H37" s="18">
        <v>33967312</v>
      </c>
      <c r="I37" s="19">
        <f t="shared" ref="I37:I47" si="10">H37/D37</f>
        <v>0.85760194259055722</v>
      </c>
      <c r="J37" s="30">
        <f>H37/$C$24/10^6</f>
        <v>3.8599218181818178</v>
      </c>
    </row>
    <row r="38" spans="1:12" s="2" customFormat="1" x14ac:dyDescent="0.2">
      <c r="A38" s="17" t="s">
        <v>25</v>
      </c>
      <c r="B38" s="17" t="s">
        <v>26</v>
      </c>
      <c r="C38" s="18">
        <v>21423412</v>
      </c>
      <c r="D38" s="18">
        <v>21403476</v>
      </c>
      <c r="E38" s="19">
        <f t="shared" si="5"/>
        <v>0.99906942927671838</v>
      </c>
      <c r="F38" s="18">
        <v>20226201</v>
      </c>
      <c r="G38" s="19">
        <f t="shared" si="9"/>
        <v>0.94499608381367584</v>
      </c>
      <c r="H38" s="18">
        <v>18024273</v>
      </c>
      <c r="I38" s="19">
        <f t="shared" si="10"/>
        <v>0.84211896235919814</v>
      </c>
      <c r="J38" s="30">
        <f>H38/$C$24/10^6</f>
        <v>2.0482128409090907</v>
      </c>
    </row>
    <row r="39" spans="1:12" s="2" customFormat="1" x14ac:dyDescent="0.2">
      <c r="A39" s="17" t="s">
        <v>23</v>
      </c>
      <c r="B39" s="17" t="s">
        <v>24</v>
      </c>
      <c r="C39" s="18">
        <v>28007378</v>
      </c>
      <c r="D39" s="18">
        <v>27977896</v>
      </c>
      <c r="E39" s="19">
        <f t="shared" si="5"/>
        <v>0.99894734880216207</v>
      </c>
      <c r="F39" s="18">
        <v>26044246</v>
      </c>
      <c r="G39" s="19">
        <f t="shared" si="9"/>
        <v>0.93088651126589361</v>
      </c>
      <c r="H39" s="18">
        <v>22277062</v>
      </c>
      <c r="I39" s="19">
        <f t="shared" si="10"/>
        <v>0.79623793011454469</v>
      </c>
      <c r="J39" s="30">
        <f>H39/$C$24/10^6</f>
        <v>2.5314843181818181</v>
      </c>
    </row>
    <row r="40" spans="1:12" s="2" customFormat="1" x14ac:dyDescent="0.2">
      <c r="A40" s="17" t="s">
        <v>21</v>
      </c>
      <c r="B40" s="17" t="s">
        <v>22</v>
      </c>
      <c r="C40" s="18">
        <v>37099841</v>
      </c>
      <c r="D40" s="18">
        <v>37078772</v>
      </c>
      <c r="E40" s="19">
        <f t="shared" si="5"/>
        <v>0.99943209999201887</v>
      </c>
      <c r="F40" s="18">
        <v>35760046</v>
      </c>
      <c r="G40" s="19">
        <f t="shared" si="9"/>
        <v>0.96443447479867994</v>
      </c>
      <c r="H40" s="18">
        <v>31783886</v>
      </c>
      <c r="I40" s="19">
        <f t="shared" si="10"/>
        <v>0.85719899245854203</v>
      </c>
      <c r="J40" s="30">
        <f>H40/$C$24/10^6</f>
        <v>3.6118052272727272</v>
      </c>
    </row>
    <row r="41" spans="1:12" s="2" customFormat="1" x14ac:dyDescent="0.2">
      <c r="A41" s="17" t="s">
        <v>35</v>
      </c>
      <c r="B41" s="17" t="s">
        <v>36</v>
      </c>
      <c r="C41" s="18">
        <v>181146243</v>
      </c>
      <c r="D41" s="18">
        <v>181037728</v>
      </c>
      <c r="E41" s="19">
        <f t="shared" si="5"/>
        <v>0.99940095362618142</v>
      </c>
      <c r="F41" s="18">
        <v>175935106</v>
      </c>
      <c r="G41" s="19">
        <f t="shared" si="9"/>
        <v>0.97181459325428565</v>
      </c>
      <c r="H41" s="18">
        <v>118021415</v>
      </c>
      <c r="I41" s="19">
        <f t="shared" si="10"/>
        <v>0.65191612987984471</v>
      </c>
      <c r="J41" s="30">
        <f>H41/$C$25/10^6</f>
        <v>4.4037841417910446</v>
      </c>
    </row>
    <row r="42" spans="1:12" s="2" customFormat="1" x14ac:dyDescent="0.2">
      <c r="A42" s="17" t="s">
        <v>15</v>
      </c>
      <c r="B42" s="17" t="s">
        <v>16</v>
      </c>
      <c r="C42" s="18">
        <v>108049956</v>
      </c>
      <c r="D42" s="18">
        <v>107993008</v>
      </c>
      <c r="E42" s="19">
        <f t="shared" si="5"/>
        <v>0.99947294749476812</v>
      </c>
      <c r="F42" s="18">
        <v>103832631</v>
      </c>
      <c r="G42" s="19">
        <f t="shared" si="9"/>
        <v>0.9614754966358563</v>
      </c>
      <c r="H42" s="18">
        <v>73302637</v>
      </c>
      <c r="I42" s="19">
        <f t="shared" si="10"/>
        <v>0.6787720645766252</v>
      </c>
      <c r="J42" s="30">
        <f>H42/$C$25/10^6</f>
        <v>2.7351730223880595</v>
      </c>
    </row>
    <row r="43" spans="1:12" s="2" customFormat="1" x14ac:dyDescent="0.2">
      <c r="A43" s="17" t="s">
        <v>31</v>
      </c>
      <c r="B43" s="17" t="s">
        <v>32</v>
      </c>
      <c r="C43" s="18">
        <v>117575996</v>
      </c>
      <c r="D43" s="18">
        <v>117492700</v>
      </c>
      <c r="E43" s="19">
        <f t="shared" si="5"/>
        <v>0.99929155607578268</v>
      </c>
      <c r="F43" s="18">
        <v>112936934</v>
      </c>
      <c r="G43" s="19">
        <f t="shared" si="9"/>
        <v>0.96122511441136338</v>
      </c>
      <c r="H43" s="18">
        <v>77576676</v>
      </c>
      <c r="I43" s="19">
        <f t="shared" si="10"/>
        <v>0.66026805069591554</v>
      </c>
      <c r="J43" s="30">
        <f>H43/$C$25/10^6</f>
        <v>2.8946520895522387</v>
      </c>
    </row>
    <row r="44" spans="1:12" s="2" customFormat="1" x14ac:dyDescent="0.2">
      <c r="A44" s="17" t="s">
        <v>29</v>
      </c>
      <c r="B44" s="17" t="s">
        <v>30</v>
      </c>
      <c r="C44" s="18">
        <v>142450981</v>
      </c>
      <c r="D44" s="18">
        <v>142301848</v>
      </c>
      <c r="E44" s="19">
        <f t="shared" si="5"/>
        <v>0.99895309250274666</v>
      </c>
      <c r="F44" s="18">
        <v>135325908</v>
      </c>
      <c r="G44" s="19">
        <f t="shared" si="9"/>
        <v>0.9509778678348576</v>
      </c>
      <c r="H44" s="18">
        <v>95661098</v>
      </c>
      <c r="I44" s="19">
        <f t="shared" si="10"/>
        <v>0.67224072873600349</v>
      </c>
      <c r="J44" s="30">
        <f>H44/$C$25/10^6</f>
        <v>3.5694439552238806</v>
      </c>
    </row>
    <row r="45" spans="1:12" s="2" customFormat="1" x14ac:dyDescent="0.2">
      <c r="A45" s="17" t="s">
        <v>17</v>
      </c>
      <c r="B45" s="17" t="s">
        <v>18</v>
      </c>
      <c r="C45" s="18">
        <v>184711687</v>
      </c>
      <c r="D45" s="18">
        <v>184659336</v>
      </c>
      <c r="E45" s="19">
        <f t="shared" si="5"/>
        <v>0.99971657992599028</v>
      </c>
      <c r="F45" s="18">
        <v>171822931</v>
      </c>
      <c r="G45" s="19">
        <f t="shared" si="9"/>
        <v>0.93048602210938314</v>
      </c>
      <c r="H45" s="18">
        <v>112337918</v>
      </c>
      <c r="I45" s="19">
        <f t="shared" si="10"/>
        <v>0.60835222541902778</v>
      </c>
      <c r="J45" s="30">
        <f t="shared" ref="J45:J50" si="11">H45/$C$26/10^6</f>
        <v>4.6807465833333328</v>
      </c>
    </row>
    <row r="46" spans="1:12" s="2" customFormat="1" x14ac:dyDescent="0.2">
      <c r="A46" s="17" t="s">
        <v>11</v>
      </c>
      <c r="B46" s="17" t="s">
        <v>12</v>
      </c>
      <c r="C46" s="18">
        <v>111362027</v>
      </c>
      <c r="D46" s="18">
        <v>111321708</v>
      </c>
      <c r="E46" s="19">
        <f t="shared" si="5"/>
        <v>0.99963794660454586</v>
      </c>
      <c r="F46" s="18">
        <v>103276207</v>
      </c>
      <c r="G46" s="19">
        <f t="shared" si="9"/>
        <v>0.92772747432154024</v>
      </c>
      <c r="H46" s="18">
        <v>68353287</v>
      </c>
      <c r="I46" s="19">
        <f t="shared" si="10"/>
        <v>0.61401579465525269</v>
      </c>
      <c r="J46" s="30">
        <f t="shared" si="11"/>
        <v>2.8480536249999999</v>
      </c>
    </row>
    <row r="47" spans="1:12" s="2" customFormat="1" x14ac:dyDescent="0.2">
      <c r="A47" s="17" t="s">
        <v>19</v>
      </c>
      <c r="B47" s="17" t="s">
        <v>20</v>
      </c>
      <c r="C47" s="18">
        <v>164313999</v>
      </c>
      <c r="D47" s="18">
        <v>164263036</v>
      </c>
      <c r="E47" s="19">
        <f t="shared" si="5"/>
        <v>0.99968984383369552</v>
      </c>
      <c r="F47" s="18">
        <v>152838504</v>
      </c>
      <c r="G47" s="19">
        <f t="shared" si="9"/>
        <v>0.93044976960002124</v>
      </c>
      <c r="H47" s="18">
        <v>98845449</v>
      </c>
      <c r="I47" s="19">
        <f t="shared" si="10"/>
        <v>0.60175101719171931</v>
      </c>
      <c r="J47" s="30">
        <f t="shared" si="11"/>
        <v>4.1185603750000004</v>
      </c>
    </row>
    <row r="48" spans="1:12" s="2" customFormat="1" x14ac:dyDescent="0.2">
      <c r="A48" s="17" t="s">
        <v>13</v>
      </c>
      <c r="B48" s="17" t="s">
        <v>14</v>
      </c>
      <c r="C48" s="18">
        <v>224928587</v>
      </c>
      <c r="D48" s="18">
        <v>224840532</v>
      </c>
      <c r="E48" s="19">
        <f t="shared" si="5"/>
        <v>0.99960852019223323</v>
      </c>
      <c r="F48" s="18">
        <v>209624290</v>
      </c>
      <c r="G48" s="19">
        <f t="shared" si="9"/>
        <v>0.932324292845918</v>
      </c>
      <c r="H48" s="18">
        <v>139003334</v>
      </c>
      <c r="I48" s="19">
        <f>H48/D48</f>
        <v>0.61823076454916059</v>
      </c>
      <c r="J48" s="30">
        <f t="shared" si="11"/>
        <v>5.7918055833333328</v>
      </c>
    </row>
    <row r="49" spans="1:11" x14ac:dyDescent="0.2">
      <c r="D49" s="33" t="s">
        <v>89</v>
      </c>
      <c r="E49" s="34" t="s">
        <v>17</v>
      </c>
      <c r="F49" s="35">
        <v>178931320</v>
      </c>
      <c r="G49" s="36">
        <v>0.96899999999999997</v>
      </c>
      <c r="H49" s="35">
        <v>128055730</v>
      </c>
      <c r="I49" s="37">
        <f>H49/D45</f>
        <v>0.69347010973764145</v>
      </c>
      <c r="J49" s="38">
        <f t="shared" si="11"/>
        <v>5.3356554166666665</v>
      </c>
    </row>
    <row r="50" spans="1:11" x14ac:dyDescent="0.2">
      <c r="D50" s="33"/>
      <c r="E50" s="34" t="s">
        <v>11</v>
      </c>
      <c r="F50" s="35">
        <v>107737875</v>
      </c>
      <c r="G50" s="36">
        <v>0.96779999999999999</v>
      </c>
      <c r="H50" s="35">
        <v>77827484</v>
      </c>
      <c r="I50" s="37">
        <f t="shared" ref="I50:I52" si="12">H50/D46</f>
        <v>0.69912225924524984</v>
      </c>
      <c r="J50" s="38">
        <f t="shared" si="11"/>
        <v>3.2428118333333336</v>
      </c>
    </row>
    <row r="51" spans="1:11" x14ac:dyDescent="0.2">
      <c r="D51" s="33"/>
      <c r="E51" s="34" t="s">
        <v>19</v>
      </c>
      <c r="F51" s="35">
        <v>159195504</v>
      </c>
      <c r="G51" s="36">
        <v>0.96909999999999996</v>
      </c>
      <c r="H51" s="35">
        <v>113082817</v>
      </c>
      <c r="I51" s="37">
        <f t="shared" si="12"/>
        <v>0.68842522184966803</v>
      </c>
      <c r="J51" s="38">
        <f t="shared" ref="J51:J52" si="13">H51/$C$26/10^6</f>
        <v>4.7117840416666672</v>
      </c>
    </row>
    <row r="52" spans="1:11" x14ac:dyDescent="0.2">
      <c r="D52" s="33"/>
      <c r="E52" s="34" t="s">
        <v>13</v>
      </c>
      <c r="F52" s="39">
        <v>224840532</v>
      </c>
      <c r="G52" s="36">
        <v>0.97119999999999995</v>
      </c>
      <c r="H52" s="35">
        <v>157247172</v>
      </c>
      <c r="I52" s="37">
        <f t="shared" si="12"/>
        <v>0.69937199757203916</v>
      </c>
      <c r="J52" s="38">
        <f t="shared" si="13"/>
        <v>6.5519654999999997</v>
      </c>
    </row>
    <row r="53" spans="1:11" x14ac:dyDescent="0.2">
      <c r="F53" s="27"/>
      <c r="G53" s="24"/>
      <c r="H53" s="26"/>
    </row>
    <row r="56" spans="1:11" ht="21" x14ac:dyDescent="0.25">
      <c r="A56" s="7" t="s">
        <v>128</v>
      </c>
    </row>
    <row r="57" spans="1:11" x14ac:dyDescent="0.2">
      <c r="A57" s="9" t="s">
        <v>86</v>
      </c>
      <c r="B57" s="9" t="s">
        <v>87</v>
      </c>
      <c r="C57" s="4"/>
      <c r="G57" s="9" t="s">
        <v>46</v>
      </c>
      <c r="H57" s="9" t="s">
        <v>87</v>
      </c>
      <c r="J57" s="9" t="s">
        <v>127</v>
      </c>
      <c r="K57" s="9" t="s">
        <v>87</v>
      </c>
    </row>
    <row r="58" spans="1:11" x14ac:dyDescent="0.2">
      <c r="A58" s="17" t="s">
        <v>60</v>
      </c>
      <c r="B58" s="18">
        <v>99884700</v>
      </c>
      <c r="G58" s="15" t="s">
        <v>113</v>
      </c>
      <c r="H58" s="15">
        <v>147124056</v>
      </c>
      <c r="J58" t="s">
        <v>60</v>
      </c>
      <c r="K58">
        <v>104050246</v>
      </c>
    </row>
    <row r="59" spans="1:11" x14ac:dyDescent="0.2">
      <c r="A59" s="17" t="s">
        <v>61</v>
      </c>
      <c r="B59" s="18">
        <v>83447906</v>
      </c>
      <c r="G59" s="15" t="s">
        <v>114</v>
      </c>
      <c r="H59" s="15">
        <v>101022459</v>
      </c>
      <c r="J59" t="s">
        <v>61</v>
      </c>
      <c r="K59">
        <v>90410113</v>
      </c>
    </row>
    <row r="60" spans="1:11" x14ac:dyDescent="0.2">
      <c r="A60" s="17" t="s">
        <v>62</v>
      </c>
      <c r="B60" s="18">
        <v>100263045</v>
      </c>
      <c r="G60" s="15" t="s">
        <v>115</v>
      </c>
      <c r="H60" s="15">
        <v>102937433</v>
      </c>
      <c r="J60" t="s">
        <v>62</v>
      </c>
      <c r="K60">
        <v>108673976</v>
      </c>
    </row>
    <row r="61" spans="1:11" x14ac:dyDescent="0.2">
      <c r="A61" s="17" t="s">
        <v>63</v>
      </c>
      <c r="B61" s="18">
        <v>62913772</v>
      </c>
      <c r="G61" s="15" t="s">
        <v>116</v>
      </c>
      <c r="H61" s="15">
        <v>137674440</v>
      </c>
      <c r="J61" t="s">
        <v>63</v>
      </c>
      <c r="K61">
        <v>82679320</v>
      </c>
    </row>
    <row r="62" spans="1:11" x14ac:dyDescent="0.2">
      <c r="A62" s="17" t="s">
        <v>64</v>
      </c>
      <c r="B62" s="18">
        <v>92047023</v>
      </c>
      <c r="G62" s="15" t="s">
        <v>117</v>
      </c>
      <c r="H62" s="15">
        <v>59691044</v>
      </c>
      <c r="J62" t="s">
        <v>64</v>
      </c>
      <c r="K62">
        <v>100714657</v>
      </c>
    </row>
    <row r="63" spans="1:11" x14ac:dyDescent="0.2">
      <c r="A63" s="17" t="s">
        <v>65</v>
      </c>
      <c r="B63" s="18">
        <v>103170444</v>
      </c>
      <c r="G63" s="15" t="s">
        <v>118</v>
      </c>
      <c r="H63" s="15">
        <v>121338753</v>
      </c>
      <c r="J63" t="s">
        <v>65</v>
      </c>
      <c r="K63">
        <v>121513442</v>
      </c>
    </row>
    <row r="64" spans="1:11" x14ac:dyDescent="0.2">
      <c r="A64" s="17" t="s">
        <v>66</v>
      </c>
      <c r="B64" s="18">
        <v>78251018</v>
      </c>
      <c r="G64" s="15" t="s">
        <v>119</v>
      </c>
      <c r="H64" s="15">
        <v>127720257</v>
      </c>
      <c r="J64" t="s">
        <v>66</v>
      </c>
      <c r="K64">
        <v>93829987</v>
      </c>
    </row>
    <row r="65" spans="1:11" s="4" customFormat="1" x14ac:dyDescent="0.2">
      <c r="A65" s="17" t="s">
        <v>67</v>
      </c>
      <c r="B65" s="18">
        <v>103626341</v>
      </c>
      <c r="C65"/>
      <c r="G65" s="28" t="s">
        <v>120</v>
      </c>
      <c r="H65" s="28">
        <v>127390056</v>
      </c>
      <c r="J65" s="4" t="s">
        <v>67</v>
      </c>
      <c r="K65" s="4">
        <v>123748673</v>
      </c>
    </row>
    <row r="66" spans="1:11" x14ac:dyDescent="0.2">
      <c r="A66" s="17" t="s">
        <v>68</v>
      </c>
      <c r="B66" s="18">
        <v>74999931</v>
      </c>
      <c r="G66" s="15" t="s">
        <v>121</v>
      </c>
      <c r="H66" s="15">
        <v>96603200</v>
      </c>
      <c r="J66" t="s">
        <v>68</v>
      </c>
      <c r="K66">
        <v>81831061</v>
      </c>
    </row>
    <row r="67" spans="1:11" x14ac:dyDescent="0.2">
      <c r="A67" s="17" t="s">
        <v>69</v>
      </c>
      <c r="B67" s="18">
        <v>100866604</v>
      </c>
      <c r="G67" s="15" t="s">
        <v>122</v>
      </c>
      <c r="H67" s="15">
        <v>114682873</v>
      </c>
      <c r="J67" t="s">
        <v>69</v>
      </c>
      <c r="K67">
        <v>111961792</v>
      </c>
    </row>
    <row r="68" spans="1:11" x14ac:dyDescent="0.2">
      <c r="A68" s="17" t="s">
        <v>70</v>
      </c>
      <c r="B68" s="18">
        <v>93316192</v>
      </c>
      <c r="G68" s="15" t="s">
        <v>123</v>
      </c>
      <c r="H68" s="15">
        <v>105698715</v>
      </c>
      <c r="J68" t="s">
        <v>70</v>
      </c>
      <c r="K68">
        <v>114316535</v>
      </c>
    </row>
    <row r="69" spans="1:11" x14ac:dyDescent="0.2">
      <c r="A69" s="17" t="s">
        <v>71</v>
      </c>
      <c r="B69" s="18">
        <v>87484866</v>
      </c>
      <c r="G69" s="15" t="s">
        <v>124</v>
      </c>
      <c r="H69" s="15">
        <v>146007585</v>
      </c>
      <c r="J69" t="s">
        <v>71</v>
      </c>
      <c r="K69">
        <v>103038859</v>
      </c>
    </row>
    <row r="70" spans="1:11" x14ac:dyDescent="0.2">
      <c r="A70" s="17" t="s">
        <v>72</v>
      </c>
      <c r="B70" s="18">
        <v>79961121</v>
      </c>
      <c r="D70" s="9" t="s">
        <v>109</v>
      </c>
      <c r="E70" s="9" t="s">
        <v>87</v>
      </c>
      <c r="G70" s="15" t="s">
        <v>125</v>
      </c>
      <c r="H70" s="15">
        <v>144146972</v>
      </c>
      <c r="J70" t="s">
        <v>72</v>
      </c>
      <c r="K70">
        <v>104534465</v>
      </c>
    </row>
    <row r="71" spans="1:11" x14ac:dyDescent="0.2">
      <c r="A71" s="17" t="s">
        <v>73</v>
      </c>
      <c r="B71" s="18">
        <v>61456009</v>
      </c>
      <c r="D71" s="28" t="s">
        <v>96</v>
      </c>
      <c r="E71" s="18">
        <v>55868233</v>
      </c>
      <c r="G71" s="16" t="s">
        <v>88</v>
      </c>
      <c r="H71" s="29">
        <f>SUM(H57:H70)</f>
        <v>1532037843</v>
      </c>
      <c r="J71" t="s">
        <v>73</v>
      </c>
      <c r="K71">
        <v>64473564</v>
      </c>
    </row>
    <row r="72" spans="1:11" x14ac:dyDescent="0.2">
      <c r="A72" s="17" t="s">
        <v>74</v>
      </c>
      <c r="B72" s="18">
        <v>67284553</v>
      </c>
      <c r="D72" s="15" t="s">
        <v>97</v>
      </c>
      <c r="E72" s="18">
        <v>62769430</v>
      </c>
      <c r="J72" t="s">
        <v>74</v>
      </c>
      <c r="K72">
        <v>70731513</v>
      </c>
    </row>
    <row r="73" spans="1:11" x14ac:dyDescent="0.2">
      <c r="A73" s="17" t="s">
        <v>75</v>
      </c>
      <c r="B73" s="18">
        <v>46690656</v>
      </c>
      <c r="D73" s="15" t="s">
        <v>98</v>
      </c>
      <c r="E73" s="18">
        <v>45765648</v>
      </c>
      <c r="J73" t="s">
        <v>75</v>
      </c>
      <c r="K73">
        <v>53248092</v>
      </c>
    </row>
    <row r="74" spans="1:11" x14ac:dyDescent="0.2">
      <c r="A74" s="17" t="s">
        <v>76</v>
      </c>
      <c r="B74" s="18">
        <v>51454130</v>
      </c>
      <c r="D74" s="15" t="s">
        <v>99</v>
      </c>
      <c r="E74" s="18">
        <v>62178258</v>
      </c>
      <c r="J74" t="s">
        <v>76</v>
      </c>
      <c r="K74">
        <v>56598092</v>
      </c>
    </row>
    <row r="75" spans="1:11" x14ac:dyDescent="0.2">
      <c r="A75" s="17" t="s">
        <v>77</v>
      </c>
      <c r="B75" s="18">
        <v>61933047</v>
      </c>
      <c r="D75" s="15" t="s">
        <v>100</v>
      </c>
      <c r="E75" s="18">
        <v>64140413</v>
      </c>
      <c r="J75" t="s">
        <v>77</v>
      </c>
      <c r="K75">
        <v>64368997</v>
      </c>
    </row>
    <row r="76" spans="1:11" x14ac:dyDescent="0.2">
      <c r="A76" s="17" t="s">
        <v>78</v>
      </c>
      <c r="B76" s="18">
        <v>64294643</v>
      </c>
      <c r="D76" s="15" t="s">
        <v>101</v>
      </c>
      <c r="E76" s="18">
        <v>51074515</v>
      </c>
      <c r="J76" t="s">
        <v>78</v>
      </c>
      <c r="K76">
        <v>68668488</v>
      </c>
    </row>
    <row r="77" spans="1:11" x14ac:dyDescent="0.2">
      <c r="A77" s="17" t="s">
        <v>79</v>
      </c>
      <c r="B77" s="18">
        <v>55312611</v>
      </c>
      <c r="D77" s="15" t="s">
        <v>102</v>
      </c>
      <c r="E77" s="18">
        <v>60982465</v>
      </c>
      <c r="J77" t="s">
        <v>79</v>
      </c>
      <c r="K77">
        <v>58101237</v>
      </c>
    </row>
    <row r="78" spans="1:11" x14ac:dyDescent="0.2">
      <c r="A78" s="17" t="s">
        <v>80</v>
      </c>
      <c r="B78" s="18">
        <v>65894135</v>
      </c>
      <c r="D78" s="15" t="s">
        <v>103</v>
      </c>
      <c r="E78" s="18">
        <v>57128820</v>
      </c>
      <c r="J78" t="s">
        <v>80</v>
      </c>
      <c r="K78">
        <v>69935236</v>
      </c>
    </row>
    <row r="79" spans="1:11" x14ac:dyDescent="0.2">
      <c r="A79" s="17" t="s">
        <v>81</v>
      </c>
      <c r="B79" s="18">
        <v>50995436</v>
      </c>
      <c r="D79" s="15" t="s">
        <v>104</v>
      </c>
      <c r="E79" s="18">
        <v>70713020</v>
      </c>
      <c r="J79" t="s">
        <v>81</v>
      </c>
      <c r="K79">
        <v>53439012</v>
      </c>
    </row>
    <row r="80" spans="1:11" x14ac:dyDescent="0.2">
      <c r="A80" s="17" t="s">
        <v>82</v>
      </c>
      <c r="B80" s="18">
        <v>63374666</v>
      </c>
      <c r="D80" s="15" t="s">
        <v>105</v>
      </c>
      <c r="E80" s="18">
        <v>62175169</v>
      </c>
      <c r="H80">
        <f>H71/E84</f>
        <v>2.0448216817391351</v>
      </c>
      <c r="J80" t="s">
        <v>82</v>
      </c>
      <c r="K80">
        <v>67973905</v>
      </c>
    </row>
    <row r="81" spans="1:11" x14ac:dyDescent="0.2">
      <c r="A81" s="17" t="s">
        <v>83</v>
      </c>
      <c r="B81" s="18">
        <v>66087774</v>
      </c>
      <c r="D81" s="15" t="s">
        <v>106</v>
      </c>
      <c r="E81" s="18">
        <v>62681010</v>
      </c>
      <c r="J81" t="s">
        <v>83</v>
      </c>
      <c r="K81">
        <v>73211361</v>
      </c>
    </row>
    <row r="82" spans="1:11" x14ac:dyDescent="0.2">
      <c r="A82" s="17" t="s">
        <v>84</v>
      </c>
      <c r="B82" s="18">
        <v>59109837</v>
      </c>
      <c r="D82" s="15" t="s">
        <v>107</v>
      </c>
      <c r="E82" s="18">
        <v>35429946</v>
      </c>
      <c r="J82" t="s">
        <v>84</v>
      </c>
      <c r="K82">
        <v>63843421</v>
      </c>
    </row>
    <row r="83" spans="1:11" x14ac:dyDescent="0.2">
      <c r="A83" s="17" t="s">
        <v>85</v>
      </c>
      <c r="B83" s="18">
        <v>60534298</v>
      </c>
      <c r="D83" s="15" t="s">
        <v>108</v>
      </c>
      <c r="E83" s="18">
        <v>58321163</v>
      </c>
      <c r="J83" t="s">
        <v>85</v>
      </c>
      <c r="K83">
        <v>64892201</v>
      </c>
    </row>
    <row r="84" spans="1:11" x14ac:dyDescent="0.2">
      <c r="A84" s="16" t="s">
        <v>88</v>
      </c>
      <c r="B84" s="29">
        <f>SUM(B58:B83)</f>
        <v>1934654758</v>
      </c>
      <c r="C84" s="4"/>
      <c r="D84" s="16" t="s">
        <v>88</v>
      </c>
      <c r="E84" s="29">
        <f>SUM(E71:E83)</f>
        <v>749228090</v>
      </c>
      <c r="J84" s="16" t="s">
        <v>88</v>
      </c>
      <c r="K84" s="29">
        <f>SUM(K58:K83)</f>
        <v>2170788245</v>
      </c>
    </row>
    <row r="85" spans="1:11" x14ac:dyDescent="0.2">
      <c r="A85" s="44" t="s">
        <v>190</v>
      </c>
      <c r="B85" s="45">
        <f>SUM(B58:B70)</f>
        <v>1160232963</v>
      </c>
    </row>
    <row r="86" spans="1:11" x14ac:dyDescent="0.2">
      <c r="A86" s="44" t="s">
        <v>189</v>
      </c>
      <c r="B86" s="45">
        <f>SUM(B71:B83)</f>
        <v>774421795</v>
      </c>
    </row>
    <row r="89" spans="1:11" ht="21" x14ac:dyDescent="0.25">
      <c r="A89" s="7" t="s">
        <v>90</v>
      </c>
      <c r="B89" s="25"/>
    </row>
    <row r="90" spans="1:11" s="4" customFormat="1" x14ac:dyDescent="0.2">
      <c r="A90" s="16" t="s">
        <v>0</v>
      </c>
      <c r="B90" s="9" t="s">
        <v>91</v>
      </c>
      <c r="C90" s="9" t="s">
        <v>92</v>
      </c>
      <c r="D90" s="9" t="s">
        <v>93</v>
      </c>
      <c r="E90" s="9" t="s">
        <v>94</v>
      </c>
      <c r="F90" s="9" t="s">
        <v>88</v>
      </c>
      <c r="G90" s="9" t="s">
        <v>95</v>
      </c>
    </row>
    <row r="91" spans="1:11" x14ac:dyDescent="0.2">
      <c r="A91" s="17" t="s">
        <v>33</v>
      </c>
      <c r="B91" s="28" t="s">
        <v>46</v>
      </c>
      <c r="C91" s="31">
        <v>2173195</v>
      </c>
      <c r="D91" s="31">
        <v>581064</v>
      </c>
      <c r="E91" s="31">
        <v>1924764</v>
      </c>
      <c r="F91" s="32">
        <f>SUM(C91:E91)</f>
        <v>4679023</v>
      </c>
      <c r="G91" s="19">
        <f>E91/F91</f>
        <v>0.41136023481825157</v>
      </c>
    </row>
    <row r="92" spans="1:11" x14ac:dyDescent="0.2">
      <c r="A92" s="17" t="s">
        <v>37</v>
      </c>
      <c r="B92" s="28" t="s">
        <v>46</v>
      </c>
      <c r="C92" s="31">
        <v>1450799</v>
      </c>
      <c r="D92" s="31">
        <v>1315376</v>
      </c>
      <c r="E92" s="31">
        <v>2231089</v>
      </c>
      <c r="F92" s="32">
        <f t="shared" ref="F92:F106" si="14">SUM(C92:E92)</f>
        <v>4997264</v>
      </c>
      <c r="G92" s="19">
        <f t="shared" ref="G92:G106" si="15">E92/F92</f>
        <v>0.44646210406334347</v>
      </c>
    </row>
    <row r="93" spans="1:11" x14ac:dyDescent="0.2">
      <c r="A93" s="17" t="s">
        <v>199</v>
      </c>
      <c r="B93" s="28" t="s">
        <v>46</v>
      </c>
      <c r="C93" s="31"/>
      <c r="D93" s="31"/>
      <c r="E93" s="31"/>
      <c r="F93" s="32"/>
      <c r="G93" s="19"/>
    </row>
    <row r="94" spans="1:11" x14ac:dyDescent="0.2">
      <c r="A94" s="17" t="s">
        <v>201</v>
      </c>
      <c r="B94" s="28" t="s">
        <v>46</v>
      </c>
      <c r="C94" s="31"/>
      <c r="D94" s="31"/>
      <c r="E94" s="31"/>
      <c r="F94" s="32"/>
      <c r="G94" s="19"/>
    </row>
    <row r="95" spans="1:11" x14ac:dyDescent="0.2">
      <c r="A95" s="17" t="s">
        <v>27</v>
      </c>
      <c r="B95" s="28" t="s">
        <v>109</v>
      </c>
      <c r="C95" s="18">
        <v>1074165</v>
      </c>
      <c r="D95" s="18">
        <v>699274</v>
      </c>
      <c r="E95" s="18">
        <v>1386710</v>
      </c>
      <c r="F95" s="32">
        <f t="shared" si="14"/>
        <v>3160149</v>
      </c>
      <c r="G95" s="19">
        <f t="shared" si="15"/>
        <v>0.43881158768146694</v>
      </c>
    </row>
    <row r="96" spans="1:11" x14ac:dyDescent="0.2">
      <c r="A96" s="17" t="s">
        <v>25</v>
      </c>
      <c r="B96" s="28" t="s">
        <v>109</v>
      </c>
      <c r="C96" s="18">
        <v>958966</v>
      </c>
      <c r="D96" s="18">
        <v>781281</v>
      </c>
      <c r="E96" s="18">
        <v>1424458</v>
      </c>
      <c r="F96" s="32">
        <f t="shared" si="14"/>
        <v>3164705</v>
      </c>
      <c r="G96" s="19">
        <f t="shared" si="15"/>
        <v>0.45010767196310558</v>
      </c>
    </row>
    <row r="97" spans="1:7" x14ac:dyDescent="0.2">
      <c r="A97" s="17" t="s">
        <v>23</v>
      </c>
      <c r="B97" s="28" t="s">
        <v>109</v>
      </c>
      <c r="C97" s="18">
        <v>1048917</v>
      </c>
      <c r="D97" s="18">
        <v>799479</v>
      </c>
      <c r="E97" s="18">
        <v>1266287</v>
      </c>
      <c r="F97" s="32">
        <f t="shared" si="14"/>
        <v>3114683</v>
      </c>
      <c r="G97" s="19">
        <f t="shared" si="15"/>
        <v>0.40655405381542842</v>
      </c>
    </row>
    <row r="98" spans="1:7" x14ac:dyDescent="0.2">
      <c r="A98" s="17" t="s">
        <v>21</v>
      </c>
      <c r="B98" s="28" t="s">
        <v>109</v>
      </c>
      <c r="C98" s="18">
        <v>999142</v>
      </c>
      <c r="D98" s="18">
        <v>725033</v>
      </c>
      <c r="E98" s="18">
        <v>1411856</v>
      </c>
      <c r="F98" s="32">
        <f t="shared" si="14"/>
        <v>3136031</v>
      </c>
      <c r="G98" s="19">
        <f t="shared" si="15"/>
        <v>0.45020473330780214</v>
      </c>
    </row>
    <row r="99" spans="1:7" x14ac:dyDescent="0.2">
      <c r="A99" s="17" t="s">
        <v>35</v>
      </c>
      <c r="B99" s="20" t="s">
        <v>126</v>
      </c>
      <c r="C99" s="31">
        <v>2753429</v>
      </c>
      <c r="D99" s="31">
        <v>1871043</v>
      </c>
      <c r="E99" s="31">
        <v>3560910</v>
      </c>
      <c r="F99" s="32">
        <f t="shared" si="14"/>
        <v>8185382</v>
      </c>
      <c r="G99" s="19">
        <f t="shared" si="15"/>
        <v>0.43503284269445214</v>
      </c>
    </row>
    <row r="100" spans="1:7" x14ac:dyDescent="0.2">
      <c r="A100" s="17" t="s">
        <v>15</v>
      </c>
      <c r="B100" s="20" t="s">
        <v>126</v>
      </c>
      <c r="C100" s="31">
        <v>2491310</v>
      </c>
      <c r="D100" s="31">
        <v>2019757</v>
      </c>
      <c r="E100" s="31">
        <v>3672451</v>
      </c>
      <c r="F100" s="32">
        <f t="shared" si="14"/>
        <v>8183518</v>
      </c>
      <c r="G100" s="19">
        <f t="shared" si="15"/>
        <v>0.44876188944656809</v>
      </c>
    </row>
    <row r="101" spans="1:7" x14ac:dyDescent="0.2">
      <c r="A101" s="17" t="s">
        <v>31</v>
      </c>
      <c r="B101" s="20" t="s">
        <v>126</v>
      </c>
      <c r="C101" s="31">
        <v>2540008</v>
      </c>
      <c r="D101" s="31">
        <v>1996604</v>
      </c>
      <c r="E101" s="31">
        <v>3585718</v>
      </c>
      <c r="F101" s="32">
        <f t="shared" si="14"/>
        <v>8122330</v>
      </c>
      <c r="G101" s="19">
        <f t="shared" si="15"/>
        <v>0.44146421039283062</v>
      </c>
    </row>
    <row r="102" spans="1:7" x14ac:dyDescent="0.2">
      <c r="A102" s="17" t="s">
        <v>29</v>
      </c>
      <c r="B102" s="20" t="s">
        <v>126</v>
      </c>
      <c r="C102" s="31">
        <v>2437946</v>
      </c>
      <c r="D102" s="31">
        <v>1961355</v>
      </c>
      <c r="E102" s="31">
        <v>3816160</v>
      </c>
      <c r="F102" s="32">
        <f t="shared" si="14"/>
        <v>8215461</v>
      </c>
      <c r="G102" s="19">
        <f t="shared" si="15"/>
        <v>0.46450953878303358</v>
      </c>
    </row>
    <row r="103" spans="1:7" x14ac:dyDescent="0.2">
      <c r="A103" s="17" t="s">
        <v>17</v>
      </c>
      <c r="B103" s="28" t="s">
        <v>86</v>
      </c>
      <c r="C103" s="31">
        <v>1881365</v>
      </c>
      <c r="D103" s="31">
        <v>1790944</v>
      </c>
      <c r="E103" s="31">
        <v>2959624</v>
      </c>
      <c r="F103" s="32">
        <f t="shared" si="14"/>
        <v>6631933</v>
      </c>
      <c r="G103" s="19">
        <f t="shared" si="15"/>
        <v>0.44626868214742216</v>
      </c>
    </row>
    <row r="104" spans="1:7" x14ac:dyDescent="0.2">
      <c r="A104" s="17" t="s">
        <v>11</v>
      </c>
      <c r="B104" s="28" t="s">
        <v>86</v>
      </c>
      <c r="C104" s="31">
        <v>2122129</v>
      </c>
      <c r="D104" s="31">
        <v>1918242</v>
      </c>
      <c r="E104" s="31">
        <v>2587301</v>
      </c>
      <c r="F104" s="32">
        <f t="shared" si="14"/>
        <v>6627672</v>
      </c>
      <c r="G104" s="19">
        <f t="shared" si="15"/>
        <v>0.39037855222769019</v>
      </c>
    </row>
    <row r="105" spans="1:7" x14ac:dyDescent="0.2">
      <c r="A105" s="17" t="s">
        <v>19</v>
      </c>
      <c r="B105" s="28" t="s">
        <v>86</v>
      </c>
      <c r="C105" s="31">
        <v>1933070</v>
      </c>
      <c r="D105" s="31">
        <v>1801466</v>
      </c>
      <c r="E105" s="31">
        <v>2895060</v>
      </c>
      <c r="F105" s="32">
        <f t="shared" si="14"/>
        <v>6629596</v>
      </c>
      <c r="G105" s="19">
        <f t="shared" si="15"/>
        <v>0.43668724308389228</v>
      </c>
    </row>
    <row r="106" spans="1:7" x14ac:dyDescent="0.2">
      <c r="A106" s="17" t="s">
        <v>13</v>
      </c>
      <c r="B106" s="28" t="s">
        <v>86</v>
      </c>
      <c r="C106" s="31">
        <v>2272303</v>
      </c>
      <c r="D106" s="31">
        <v>1819033</v>
      </c>
      <c r="E106" s="31">
        <v>2622240</v>
      </c>
      <c r="F106" s="32">
        <f t="shared" si="14"/>
        <v>6713576</v>
      </c>
      <c r="G106" s="19">
        <f t="shared" si="15"/>
        <v>0.39058766892636654</v>
      </c>
    </row>
    <row r="107" spans="1:7" x14ac:dyDescent="0.2">
      <c r="A107" s="34" t="s">
        <v>17</v>
      </c>
      <c r="B107" s="40" t="s">
        <v>127</v>
      </c>
      <c r="C107" s="41">
        <v>2246016</v>
      </c>
      <c r="D107" s="41">
        <v>1908103</v>
      </c>
      <c r="E107" s="41">
        <v>3719758</v>
      </c>
      <c r="F107" s="42">
        <f t="shared" ref="F107:F110" si="16">SUM(C107:E107)</f>
        <v>7873877</v>
      </c>
      <c r="G107" s="43">
        <f t="shared" ref="G107:G110" si="17">E107/F107</f>
        <v>0.47241759047036169</v>
      </c>
    </row>
    <row r="108" spans="1:7" x14ac:dyDescent="0.2">
      <c r="A108" s="34" t="s">
        <v>11</v>
      </c>
      <c r="B108" s="40" t="s">
        <v>127</v>
      </c>
      <c r="C108" s="41">
        <v>2404703</v>
      </c>
      <c r="D108" s="41">
        <v>2114914</v>
      </c>
      <c r="E108" s="41">
        <v>3316891</v>
      </c>
      <c r="F108" s="42">
        <f>SUM(C108:E108)</f>
        <v>7836508</v>
      </c>
      <c r="G108" s="43">
        <f t="shared" si="17"/>
        <v>0.42326135569567463</v>
      </c>
    </row>
    <row r="109" spans="1:7" x14ac:dyDescent="0.2">
      <c r="A109" s="34" t="s">
        <v>19</v>
      </c>
      <c r="B109" s="40" t="s">
        <v>127</v>
      </c>
      <c r="C109" s="41">
        <v>2296110</v>
      </c>
      <c r="D109" s="41">
        <v>1937843</v>
      </c>
      <c r="E109" s="41">
        <v>3624151</v>
      </c>
      <c r="F109" s="42">
        <f t="shared" si="16"/>
        <v>7858104</v>
      </c>
      <c r="G109" s="43">
        <f t="shared" si="17"/>
        <v>0.4611991645821944</v>
      </c>
    </row>
    <row r="110" spans="1:7" x14ac:dyDescent="0.2">
      <c r="A110" s="34" t="s">
        <v>13</v>
      </c>
      <c r="B110" s="40" t="s">
        <v>127</v>
      </c>
      <c r="C110" s="41">
        <v>2697077</v>
      </c>
      <c r="D110" s="41">
        <v>1899746</v>
      </c>
      <c r="E110" s="41">
        <v>3344356</v>
      </c>
      <c r="F110" s="42">
        <f t="shared" si="16"/>
        <v>7941179</v>
      </c>
      <c r="G110" s="43">
        <f t="shared" si="17"/>
        <v>0.42114099178472114</v>
      </c>
    </row>
    <row r="115" spans="1:15" ht="21" x14ac:dyDescent="0.25">
      <c r="A115" s="7" t="s">
        <v>129</v>
      </c>
      <c r="H115" s="7" t="s">
        <v>181</v>
      </c>
    </row>
    <row r="116" spans="1:15" x14ac:dyDescent="0.2">
      <c r="A116" s="15" t="s">
        <v>50</v>
      </c>
      <c r="B116" s="15" t="s">
        <v>142</v>
      </c>
      <c r="C116" s="15" t="s">
        <v>143</v>
      </c>
      <c r="D116" s="15"/>
      <c r="E116" s="15" t="s">
        <v>144</v>
      </c>
      <c r="F116" s="15"/>
      <c r="H116" s="15" t="s">
        <v>0</v>
      </c>
      <c r="I116" s="15" t="s">
        <v>182</v>
      </c>
      <c r="J116" s="15" t="s">
        <v>183</v>
      </c>
      <c r="K116" s="46" t="s">
        <v>188</v>
      </c>
      <c r="L116" s="15" t="s">
        <v>184</v>
      </c>
      <c r="M116" s="15" t="s">
        <v>185</v>
      </c>
      <c r="N116" s="47" t="s">
        <v>187</v>
      </c>
    </row>
    <row r="117" spans="1:15" x14ac:dyDescent="0.2">
      <c r="A117" s="15" t="s">
        <v>145</v>
      </c>
      <c r="B117" s="15">
        <v>7182454</v>
      </c>
      <c r="C117" s="15" t="s">
        <v>130</v>
      </c>
      <c r="D117" s="15"/>
      <c r="E117" s="15">
        <f>B117/B119</f>
        <v>0.21145193944107205</v>
      </c>
      <c r="F117" s="15" t="s">
        <v>146</v>
      </c>
      <c r="H117" s="15" t="s">
        <v>158</v>
      </c>
      <c r="I117" s="15">
        <v>74730475</v>
      </c>
      <c r="J117" s="15">
        <v>43290940</v>
      </c>
      <c r="K117" s="46">
        <f>I117/J117</f>
        <v>1.7262382152016102</v>
      </c>
      <c r="L117" s="15">
        <f>I117/$H$71</f>
        <v>4.8778478509163038E-2</v>
      </c>
      <c r="M117" s="15">
        <f>J117/$E$84</f>
        <v>5.7780722022848875E-2</v>
      </c>
      <c r="N117" s="47">
        <f>L117/M117</f>
        <v>0.84419987846247435</v>
      </c>
    </row>
    <row r="118" spans="1:15" x14ac:dyDescent="0.2">
      <c r="A118" s="15"/>
      <c r="B118" s="15">
        <v>26784745</v>
      </c>
      <c r="C118" s="15" t="s">
        <v>131</v>
      </c>
      <c r="D118" s="15"/>
      <c r="E118" s="15">
        <f>B118/B119</f>
        <v>0.78854473383116097</v>
      </c>
      <c r="F118" s="15"/>
      <c r="H118" s="15" t="s">
        <v>161</v>
      </c>
      <c r="I118" s="15">
        <v>45413930</v>
      </c>
      <c r="J118" s="15">
        <v>27888707</v>
      </c>
      <c r="K118" s="46">
        <f t="shared" ref="K118:K124" si="18">I118/J118</f>
        <v>1.6283985485594581</v>
      </c>
      <c r="L118" s="15">
        <f>I118/$H$71</f>
        <v>2.9642825213162832E-2</v>
      </c>
      <c r="M118" s="15">
        <f>J118/$E$84</f>
        <v>3.722325333530941E-2</v>
      </c>
      <c r="N118" s="47">
        <f t="shared" ref="N118:N121" si="19">L118/M118</f>
        <v>0.79635234852092041</v>
      </c>
    </row>
    <row r="119" spans="1:15" x14ac:dyDescent="0.2">
      <c r="A119" s="15"/>
      <c r="B119" s="15">
        <v>33967312</v>
      </c>
      <c r="C119" s="15" t="s">
        <v>132</v>
      </c>
      <c r="D119" s="15"/>
      <c r="E119" s="15"/>
      <c r="F119" s="15"/>
      <c r="H119" s="15" t="s">
        <v>164</v>
      </c>
      <c r="I119" s="15">
        <v>48446334</v>
      </c>
      <c r="J119" s="15">
        <v>29130342</v>
      </c>
      <c r="K119" s="46">
        <f t="shared" si="18"/>
        <v>1.663088404523366</v>
      </c>
      <c r="L119" s="15">
        <f>I119/$H$71</f>
        <v>3.1622152299536896E-2</v>
      </c>
      <c r="M119" s="15">
        <f>J119/$E$84</f>
        <v>3.8880472300497973E-2</v>
      </c>
      <c r="N119" s="47">
        <f t="shared" si="19"/>
        <v>0.81331708254819446</v>
      </c>
    </row>
    <row r="120" spans="1:15" x14ac:dyDescent="0.2">
      <c r="A120" s="15"/>
      <c r="B120" s="15">
        <v>2950954</v>
      </c>
      <c r="C120" s="15" t="s">
        <v>133</v>
      </c>
      <c r="D120" s="15"/>
      <c r="E120" s="15">
        <f t="shared" ref="E120" si="20">B120/B122</f>
        <v>0.16372111097074485</v>
      </c>
      <c r="F120" s="15" t="s">
        <v>147</v>
      </c>
      <c r="H120" s="15" t="s">
        <v>167</v>
      </c>
      <c r="I120" s="15">
        <v>59053619</v>
      </c>
      <c r="J120" s="15">
        <v>36607479</v>
      </c>
      <c r="K120" s="46">
        <f t="shared" si="18"/>
        <v>1.6131572185017165</v>
      </c>
      <c r="L120" s="15">
        <f>I120/$H$71</f>
        <v>3.8545796547925087E-2</v>
      </c>
      <c r="M120" s="15">
        <f>J120/$E$84</f>
        <v>4.8860259630682024E-2</v>
      </c>
      <c r="N120" s="47">
        <f t="shared" si="19"/>
        <v>0.78889872545253681</v>
      </c>
    </row>
    <row r="121" spans="1:15" x14ac:dyDescent="0.2">
      <c r="A121" s="15"/>
      <c r="B121" s="15">
        <v>15073234</v>
      </c>
      <c r="C121" s="15" t="s">
        <v>134</v>
      </c>
      <c r="D121" s="15"/>
      <c r="E121" s="15">
        <f t="shared" ref="E121" si="21">B121/B122</f>
        <v>0.83627417316637398</v>
      </c>
      <c r="F121" s="15"/>
      <c r="H121" s="15" t="s">
        <v>171</v>
      </c>
      <c r="I121" s="15">
        <v>64496248</v>
      </c>
      <c r="J121" s="15">
        <v>47841670</v>
      </c>
      <c r="K121" s="46">
        <f t="shared" si="18"/>
        <v>1.3481186589013301</v>
      </c>
      <c r="L121" s="15">
        <f>I121/$B$85</f>
        <v>5.5589049834640837E-2</v>
      </c>
      <c r="M121" s="15">
        <f>J121/$B$86</f>
        <v>6.1777277329856141E-2</v>
      </c>
      <c r="N121" s="47">
        <f t="shared" si="19"/>
        <v>0.89983003844320253</v>
      </c>
    </row>
    <row r="122" spans="1:15" x14ac:dyDescent="0.2">
      <c r="A122" s="15"/>
      <c r="B122" s="15">
        <v>18024273</v>
      </c>
      <c r="C122" s="15" t="s">
        <v>135</v>
      </c>
      <c r="D122" s="15"/>
      <c r="E122" s="15"/>
      <c r="F122" s="15"/>
      <c r="H122" s="15" t="s">
        <v>174</v>
      </c>
      <c r="I122" s="15">
        <v>38906905</v>
      </c>
      <c r="J122" s="15">
        <v>29446382</v>
      </c>
      <c r="K122" s="46">
        <f t="shared" si="18"/>
        <v>1.321279639719406</v>
      </c>
      <c r="L122" s="15">
        <f t="shared" ref="L122:L124" si="22">I122/$B$85</f>
        <v>3.3533700765921097E-2</v>
      </c>
      <c r="M122" s="15">
        <f t="shared" ref="M122:M124" si="23">J122/$B$86</f>
        <v>3.8023699991553056E-2</v>
      </c>
      <c r="N122" s="47">
        <f t="shared" ref="N122:N124" si="24">L122/M122</f>
        <v>0.88191577288298062</v>
      </c>
    </row>
    <row r="123" spans="1:15" x14ac:dyDescent="0.2">
      <c r="A123" s="15"/>
      <c r="B123" s="15">
        <v>7886817</v>
      </c>
      <c r="C123" s="15" t="s">
        <v>136</v>
      </c>
      <c r="D123" s="15"/>
      <c r="E123" s="15">
        <f t="shared" ref="E123" si="25">B123/B125</f>
        <v>0.35403308569146147</v>
      </c>
      <c r="F123" s="15" t="s">
        <v>146</v>
      </c>
      <c r="H123" s="15" t="s">
        <v>177</v>
      </c>
      <c r="I123" s="15">
        <v>57139735</v>
      </c>
      <c r="J123" s="15">
        <v>41705714</v>
      </c>
      <c r="K123" s="46">
        <f t="shared" si="18"/>
        <v>1.3700696983631548</v>
      </c>
      <c r="L123" s="15">
        <f t="shared" si="22"/>
        <v>4.9248501656300556E-2</v>
      </c>
      <c r="M123" s="15">
        <f t="shared" si="23"/>
        <v>5.3854003424580785E-2</v>
      </c>
      <c r="N123" s="47">
        <f t="shared" si="24"/>
        <v>0.91448171954885493</v>
      </c>
    </row>
    <row r="124" spans="1:15" x14ac:dyDescent="0.2">
      <c r="A124" s="15"/>
      <c r="B124" s="15">
        <v>14390140</v>
      </c>
      <c r="C124" s="15" t="s">
        <v>137</v>
      </c>
      <c r="D124" s="15"/>
      <c r="E124" s="15">
        <f t="shared" ref="E124" si="26">B124/B125</f>
        <v>0.6459622009401419</v>
      </c>
      <c r="F124" s="15"/>
      <c r="H124" s="15" t="s">
        <v>180</v>
      </c>
      <c r="I124" s="15">
        <v>78386280</v>
      </c>
      <c r="J124" s="15">
        <v>60617054</v>
      </c>
      <c r="K124" s="46">
        <f t="shared" si="18"/>
        <v>1.2931390562134544</v>
      </c>
      <c r="L124" s="15">
        <f t="shared" si="22"/>
        <v>6.7560811061011028E-2</v>
      </c>
      <c r="M124" s="15">
        <f t="shared" si="23"/>
        <v>7.8273951471110131E-2</v>
      </c>
      <c r="N124" s="47">
        <f t="shared" si="24"/>
        <v>0.86313275095031861</v>
      </c>
    </row>
    <row r="125" spans="1:15" x14ac:dyDescent="0.2">
      <c r="A125" s="15"/>
      <c r="B125" s="15">
        <v>22277062</v>
      </c>
      <c r="C125" s="15" t="s">
        <v>138</v>
      </c>
      <c r="D125" s="15"/>
      <c r="E125" s="15"/>
      <c r="F125" s="15"/>
    </row>
    <row r="126" spans="1:15" x14ac:dyDescent="0.2">
      <c r="A126" s="15"/>
      <c r="B126" s="15">
        <v>6010767</v>
      </c>
      <c r="C126" s="15" t="s">
        <v>139</v>
      </c>
      <c r="D126" s="15"/>
      <c r="E126" s="15">
        <f t="shared" ref="E126" si="27">B126/B128</f>
        <v>0.18911365967018634</v>
      </c>
      <c r="F126" s="15" t="s">
        <v>147</v>
      </c>
      <c r="H126" t="s">
        <v>192</v>
      </c>
      <c r="L126" t="s">
        <v>191</v>
      </c>
    </row>
    <row r="127" spans="1:15" x14ac:dyDescent="0.2">
      <c r="A127" s="15"/>
      <c r="B127" s="15">
        <v>25772917</v>
      </c>
      <c r="C127" s="15" t="s">
        <v>140</v>
      </c>
      <c r="D127" s="15"/>
      <c r="E127" s="15">
        <f t="shared" ref="E127:E133" si="28">B127/B128</f>
        <v>0.81087998490807578</v>
      </c>
      <c r="F127" s="15"/>
      <c r="H127" s="15"/>
      <c r="I127" s="15" t="s">
        <v>193</v>
      </c>
      <c r="J127" s="15" t="s">
        <v>194</v>
      </c>
      <c r="K127" t="s">
        <v>186</v>
      </c>
      <c r="L127" s="15"/>
      <c r="M127" s="15" t="s">
        <v>46</v>
      </c>
      <c r="N127" s="15" t="s">
        <v>47</v>
      </c>
      <c r="O127" s="48" t="s">
        <v>198</v>
      </c>
    </row>
    <row r="128" spans="1:15" x14ac:dyDescent="0.2">
      <c r="A128" s="15"/>
      <c r="B128" s="15">
        <v>31783886</v>
      </c>
      <c r="C128" s="15" t="s">
        <v>141</v>
      </c>
      <c r="D128" s="15"/>
      <c r="E128" s="15"/>
      <c r="F128" s="15"/>
      <c r="H128" s="15" t="s">
        <v>195</v>
      </c>
      <c r="I128" s="32">
        <f>B85</f>
        <v>1160232963</v>
      </c>
      <c r="J128" s="32">
        <f>B86</f>
        <v>774421795</v>
      </c>
      <c r="K128">
        <f>I128/J128</f>
        <v>1.4981925489325878</v>
      </c>
      <c r="L128" s="15" t="s">
        <v>195</v>
      </c>
      <c r="M128" s="32">
        <f>H71</f>
        <v>1532037843</v>
      </c>
      <c r="N128" s="32">
        <f>E84</f>
        <v>749228090</v>
      </c>
      <c r="O128">
        <f>M128/N128</f>
        <v>2.0448216817391351</v>
      </c>
    </row>
    <row r="129" spans="1:15" x14ac:dyDescent="0.2">
      <c r="A129" s="15" t="s">
        <v>148</v>
      </c>
      <c r="B129" s="15">
        <v>4437095</v>
      </c>
      <c r="C129" s="15" t="s">
        <v>149</v>
      </c>
      <c r="D129" s="15"/>
      <c r="E129" s="15">
        <f>B129/B131</f>
        <v>0.32930802413775395</v>
      </c>
      <c r="F129" s="15" t="s">
        <v>146</v>
      </c>
      <c r="H129" s="15" t="s">
        <v>196</v>
      </c>
      <c r="I129" s="15"/>
      <c r="J129" s="15"/>
      <c r="L129" s="15" t="s">
        <v>196</v>
      </c>
      <c r="M129" s="32">
        <v>1185175863</v>
      </c>
      <c r="N129" s="32">
        <v>718777690</v>
      </c>
      <c r="O129">
        <f>M129/N129</f>
        <v>1.648876807792963</v>
      </c>
    </row>
    <row r="130" spans="1:15" x14ac:dyDescent="0.2">
      <c r="A130" s="15"/>
      <c r="B130" s="15">
        <v>9036812</v>
      </c>
      <c r="C130" s="15" t="s">
        <v>150</v>
      </c>
      <c r="D130" s="15"/>
      <c r="E130" s="15">
        <f t="shared" si="28"/>
        <v>0.67068537054634725</v>
      </c>
      <c r="F130" s="15"/>
      <c r="H130" s="15" t="s">
        <v>197</v>
      </c>
      <c r="I130" s="15">
        <f>I129/I128</f>
        <v>0</v>
      </c>
      <c r="J130" s="15">
        <f>J129/J128</f>
        <v>0</v>
      </c>
      <c r="L130" s="15" t="s">
        <v>197</v>
      </c>
      <c r="M130" s="15">
        <f>M129/M128</f>
        <v>0.77359437850387358</v>
      </c>
      <c r="N130" s="15">
        <f>N129/N128</f>
        <v>0.95935763700477383</v>
      </c>
    </row>
    <row r="131" spans="1:15" x14ac:dyDescent="0.2">
      <c r="A131" s="15"/>
      <c r="B131" s="15">
        <v>13473996</v>
      </c>
      <c r="C131" s="15" t="s">
        <v>151</v>
      </c>
      <c r="D131" s="15"/>
      <c r="E131" s="15"/>
      <c r="F131" s="15"/>
    </row>
    <row r="132" spans="1:15" x14ac:dyDescent="0.2">
      <c r="A132" s="15"/>
      <c r="B132" s="15">
        <v>58892992</v>
      </c>
      <c r="C132" s="15" t="s">
        <v>152</v>
      </c>
      <c r="D132" s="15"/>
      <c r="E132" s="15">
        <f>B132/B134</f>
        <v>0.48475560582651411</v>
      </c>
      <c r="F132" s="15" t="s">
        <v>147</v>
      </c>
    </row>
    <row r="133" spans="1:15" x14ac:dyDescent="0.2">
      <c r="A133" s="15"/>
      <c r="B133" s="15">
        <v>62595638</v>
      </c>
      <c r="C133" s="15" t="s">
        <v>153</v>
      </c>
      <c r="D133" s="15"/>
      <c r="E133" s="15">
        <f t="shared" si="28"/>
        <v>0.51523254958394993</v>
      </c>
      <c r="F133" s="15"/>
    </row>
    <row r="134" spans="1:15" x14ac:dyDescent="0.2">
      <c r="A134" s="15"/>
      <c r="B134" s="15">
        <v>121490069</v>
      </c>
      <c r="C134" s="15" t="s">
        <v>154</v>
      </c>
      <c r="D134" s="15"/>
      <c r="E134" s="15"/>
      <c r="F134" s="15"/>
    </row>
    <row r="135" spans="1:15" x14ac:dyDescent="0.2">
      <c r="A135" s="15" t="s">
        <v>155</v>
      </c>
      <c r="B135" s="15">
        <v>18205605</v>
      </c>
      <c r="C135" s="15" t="s">
        <v>156</v>
      </c>
      <c r="D135" s="15"/>
      <c r="E135" s="15">
        <f t="shared" ref="E135" si="29">B135/B137</f>
        <v>0.15425679314215984</v>
      </c>
      <c r="F135" s="15" t="s">
        <v>146</v>
      </c>
    </row>
    <row r="136" spans="1:15" x14ac:dyDescent="0.2">
      <c r="A136" s="15"/>
      <c r="B136" s="15">
        <v>99814855</v>
      </c>
      <c r="C136" s="15" t="s">
        <v>157</v>
      </c>
      <c r="D136" s="15"/>
      <c r="E136" s="15">
        <f t="shared" ref="E136:E157" si="30">B136/B137</f>
        <v>0.84573511510601695</v>
      </c>
      <c r="F136" s="15"/>
    </row>
    <row r="137" spans="1:15" x14ac:dyDescent="0.2">
      <c r="A137" s="15"/>
      <c r="B137" s="15">
        <v>118021415</v>
      </c>
      <c r="C137" s="15" t="s">
        <v>158</v>
      </c>
      <c r="D137" s="15"/>
      <c r="E137" s="15"/>
      <c r="F137" s="15"/>
    </row>
    <row r="138" spans="1:15" x14ac:dyDescent="0.2">
      <c r="A138" s="15"/>
      <c r="B138" s="15">
        <v>6804550</v>
      </c>
      <c r="C138" s="15" t="s">
        <v>159</v>
      </c>
      <c r="D138" s="15"/>
      <c r="E138" s="15">
        <f t="shared" ref="E138" si="31">B138/B140</f>
        <v>9.282817478994651E-2</v>
      </c>
      <c r="F138" s="15" t="s">
        <v>147</v>
      </c>
    </row>
    <row r="139" spans="1:15" x14ac:dyDescent="0.2">
      <c r="A139" s="15"/>
      <c r="B139" s="15">
        <v>66497585</v>
      </c>
      <c r="C139" s="15" t="s">
        <v>160</v>
      </c>
      <c r="D139" s="15"/>
      <c r="E139" s="15">
        <f t="shared" si="30"/>
        <v>0.90716497688889419</v>
      </c>
      <c r="F139" s="15"/>
    </row>
    <row r="140" spans="1:15" x14ac:dyDescent="0.2">
      <c r="A140" s="15"/>
      <c r="B140" s="15">
        <v>73302637</v>
      </c>
      <c r="C140" s="15" t="s">
        <v>161</v>
      </c>
      <c r="D140" s="15"/>
      <c r="E140" s="15"/>
      <c r="F140" s="15"/>
    </row>
    <row r="141" spans="1:15" x14ac:dyDescent="0.2">
      <c r="A141" s="15"/>
      <c r="B141" s="15">
        <v>21863192</v>
      </c>
      <c r="C141" s="15" t="s">
        <v>162</v>
      </c>
      <c r="D141" s="15"/>
      <c r="E141" s="15">
        <f t="shared" ref="E141" si="32">B141/B143</f>
        <v>0.28182687280903862</v>
      </c>
      <c r="F141" s="15" t="s">
        <v>146</v>
      </c>
    </row>
    <row r="142" spans="1:15" x14ac:dyDescent="0.2">
      <c r="A142" s="15"/>
      <c r="B142" s="15">
        <v>55616132</v>
      </c>
      <c r="C142" s="15" t="s">
        <v>163</v>
      </c>
      <c r="D142" s="15"/>
      <c r="E142" s="15">
        <f t="shared" si="30"/>
        <v>0.71691821392295796</v>
      </c>
      <c r="F142" s="15"/>
    </row>
    <row r="143" spans="1:15" x14ac:dyDescent="0.2">
      <c r="A143" s="15"/>
      <c r="B143" s="15">
        <v>77576676</v>
      </c>
      <c r="C143" s="15" t="s">
        <v>164</v>
      </c>
      <c r="D143" s="15"/>
      <c r="E143" s="15"/>
      <c r="F143" s="15"/>
    </row>
    <row r="144" spans="1:15" x14ac:dyDescent="0.2">
      <c r="A144" s="15"/>
      <c r="B144" s="15">
        <v>11458730</v>
      </c>
      <c r="C144" s="15" t="s">
        <v>165</v>
      </c>
      <c r="D144" s="15"/>
      <c r="E144" s="15">
        <f t="shared" ref="E144" si="33">B144/B146</f>
        <v>0.11978463805631835</v>
      </c>
      <c r="F144" s="15" t="s">
        <v>147</v>
      </c>
    </row>
    <row r="145" spans="1:6" x14ac:dyDescent="0.2">
      <c r="A145" s="15"/>
      <c r="B145" s="15">
        <v>84198688</v>
      </c>
      <c r="C145" s="15" t="s">
        <v>166</v>
      </c>
      <c r="D145" s="15"/>
      <c r="E145" s="15">
        <f t="shared" si="30"/>
        <v>0.88017689280547462</v>
      </c>
      <c r="F145" s="15"/>
    </row>
    <row r="146" spans="1:6" x14ac:dyDescent="0.2">
      <c r="A146" s="15"/>
      <c r="B146" s="15">
        <v>95661098</v>
      </c>
      <c r="C146" s="15" t="s">
        <v>167</v>
      </c>
      <c r="D146" s="15"/>
      <c r="E146" s="15"/>
      <c r="F146" s="15"/>
    </row>
    <row r="147" spans="1:6" x14ac:dyDescent="0.2">
      <c r="A147" s="15" t="s">
        <v>168</v>
      </c>
      <c r="B147" s="15">
        <v>31676797</v>
      </c>
      <c r="C147" s="15" t="s">
        <v>169</v>
      </c>
      <c r="D147" s="15"/>
      <c r="E147" s="15">
        <f>B147/B149</f>
        <v>0.28197778242605492</v>
      </c>
      <c r="F147" s="15" t="s">
        <v>146</v>
      </c>
    </row>
    <row r="148" spans="1:6" x14ac:dyDescent="0.2">
      <c r="A148" s="15"/>
      <c r="B148" s="15">
        <v>80660109</v>
      </c>
      <c r="C148" s="15" t="s">
        <v>170</v>
      </c>
      <c r="D148" s="15"/>
      <c r="E148" s="15">
        <f t="shared" si="30"/>
        <v>0.7180132090395337</v>
      </c>
      <c r="F148" s="15"/>
    </row>
    <row r="149" spans="1:6" x14ac:dyDescent="0.2">
      <c r="A149" s="15"/>
      <c r="B149" s="15">
        <v>112337918</v>
      </c>
      <c r="C149" s="15" t="s">
        <v>171</v>
      </c>
      <c r="D149" s="15"/>
      <c r="E149" s="15"/>
      <c r="F149" s="15"/>
    </row>
    <row r="150" spans="1:6" x14ac:dyDescent="0.2">
      <c r="A150" s="15"/>
      <c r="B150" s="15">
        <v>9125814</v>
      </c>
      <c r="C150" s="15" t="s">
        <v>172</v>
      </c>
      <c r="D150" s="15"/>
      <c r="E150" s="15">
        <f>B150/B152</f>
        <v>0.13350951213216711</v>
      </c>
      <c r="F150" s="15" t="s">
        <v>147</v>
      </c>
    </row>
    <row r="151" spans="1:6" x14ac:dyDescent="0.2">
      <c r="A151" s="15"/>
      <c r="B151" s="15">
        <v>59218267</v>
      </c>
      <c r="C151" s="15" t="s">
        <v>173</v>
      </c>
      <c r="D151" s="15"/>
      <c r="E151" s="15">
        <f t="shared" si="30"/>
        <v>0.86635580524459632</v>
      </c>
      <c r="F151" s="15"/>
    </row>
    <row r="152" spans="1:6" x14ac:dyDescent="0.2">
      <c r="A152" s="15"/>
      <c r="B152" s="15">
        <v>68353287</v>
      </c>
      <c r="C152" s="15" t="s">
        <v>174</v>
      </c>
      <c r="D152" s="15"/>
      <c r="E152" s="15"/>
      <c r="F152" s="15"/>
    </row>
    <row r="153" spans="1:6" x14ac:dyDescent="0.2">
      <c r="A153" s="15"/>
      <c r="B153" s="15">
        <v>25003309</v>
      </c>
      <c r="C153" s="15" t="s">
        <v>175</v>
      </c>
      <c r="D153" s="15"/>
      <c r="E153" s="15">
        <f>B153/B155</f>
        <v>0.25295356794828255</v>
      </c>
      <c r="F153" s="15" t="s">
        <v>146</v>
      </c>
    </row>
    <row r="154" spans="1:6" x14ac:dyDescent="0.2">
      <c r="A154" s="15"/>
      <c r="B154" s="15">
        <v>73840992</v>
      </c>
      <c r="C154" s="15" t="s">
        <v>176</v>
      </c>
      <c r="D154" s="15"/>
      <c r="E154" s="15">
        <f t="shared" si="30"/>
        <v>0.74703481796111826</v>
      </c>
      <c r="F154" s="15"/>
    </row>
    <row r="155" spans="1:6" x14ac:dyDescent="0.2">
      <c r="A155" s="15"/>
      <c r="B155" s="15">
        <v>98845449</v>
      </c>
      <c r="C155" s="15" t="s">
        <v>177</v>
      </c>
      <c r="D155" s="15"/>
      <c r="E155" s="15"/>
      <c r="F155" s="15"/>
    </row>
    <row r="156" spans="1:6" x14ac:dyDescent="0.2">
      <c r="A156" s="15"/>
      <c r="B156" s="15">
        <v>29941338</v>
      </c>
      <c r="C156" s="15" t="s">
        <v>178</v>
      </c>
      <c r="D156" s="15"/>
      <c r="E156" s="15">
        <f>B156/B158</f>
        <v>0.21540014284837225</v>
      </c>
      <c r="F156" s="15" t="s">
        <v>147</v>
      </c>
    </row>
    <row r="157" spans="1:6" x14ac:dyDescent="0.2">
      <c r="A157" s="15"/>
      <c r="B157" s="15">
        <v>109054518</v>
      </c>
      <c r="C157" s="15" t="s">
        <v>179</v>
      </c>
      <c r="D157" s="15"/>
      <c r="E157" s="15">
        <f t="shared" si="30"/>
        <v>0.78454605988083714</v>
      </c>
      <c r="F157" s="15"/>
    </row>
    <row r="158" spans="1:6" x14ac:dyDescent="0.2">
      <c r="A158" s="15"/>
      <c r="B158" s="15">
        <v>139003334</v>
      </c>
      <c r="C158" s="15" t="s">
        <v>180</v>
      </c>
      <c r="D158" s="15"/>
      <c r="E158" s="15"/>
      <c r="F158" s="15"/>
    </row>
  </sheetData>
  <autoFilter ref="A2:N18" xr:uid="{00000000-0009-0000-0000-000000000000}">
    <sortState ref="A2:N15">
      <sortCondition ref="A1:A15"/>
    </sortState>
  </autoFilter>
  <phoneticPr fontId="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Hu, Guanjing [EEOBS]</cp:lastModifiedBy>
  <dcterms:created xsi:type="dcterms:W3CDTF">2017-02-24T16:12:26Z</dcterms:created>
  <dcterms:modified xsi:type="dcterms:W3CDTF">2018-04-17T20:54:22Z</dcterms:modified>
</cp:coreProperties>
</file>