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3" sheetId="12" r:id="rId1"/>
  </sheets>
  <calcPr calcId="162913"/>
</workbook>
</file>

<file path=xl/calcChain.xml><?xml version="1.0" encoding="utf-8"?>
<calcChain xmlns="http://schemas.openxmlformats.org/spreadsheetml/2006/main">
  <c r="C20" i="12" l="1"/>
  <c r="C6" i="12"/>
  <c r="I17" i="12" l="1"/>
  <c r="I6" i="12"/>
  <c r="H6" i="12"/>
  <c r="C17" i="12"/>
  <c r="C12" i="12"/>
  <c r="C18" i="12" s="1"/>
  <c r="E6" i="12"/>
  <c r="D12" i="12"/>
  <c r="C4" i="12"/>
  <c r="D5" i="12" s="1"/>
  <c r="J3" i="12"/>
  <c r="I22" i="12"/>
  <c r="H22" i="12"/>
  <c r="G22" i="12"/>
  <c r="F22" i="12"/>
  <c r="E22" i="12"/>
  <c r="D22" i="12"/>
  <c r="C22" i="12"/>
  <c r="I13" i="12"/>
  <c r="I15" i="12" s="1"/>
  <c r="H13" i="12"/>
  <c r="H15" i="12" s="1"/>
  <c r="G13" i="12"/>
  <c r="G15" i="12" s="1"/>
  <c r="F13" i="12"/>
  <c r="F15" i="12" s="1"/>
  <c r="E13" i="12"/>
  <c r="E15" i="12" s="1"/>
  <c r="D13" i="12"/>
  <c r="D15" i="12" s="1"/>
  <c r="C13" i="12"/>
  <c r="C15" i="12" s="1"/>
  <c r="I8" i="12"/>
  <c r="I7" i="12" s="1"/>
  <c r="I9" i="12" s="1"/>
  <c r="H8" i="12"/>
  <c r="H7" i="12" s="1"/>
  <c r="H9" i="12" s="1"/>
  <c r="G8" i="12"/>
  <c r="G7" i="12" s="1"/>
  <c r="G9" i="12" s="1"/>
  <c r="F8" i="12"/>
  <c r="F7" i="12" s="1"/>
  <c r="F9" i="12" s="1"/>
  <c r="E8" i="12"/>
  <c r="E7" i="12" s="1"/>
  <c r="E9" i="12" s="1"/>
  <c r="D8" i="12"/>
  <c r="D7" i="12" s="1"/>
  <c r="D9" i="12" s="1"/>
  <c r="C8" i="12"/>
  <c r="C7" i="12" s="1"/>
  <c r="C9" i="12" s="1"/>
  <c r="C5" i="12" l="1"/>
  <c r="H5" i="12"/>
  <c r="I5" i="12"/>
  <c r="C10" i="12"/>
  <c r="E11" i="12" s="1"/>
  <c r="E12" i="12" s="1"/>
  <c r="C16" i="12"/>
  <c r="F5" i="12"/>
  <c r="F6" i="12" s="1"/>
  <c r="G5" i="12"/>
  <c r="G6" i="12" s="1"/>
  <c r="D6" i="12"/>
  <c r="E5" i="12"/>
  <c r="E17" i="12" l="1"/>
  <c r="E18" i="12" s="1"/>
  <c r="E20" i="12" s="1"/>
  <c r="G17" i="12"/>
  <c r="H17" i="12"/>
  <c r="D17" i="12"/>
  <c r="F11" i="12"/>
  <c r="F12" i="12" s="1"/>
  <c r="G11" i="12"/>
  <c r="G12" i="12" s="1"/>
  <c r="H11" i="12"/>
  <c r="H12" i="12" s="1"/>
  <c r="H18" i="12" s="1"/>
  <c r="I11" i="12"/>
  <c r="I12" i="12" s="1"/>
  <c r="I18" i="12" s="1"/>
  <c r="I20" i="12" s="1"/>
  <c r="F17" i="12"/>
  <c r="D11" i="12"/>
  <c r="C11" i="12"/>
  <c r="D18" i="12" l="1"/>
  <c r="D20" i="12" s="1"/>
  <c r="G18" i="12"/>
  <c r="G20" i="12" s="1"/>
  <c r="H20" i="12"/>
  <c r="H21" i="12" s="1"/>
  <c r="F18" i="12"/>
  <c r="F20" i="12" s="1"/>
  <c r="I21" i="12"/>
</calcChain>
</file>

<file path=xl/sharedStrings.xml><?xml version="1.0" encoding="utf-8"?>
<sst xmlns="http://schemas.openxmlformats.org/spreadsheetml/2006/main" count="31" uniqueCount="30">
  <si>
    <t>序号</t>
    <phoneticPr fontId="3" type="noConversion"/>
  </si>
  <si>
    <t>偏差值β</t>
    <phoneticPr fontId="3" type="noConversion"/>
  </si>
  <si>
    <r>
      <rPr>
        <sz val="9"/>
        <rFont val="宋体"/>
        <family val="3"/>
        <charset val="134"/>
      </rPr>
      <t>控制价</t>
    </r>
    <phoneticPr fontId="3" type="noConversion"/>
  </si>
  <si>
    <t>建设投资限额</t>
    <phoneticPr fontId="3" type="noConversion"/>
  </si>
  <si>
    <t>评标基准价：最高的项目平衡建设投资投标报价</t>
    <phoneticPr fontId="3" type="noConversion"/>
  </si>
  <si>
    <t>分差</t>
    <phoneticPr fontId="2" type="noConversion"/>
  </si>
  <si>
    <t>数据测算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</si>
  <si>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</si>
  <si>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</si>
  <si>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</si>
  <si>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</si>
  <si>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</si>
  <si>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</si>
  <si>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>G</t>
    <phoneticPr fontId="3" type="noConversion"/>
  </si>
  <si>
    <t>比例报价</t>
    <phoneticPr fontId="3" type="noConversion"/>
  </si>
  <si>
    <r>
      <rPr>
        <sz val="9"/>
        <rFont val="宋体"/>
        <family val="3"/>
        <charset val="134"/>
      </rPr>
      <t>基准价：算术平均值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≥</t>
    </r>
    <r>
      <rPr>
        <sz val="9"/>
        <rFont val="Times New Roman"/>
        <family val="1"/>
      </rPr>
      <t>5</t>
    </r>
    <r>
      <rPr>
        <sz val="9"/>
        <rFont val="宋体"/>
        <family val="3"/>
        <charset val="134"/>
      </rPr>
      <t>家去掉一个最高最低值</t>
    </r>
    <r>
      <rPr>
        <sz val="9"/>
        <rFont val="Times New Roman"/>
        <family val="1"/>
      </rPr>
      <t>)</t>
    </r>
    <phoneticPr fontId="3" type="noConversion"/>
  </si>
  <si>
    <r>
      <rPr>
        <sz val="9"/>
        <rFont val="宋体"/>
        <family val="3"/>
        <charset val="134"/>
      </rPr>
      <t>比例部分分值</t>
    </r>
    <r>
      <rPr>
        <sz val="9"/>
        <rFont val="Times New Roman"/>
        <family val="1"/>
      </rPr>
      <t>1</t>
    </r>
    <r>
      <rPr>
        <sz val="9"/>
        <rFont val="宋体"/>
        <family val="3"/>
        <charset val="134"/>
      </rPr>
      <t>（区间法：</t>
    </r>
    <r>
      <rPr>
        <sz val="9"/>
        <rFont val="Times New Roman"/>
        <family val="1"/>
      </rPr>
      <t>80</t>
    </r>
    <r>
      <rPr>
        <sz val="9"/>
        <rFont val="宋体"/>
        <family val="3"/>
        <charset val="134"/>
      </rPr>
      <t>分上</t>
    </r>
    <r>
      <rPr>
        <sz val="9"/>
        <rFont val="Times New Roman"/>
        <family val="1"/>
      </rPr>
      <t>1</t>
    </r>
    <r>
      <rPr>
        <sz val="9"/>
        <rFont val="宋体"/>
        <family val="3"/>
        <charset val="134"/>
      </rPr>
      <t>下</t>
    </r>
    <r>
      <rPr>
        <sz val="9"/>
        <rFont val="Times New Roman"/>
        <family val="1"/>
      </rPr>
      <t>0.5</t>
    </r>
    <r>
      <rPr>
        <sz val="9"/>
        <rFont val="宋体"/>
        <family val="3"/>
        <charset val="134"/>
      </rPr>
      <t>）</t>
    </r>
    <phoneticPr fontId="3" type="noConversion"/>
  </si>
  <si>
    <t>费用报价</t>
    <phoneticPr fontId="3" type="noConversion"/>
  </si>
  <si>
    <t>价格</t>
    <phoneticPr fontId="3" type="noConversion"/>
  </si>
  <si>
    <r>
      <rPr>
        <sz val="9"/>
        <rFont val="宋体"/>
        <family val="3"/>
        <charset val="134"/>
      </rPr>
      <t>基准价：算术平均值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≥</t>
    </r>
    <r>
      <rPr>
        <sz val="9"/>
        <rFont val="Times New Roman"/>
        <family val="1"/>
      </rPr>
      <t>5</t>
    </r>
    <r>
      <rPr>
        <sz val="9"/>
        <rFont val="宋体"/>
        <family val="3"/>
        <charset val="134"/>
      </rPr>
      <t>家去掉一个最高最低值</t>
    </r>
    <r>
      <rPr>
        <sz val="9"/>
        <rFont val="Times New Roman"/>
        <family val="1"/>
      </rPr>
      <t>)</t>
    </r>
    <phoneticPr fontId="3" type="noConversion"/>
  </si>
  <si>
    <r>
      <rPr>
        <sz val="9"/>
        <rFont val="宋体"/>
        <family val="3"/>
        <charset val="134"/>
      </rPr>
      <t>报价得分</t>
    </r>
    <r>
      <rPr>
        <sz val="9"/>
        <rFont val="Times New Roman"/>
        <family val="1"/>
      </rPr>
      <t>2</t>
    </r>
    <r>
      <rPr>
        <sz val="9"/>
        <rFont val="宋体"/>
        <family val="3"/>
        <charset val="134"/>
      </rPr>
      <t>（区间法：</t>
    </r>
    <r>
      <rPr>
        <sz val="9"/>
        <rFont val="Times New Roman"/>
        <family val="1"/>
      </rPr>
      <t>15</t>
    </r>
    <r>
      <rPr>
        <sz val="9"/>
        <rFont val="宋体"/>
        <family val="3"/>
        <charset val="134"/>
      </rPr>
      <t>分上</t>
    </r>
    <r>
      <rPr>
        <sz val="9"/>
        <rFont val="Times New Roman"/>
        <family val="1"/>
      </rPr>
      <t>0.5</t>
    </r>
    <r>
      <rPr>
        <sz val="9"/>
        <rFont val="宋体"/>
        <family val="3"/>
        <charset val="134"/>
      </rPr>
      <t>下</t>
    </r>
    <r>
      <rPr>
        <sz val="9"/>
        <rFont val="Times New Roman"/>
        <family val="1"/>
      </rPr>
      <t>0.25</t>
    </r>
    <r>
      <rPr>
        <sz val="9"/>
        <rFont val="宋体"/>
        <family val="3"/>
        <charset val="134"/>
      </rPr>
      <t>）</t>
    </r>
    <phoneticPr fontId="3" type="noConversion"/>
  </si>
  <si>
    <t>建设投资</t>
    <phoneticPr fontId="3" type="noConversion"/>
  </si>
  <si>
    <r>
      <rPr>
        <sz val="9"/>
        <rFont val="宋体"/>
        <family val="3"/>
        <charset val="134"/>
      </rPr>
      <t>（项目平衡建设投资）投标报价</t>
    </r>
    <r>
      <rPr>
        <sz val="9"/>
        <rFont val="Times New Roman"/>
        <family val="1"/>
      </rPr>
      <t>=</t>
    </r>
    <r>
      <rPr>
        <sz val="9"/>
        <rFont val="宋体"/>
        <family val="3"/>
        <charset val="134"/>
      </rPr>
      <t>建设投资</t>
    </r>
    <r>
      <rPr>
        <sz val="9"/>
        <rFont val="Times New Roman"/>
        <family val="1"/>
      </rPr>
      <t>*</t>
    </r>
    <r>
      <rPr>
        <sz val="9"/>
        <rFont val="宋体"/>
        <family val="3"/>
        <charset val="134"/>
      </rPr>
      <t>（</t>
    </r>
    <r>
      <rPr>
        <sz val="9"/>
        <rFont val="Times New Roman"/>
        <family val="1"/>
      </rPr>
      <t>1-</t>
    </r>
    <r>
      <rPr>
        <sz val="9"/>
        <rFont val="宋体"/>
        <family val="3"/>
        <charset val="134"/>
      </rPr>
      <t>建设期政府出资补助比例）</t>
    </r>
    <phoneticPr fontId="3" type="noConversion"/>
  </si>
  <si>
    <t>得分</t>
    <phoneticPr fontId="3" type="noConversion"/>
  </si>
  <si>
    <t>费用差值</t>
    <phoneticPr fontId="3" type="noConversion"/>
  </si>
  <si>
    <r>
      <rPr>
        <sz val="9"/>
        <rFont val="宋体"/>
        <family val="3"/>
        <charset val="134"/>
      </rPr>
      <t>报价部分权重</t>
    </r>
    <r>
      <rPr>
        <sz val="9"/>
        <rFont val="Times New Roman"/>
        <family val="1"/>
      </rPr>
      <t>50%</t>
    </r>
    <phoneticPr fontId="3" type="noConversion"/>
  </si>
  <si>
    <r>
      <rPr>
        <sz val="9"/>
        <rFont val="宋体"/>
        <family val="3"/>
        <charset val="134"/>
      </rPr>
      <t>报价得分合计</t>
    </r>
    <r>
      <rPr>
        <sz val="9"/>
        <rFont val="Times New Roman"/>
        <family val="1"/>
      </rPr>
      <t>1.4+2.6+3.5</t>
    </r>
    <phoneticPr fontId="3" type="noConversion"/>
  </si>
  <si>
    <r>
      <rPr>
        <sz val="9"/>
        <rFont val="宋体"/>
        <family val="3"/>
        <charset val="134"/>
      </rPr>
      <t>投标报价得分</t>
    </r>
    <r>
      <rPr>
        <sz val="9"/>
        <rFont val="Times New Roman"/>
        <family val="1"/>
      </rPr>
      <t>3=5*</t>
    </r>
    <r>
      <rPr>
        <sz val="9"/>
        <rFont val="宋体"/>
        <family val="3"/>
        <charset val="134"/>
      </rPr>
      <t>投标报价</t>
    </r>
    <r>
      <rPr>
        <sz val="9"/>
        <rFont val="Times New Roman"/>
        <family val="1"/>
      </rPr>
      <t>/</t>
    </r>
    <r>
      <rPr>
        <sz val="9"/>
        <rFont val="宋体"/>
        <family val="3"/>
        <charset val="134"/>
      </rPr>
      <t>评标基准价</t>
    </r>
    <phoneticPr fontId="3" type="noConversion"/>
  </si>
  <si>
    <t>求：Max（C6-H6）/Max(C6-I6）</t>
    <phoneticPr fontId="2" type="noConversion"/>
  </si>
  <si>
    <t>变量是F3/G3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</si>
</sst>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_);[Red]\(0.0000\)"/>
    <numFmt numFmtId="177" formatCode="0.00_);\(0.00\)"/>
    <numFmt numFmtId="178" formatCode="0.00_ "/>
    <numFmt numFmtId="179" formatCode="0.00_ ;[Red]\-0.00\ "/>
  </numFmts>
  <fonts count="13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8"/>
      <name val="Times New Roman"/>
      <family val="1"/>
    </font>
    <font>
      <sz val="9"/>
      <name val="Times New Roman"/>
      <family val="1"/>
    </font>
    <font>
      <b/>
      <sz val="9"/>
      <name val="宋体"/>
      <family val="3"/>
      <charset val="134"/>
    </font>
    <font>
      <b/>
      <sz val="9"/>
      <name val="Times New Roman"/>
      <family val="1"/>
    </font>
    <font>
      <sz val="12"/>
      <name val="宋体"/>
      <family val="3"/>
      <charset val="134"/>
    </font>
    <font>
      <sz val="9"/>
      <color indexed="8"/>
      <name val="Times New Roman"/>
      <family val="1"/>
    </font>
    <font>
      <sz val="16"/>
      <color rgb="FFFF0000"/>
      <name val="Times New Roman"/>
      <family val="1"/>
    </font>
    <font>
      <sz val="16"/>
      <name val="Times New Roman"/>
      <family val="1"/>
    </font>
    <font>
      <sz val="16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>
      <alignment vertical="center"/>
    </xf>
  </cellStyleXfs>
  <cellXfs count="51">
    <xf numFmtId="0" fontId="0" fillId="0" borderId="0" xfId="0"/>
    <xf numFmtId="0" fontId="5" fillId="3" borderId="0" xfId="0" applyFont="1" applyFill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 wrapText="1"/>
    </xf>
    <xf numFmtId="10" fontId="5" fillId="0" borderId="4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horizontal="center" vertical="center" wrapText="1"/>
    </xf>
    <xf numFmtId="177" fontId="5" fillId="4" borderId="4" xfId="0" applyNumberFormat="1" applyFont="1" applyFill="1" applyBorder="1" applyAlignment="1">
      <alignment horizontal="right" vertical="center"/>
    </xf>
    <xf numFmtId="0" fontId="5" fillId="4" borderId="0" xfId="0" applyFont="1" applyFill="1" applyAlignment="1">
      <alignment vertical="center" wrapText="1"/>
    </xf>
    <xf numFmtId="0" fontId="5" fillId="2" borderId="4" xfId="1" applyFont="1" applyFill="1" applyBorder="1" applyAlignment="1">
      <alignment horizontal="center" vertical="center" wrapText="1"/>
    </xf>
    <xf numFmtId="178" fontId="5" fillId="2" borderId="4" xfId="1" applyNumberFormat="1" applyFont="1" applyFill="1" applyBorder="1" applyAlignment="1">
      <alignment horizontal="right" vertical="center" wrapText="1"/>
    </xf>
    <xf numFmtId="176" fontId="5" fillId="2" borderId="0" xfId="1" applyNumberFormat="1" applyFont="1" applyFill="1" applyBorder="1" applyAlignment="1">
      <alignment horizontal="center" vertical="center" wrapText="1"/>
    </xf>
    <xf numFmtId="178" fontId="9" fillId="2" borderId="4" xfId="1" applyNumberFormat="1" applyFont="1" applyFill="1" applyBorder="1" applyAlignment="1">
      <alignment horizontal="right" vertical="center" wrapText="1"/>
    </xf>
    <xf numFmtId="179" fontId="5" fillId="2" borderId="4" xfId="1" applyNumberFormat="1" applyFont="1" applyFill="1" applyBorder="1" applyAlignment="1">
      <alignment horizontal="right" vertical="center" wrapText="1"/>
    </xf>
    <xf numFmtId="176" fontId="5" fillId="2" borderId="0" xfId="1" applyNumberFormat="1" applyFont="1" applyFill="1" applyBorder="1" applyAlignment="1">
      <alignment vertical="center" wrapText="1"/>
    </xf>
    <xf numFmtId="10" fontId="5" fillId="2" borderId="4" xfId="1" applyNumberFormat="1" applyFont="1" applyFill="1" applyBorder="1" applyAlignment="1">
      <alignment horizontal="right" vertical="center" wrapText="1"/>
    </xf>
    <xf numFmtId="0" fontId="5" fillId="4" borderId="4" xfId="1" applyFont="1" applyFill="1" applyBorder="1" applyAlignment="1">
      <alignment horizontal="center" vertical="center" wrapText="1"/>
    </xf>
    <xf numFmtId="179" fontId="5" fillId="4" borderId="4" xfId="0" applyNumberFormat="1" applyFont="1" applyFill="1" applyBorder="1" applyAlignment="1">
      <alignment horizontal="right" vertical="center"/>
    </xf>
    <xf numFmtId="176" fontId="5" fillId="4" borderId="0" xfId="1" applyNumberFormat="1" applyFont="1" applyFill="1" applyBorder="1" applyAlignment="1">
      <alignment vertical="center" wrapText="1"/>
    </xf>
    <xf numFmtId="176" fontId="6" fillId="2" borderId="0" xfId="1" applyNumberFormat="1" applyFont="1" applyFill="1" applyBorder="1" applyAlignment="1">
      <alignment vertical="center" wrapText="1"/>
    </xf>
    <xf numFmtId="179" fontId="5" fillId="4" borderId="4" xfId="1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 wrapText="1"/>
    </xf>
    <xf numFmtId="10" fontId="7" fillId="0" borderId="0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10" fontId="5" fillId="2" borderId="4" xfId="1" applyNumberFormat="1" applyFont="1" applyFill="1" applyBorder="1" applyAlignment="1">
      <alignment horizontal="right" vertical="center"/>
    </xf>
    <xf numFmtId="179" fontId="5" fillId="2" borderId="4" xfId="1" applyNumberFormat="1" applyFont="1" applyFill="1" applyBorder="1" applyAlignment="1">
      <alignment horizontal="right" vertical="center"/>
    </xf>
    <xf numFmtId="0" fontId="5" fillId="5" borderId="4" xfId="0" applyFont="1" applyFill="1" applyBorder="1" applyAlignment="1">
      <alignment vertical="center" wrapText="1"/>
    </xf>
    <xf numFmtId="0" fontId="5" fillId="5" borderId="0" xfId="0" applyFont="1" applyFill="1" applyAlignment="1">
      <alignment vertical="center" wrapText="1"/>
    </xf>
    <xf numFmtId="0" fontId="10" fillId="2" borderId="4" xfId="1" applyFont="1" applyFill="1" applyBorder="1" applyAlignment="1">
      <alignment horizontal="center" vertical="center" wrapText="1"/>
    </xf>
    <xf numFmtId="179" fontId="10" fillId="2" borderId="4" xfId="1" applyNumberFormat="1" applyFont="1" applyFill="1" applyBorder="1" applyAlignment="1">
      <alignment horizontal="right" vertical="center"/>
    </xf>
    <xf numFmtId="176" fontId="10" fillId="2" borderId="0" xfId="1" applyNumberFormat="1" applyFont="1" applyFill="1" applyBorder="1" applyAlignment="1">
      <alignment vertical="center" wrapText="1"/>
    </xf>
    <xf numFmtId="0" fontId="10" fillId="2" borderId="0" xfId="0" applyFont="1" applyFill="1" applyAlignment="1">
      <alignment vertical="center" wrapText="1"/>
    </xf>
    <xf numFmtId="179" fontId="11" fillId="2" borderId="4" xfId="1" applyNumberFormat="1" applyFont="1" applyFill="1" applyBorder="1" applyAlignment="1">
      <alignment horizontal="right" vertical="center"/>
    </xf>
    <xf numFmtId="0" fontId="12" fillId="2" borderId="4" xfId="0" applyFont="1" applyFill="1" applyBorder="1" applyAlignment="1">
      <alignment vertical="center" wrapText="1"/>
    </xf>
    <xf numFmtId="179" fontId="10" fillId="2" borderId="0" xfId="0" applyNumberFormat="1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10" fontId="5" fillId="0" borderId="4" xfId="0" applyNumberFormat="1" applyFont="1" applyFill="1" applyBorder="1" applyAlignment="1">
      <alignment horizontal="center" vertical="center" wrapText="1"/>
    </xf>
    <xf numFmtId="179" fontId="5" fillId="2" borderId="4" xfId="1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center" wrapText="1"/>
    </xf>
    <xf numFmtId="0" fontId="3" fillId="6" borderId="0" xfId="0" applyFont="1" applyFill="1" applyAlignment="1">
      <alignment vertical="center" wrapText="1"/>
    </xf>
    <xf numFmtId="179" fontId="3" fillId="6" borderId="0" xfId="0" applyNumberFormat="1" applyFont="1" applyFill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E6" sqref="E6"/>
    </sheetView>
  </sheetViews>
  <sheetFormatPr defaultColWidth="9" defaultRowHeight="11.5" x14ac:dyDescent="0.25"/>
  <cols>
    <col min="1" max="1" width="3.90625" style="27" customWidth="1"/>
    <col min="2" max="2" width="34.453125" style="10" customWidth="1"/>
    <col min="3" max="9" width="13.7265625" style="10" customWidth="1"/>
    <col min="10" max="10" width="12.7265625" style="10" customWidth="1"/>
    <col min="11" max="16384" width="9" style="10"/>
  </cols>
  <sheetData>
    <row r="1" spans="1:11" s="1" customFormat="1" ht="15" x14ac:dyDescent="0.25">
      <c r="A1" s="41" t="s">
        <v>6</v>
      </c>
      <c r="B1" s="42"/>
      <c r="C1" s="42"/>
      <c r="D1" s="42"/>
      <c r="E1" s="42"/>
      <c r="F1" s="42"/>
      <c r="G1" s="43"/>
      <c r="H1" s="44"/>
      <c r="I1" s="45"/>
    </row>
    <row r="2" spans="1:11" s="6" customFormat="1" ht="24" x14ac:dyDescent="0.25">
      <c r="A2" s="2" t="s">
        <v>0</v>
      </c>
      <c r="B2" s="3"/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28"/>
      <c r="K2" s="5"/>
    </row>
    <row r="3" spans="1:11" ht="12" x14ac:dyDescent="0.25">
      <c r="A3" s="7">
        <v>1.1000000000000001</v>
      </c>
      <c r="B3" s="8" t="s">
        <v>14</v>
      </c>
      <c r="C3" s="9">
        <v>0.47</v>
      </c>
      <c r="D3" s="9">
        <v>0.45</v>
      </c>
      <c r="E3" s="9">
        <v>0.45500000000000002</v>
      </c>
      <c r="F3" s="9">
        <v>0.44</v>
      </c>
      <c r="G3" s="9">
        <v>0.48</v>
      </c>
      <c r="H3" s="9">
        <v>0.51</v>
      </c>
      <c r="I3" s="9">
        <v>0.51</v>
      </c>
      <c r="J3" s="9">
        <f>SUM(C3:G3)/5</f>
        <v>0.45899999999999996</v>
      </c>
    </row>
    <row r="4" spans="1:11" ht="24" x14ac:dyDescent="0.25">
      <c r="A4" s="7">
        <v>1.2</v>
      </c>
      <c r="B4" s="11" t="s">
        <v>15</v>
      </c>
      <c r="C4" s="46">
        <f>(SUM(C3:I3)-MAX(C3:I3)-MIN(C3:I3))/5</f>
        <v>0.47299999999999998</v>
      </c>
      <c r="D4" s="46"/>
      <c r="E4" s="46"/>
      <c r="F4" s="46"/>
      <c r="G4" s="46"/>
      <c r="H4" s="46"/>
      <c r="I4" s="46"/>
    </row>
    <row r="5" spans="1:11" x14ac:dyDescent="0.25">
      <c r="A5" s="7">
        <v>1.3</v>
      </c>
      <c r="B5" s="11" t="s">
        <v>1</v>
      </c>
      <c r="C5" s="9">
        <f t="shared" ref="C5:I5" si="0">(C3-$C$4)/$C$4</f>
        <v>-6.3424947145877437E-3</v>
      </c>
      <c r="D5" s="9">
        <f t="shared" si="0"/>
        <v>-4.862579281183925E-2</v>
      </c>
      <c r="E5" s="9">
        <f t="shared" si="0"/>
        <v>-3.8054968287526345E-2</v>
      </c>
      <c r="F5" s="9">
        <f t="shared" si="0"/>
        <v>-6.976744186046506E-2</v>
      </c>
      <c r="G5" s="9">
        <f t="shared" si="0"/>
        <v>1.4799154334038068E-2</v>
      </c>
      <c r="H5" s="9">
        <f t="shared" si="0"/>
        <v>7.82241014799155E-2</v>
      </c>
      <c r="I5" s="9">
        <f t="shared" si="0"/>
        <v>7.82241014799155E-2</v>
      </c>
    </row>
    <row r="6" spans="1:11" s="14" customFormat="1" ht="12" x14ac:dyDescent="0.25">
      <c r="A6" s="12">
        <v>1.4</v>
      </c>
      <c r="B6" s="11" t="s">
        <v>16</v>
      </c>
      <c r="C6" s="13">
        <f>IF(C5&lt;=-5%,"77.5",IF(AND(-5%&lt;C5,C5&lt;=0),80-K15*0.5,IF(AND(C5&gt;0,C5&lt;5%),79-ROUNDDOWN(ABS(C5)*100,0)*1,IF(C5&gt;=5%,Sheet3!K9))))</f>
        <v>80</v>
      </c>
      <c r="D6" s="13">
        <f t="shared" ref="D6:G6" si="1">IF(D5&lt;=-5%,"77.5",IF(AND(-5%&lt;D5,D5&lt;=0),80-ROUNDDOWN(ABS(D5)*100,0)*0.5,IF(AND(D5&gt;0,D5&lt;5%),79-ROUNDDOWN(ABS(D5)*100,0)*1,IF(D5&gt;=5%,"74"))))</f>
        <v>78</v>
      </c>
      <c r="E6" s="13">
        <f>IF(E5&lt;=-5%,"77.5",IF(AND(-5%&lt;E5,E5&lt;=0),80-ROUNDDOWN(ABS(E5)*100,0)*0.5,IF(AND(E5&gt;0,E5&lt;5%),79-ROUNDDOWN(ABS(E5)*100,0)*1,IF(E5&gt;=5%,"74"))))</f>
        <v>78.5</v>
      </c>
      <c r="F6" s="13" t="str">
        <f t="shared" si="1"/>
        <v>77.5</v>
      </c>
      <c r="G6" s="13">
        <f t="shared" si="1"/>
        <v>78</v>
      </c>
      <c r="H6" s="13" t="str">
        <f>IF(H5&lt;=-5%,"77.5",IF(AND(-5%&lt;H5,H5&lt;=0),80-ROUNDDOWN(ABS(H5)*100,0)*0.5,IF(AND(H5&gt;0,H5&lt;5%),79-ROUNDDOWN(ABS(H5)*100,0)*1,IF(H5&gt;=5%,"74"))))</f>
        <v>74</v>
      </c>
      <c r="I6" s="13" t="str">
        <f>IF(I5&lt;=-5%,"77.5",IF(AND(-5%&lt;I5,I5&lt;=0),80-ROUNDDOWN(ABS(I5)*100,0)*0.5,IF(AND(I5&gt;0,I5&lt;5%),79-ROUNDDOWN(ABS(I5)*100,0)*1,IF(I5&gt;=5%,"74"))))</f>
        <v>74</v>
      </c>
    </row>
    <row r="7" spans="1:11" ht="12" x14ac:dyDescent="0.25">
      <c r="A7" s="15">
        <v>2.1</v>
      </c>
      <c r="B7" s="8" t="s">
        <v>17</v>
      </c>
      <c r="C7" s="16">
        <f>C8*0.995</f>
        <v>1030819999.9999999</v>
      </c>
      <c r="D7" s="16">
        <f>D8*1</f>
        <v>1035999999.9999999</v>
      </c>
      <c r="E7" s="16">
        <f t="shared" ref="E7:F7" si="2">E8*1</f>
        <v>1035999999.9999999</v>
      </c>
      <c r="F7" s="16">
        <f t="shared" si="2"/>
        <v>1035999999.9999999</v>
      </c>
      <c r="G7" s="16">
        <f>G8*1</f>
        <v>1035999999.9999999</v>
      </c>
      <c r="H7" s="16">
        <f>H8*0.99</f>
        <v>1025639999.9999999</v>
      </c>
      <c r="I7" s="16">
        <f>I8*0.99</f>
        <v>1025639999.9999999</v>
      </c>
      <c r="J7" s="17"/>
    </row>
    <row r="8" spans="1:11" ht="12" x14ac:dyDescent="0.25">
      <c r="A8" s="15">
        <v>2.2000000000000002</v>
      </c>
      <c r="B8" s="11" t="s">
        <v>2</v>
      </c>
      <c r="C8" s="18">
        <f>1480000000*0.7</f>
        <v>1035999999.9999999</v>
      </c>
      <c r="D8" s="18">
        <f t="shared" ref="D8:I8" si="3">1480000000*0.7</f>
        <v>1035999999.9999999</v>
      </c>
      <c r="E8" s="18">
        <f t="shared" si="3"/>
        <v>1035999999.9999999</v>
      </c>
      <c r="F8" s="18">
        <f t="shared" si="3"/>
        <v>1035999999.9999999</v>
      </c>
      <c r="G8" s="18">
        <f t="shared" si="3"/>
        <v>1035999999.9999999</v>
      </c>
      <c r="H8" s="18">
        <f t="shared" si="3"/>
        <v>1035999999.9999999</v>
      </c>
      <c r="I8" s="18">
        <f t="shared" si="3"/>
        <v>1035999999.9999999</v>
      </c>
      <c r="J8" s="17"/>
    </row>
    <row r="9" spans="1:11" ht="12" x14ac:dyDescent="0.25">
      <c r="A9" s="15">
        <v>2.2999999999999998</v>
      </c>
      <c r="B9" s="8" t="s">
        <v>18</v>
      </c>
      <c r="C9" s="19">
        <f>C7</f>
        <v>1030819999.9999999</v>
      </c>
      <c r="D9" s="19">
        <f t="shared" ref="D9:I9" si="4">D7</f>
        <v>1035999999.9999999</v>
      </c>
      <c r="E9" s="19">
        <f t="shared" si="4"/>
        <v>1035999999.9999999</v>
      </c>
      <c r="F9" s="19">
        <f t="shared" si="4"/>
        <v>1035999999.9999999</v>
      </c>
      <c r="G9" s="19">
        <f t="shared" si="4"/>
        <v>1035999999.9999999</v>
      </c>
      <c r="H9" s="19">
        <f t="shared" si="4"/>
        <v>1025639999.9999999</v>
      </c>
      <c r="I9" s="19">
        <f t="shared" si="4"/>
        <v>1025639999.9999999</v>
      </c>
      <c r="J9" s="20"/>
    </row>
    <row r="10" spans="1:11" ht="24" x14ac:dyDescent="0.25">
      <c r="A10" s="15">
        <v>2.4</v>
      </c>
      <c r="B10" s="11" t="s">
        <v>19</v>
      </c>
      <c r="C10" s="47">
        <f>(SUM(C9:I9)-MAX(C9:I9)-MIN(C9:I9))/5</f>
        <v>1032891999.9999998</v>
      </c>
      <c r="D10" s="47"/>
      <c r="E10" s="47"/>
      <c r="F10" s="47"/>
      <c r="G10" s="47"/>
      <c r="H10" s="47"/>
      <c r="I10" s="47"/>
      <c r="J10" s="20"/>
    </row>
    <row r="11" spans="1:11" x14ac:dyDescent="0.25">
      <c r="A11" s="15">
        <v>2.5</v>
      </c>
      <c r="B11" s="11" t="s">
        <v>1</v>
      </c>
      <c r="C11" s="21">
        <f>(C9-$C$10)/$C$10</f>
        <v>-2.0060180541623725E-3</v>
      </c>
      <c r="D11" s="21">
        <f t="shared" ref="D11:I11" si="5">(D9-$C$10)/$C$10</f>
        <v>3.0090270812438472E-3</v>
      </c>
      <c r="E11" s="21">
        <f t="shared" si="5"/>
        <v>3.0090270812438472E-3</v>
      </c>
      <c r="F11" s="21">
        <f t="shared" si="5"/>
        <v>3.0090270812438472E-3</v>
      </c>
      <c r="G11" s="21">
        <f t="shared" si="5"/>
        <v>3.0090270812438472E-3</v>
      </c>
      <c r="H11" s="21">
        <f t="shared" si="5"/>
        <v>-7.0210631895685927E-3</v>
      </c>
      <c r="I11" s="21">
        <f t="shared" si="5"/>
        <v>-7.0210631895685927E-3</v>
      </c>
      <c r="J11" s="20"/>
    </row>
    <row r="12" spans="1:11" s="14" customFormat="1" ht="12" x14ac:dyDescent="0.25">
      <c r="A12" s="22">
        <v>2.6</v>
      </c>
      <c r="B12" s="11" t="s">
        <v>20</v>
      </c>
      <c r="C12" s="23">
        <f>IF(C11&lt;=-5%,"13.75",IF(AND(-5%&lt;C11,C11&lt;0),15-ROUNDDOWN(ABS(C11)*100,0)*0.25,IF(AND(C11&gt;0,C11&lt;5%),14.5-ROUNDDOWN(ABS(C11)*100,0)*0.5,IF(C11&gt;=5%,"12"))))</f>
        <v>15</v>
      </c>
      <c r="D12" s="23">
        <f>IF(D11&lt;=-5%,"13.75",IF(AND(-5%&lt;D11,D11&lt;0),15-ROUNDDOWN(ABS(D11)*100,0)*0.25,IF(AND(D11&gt;0,D11&lt;5%),14.5-ROUNDDOWN(ABS(D11)*100,0)*0.5,IF(D11&gt;=5%,"12"))))</f>
        <v>14.5</v>
      </c>
      <c r="E12" s="23">
        <f t="shared" ref="E12:F12" si="6">IF(E11&lt;=-5%,"13.75",IF(AND(-5%&lt;E11,E11&lt;0),15-ROUNDDOWN(ABS(E11)*100,0)*0.25,IF(AND(E11&gt;0,E11&lt;5%),14.5-ROUNDDOWN(ABS(E11)*100,0)*0.5,IF(E11&gt;=5%,"12"))))</f>
        <v>14.5</v>
      </c>
      <c r="F12" s="23">
        <f t="shared" si="6"/>
        <v>14.5</v>
      </c>
      <c r="G12" s="23">
        <f>IF(G11&lt;=-5%,"13.75",IF(AND(-5%&lt;G11,G11&lt;0),15-ROUNDDOWN(ABS(G11)*100,0)*0.25,IF(AND(G11&gt;0,G11&lt;5%),14.5-ROUNDDOWN(ABS(G11)*100,0)*0.5,IF(G11&gt;=5%,"12"))))</f>
        <v>14.5</v>
      </c>
      <c r="H12" s="23">
        <f t="shared" ref="H12:I12" si="7">IF(H11&lt;=-5%,"13.75",IF(AND(-5%&lt;H11,H11&lt;0),15-ROUNDDOWN(ABS(H11)*100,0)*0.25,IF(AND(H11&gt;0,H11&lt;5%),14.5-ROUNDDOWN(ABS(H11)*100,0)*0.5,IF(H11&gt;=5%,"12"))))</f>
        <v>15</v>
      </c>
      <c r="I12" s="23">
        <f t="shared" si="7"/>
        <v>15</v>
      </c>
      <c r="J12" s="24"/>
    </row>
    <row r="13" spans="1:11" ht="12" x14ac:dyDescent="0.25">
      <c r="A13" s="15">
        <v>3.1</v>
      </c>
      <c r="B13" s="8" t="s">
        <v>21</v>
      </c>
      <c r="C13" s="16">
        <f>C14*0.998</f>
        <v>1477040000</v>
      </c>
      <c r="D13" s="16">
        <f t="shared" ref="D13:I13" si="8">D14*0.998</f>
        <v>1477040000</v>
      </c>
      <c r="E13" s="16">
        <f t="shared" si="8"/>
        <v>1477040000</v>
      </c>
      <c r="F13" s="16">
        <f t="shared" si="8"/>
        <v>1477040000</v>
      </c>
      <c r="G13" s="16">
        <f t="shared" si="8"/>
        <v>1477040000</v>
      </c>
      <c r="H13" s="16">
        <f t="shared" si="8"/>
        <v>1477040000</v>
      </c>
      <c r="I13" s="16">
        <f t="shared" si="8"/>
        <v>1477040000</v>
      </c>
      <c r="J13" s="25"/>
    </row>
    <row r="14" spans="1:11" ht="12" x14ac:dyDescent="0.25">
      <c r="A14" s="15">
        <v>3.2</v>
      </c>
      <c r="B14" s="11" t="s">
        <v>3</v>
      </c>
      <c r="C14" s="16">
        <v>1480000000</v>
      </c>
      <c r="D14" s="16">
        <v>1480000000</v>
      </c>
      <c r="E14" s="16">
        <v>1480000000</v>
      </c>
      <c r="F14" s="16">
        <v>1480000000</v>
      </c>
      <c r="G14" s="16">
        <v>1480000000</v>
      </c>
      <c r="H14" s="16">
        <v>1480000000</v>
      </c>
      <c r="I14" s="16">
        <v>1480000000</v>
      </c>
      <c r="J14" s="25"/>
    </row>
    <row r="15" spans="1:11" ht="24" x14ac:dyDescent="0.25">
      <c r="A15" s="15">
        <v>3.3</v>
      </c>
      <c r="B15" s="11" t="s">
        <v>22</v>
      </c>
      <c r="C15" s="16">
        <f t="shared" ref="C15:I15" si="9">C13*(1-C3)</f>
        <v>782831200</v>
      </c>
      <c r="D15" s="16">
        <f t="shared" si="9"/>
        <v>812372000.00000012</v>
      </c>
      <c r="E15" s="16">
        <f t="shared" si="9"/>
        <v>804986799.99999988</v>
      </c>
      <c r="F15" s="16">
        <f t="shared" si="9"/>
        <v>827142400.00000012</v>
      </c>
      <c r="G15" s="16">
        <f t="shared" si="9"/>
        <v>768060800</v>
      </c>
      <c r="H15" s="16">
        <f t="shared" si="9"/>
        <v>723749600</v>
      </c>
      <c r="I15" s="16">
        <f t="shared" si="9"/>
        <v>723749600</v>
      </c>
      <c r="J15" s="17"/>
    </row>
    <row r="16" spans="1:11" ht="24" x14ac:dyDescent="0.25">
      <c r="A16" s="15">
        <v>3.4</v>
      </c>
      <c r="B16" s="8" t="s">
        <v>4</v>
      </c>
      <c r="C16" s="47">
        <f>MAX(C15:I15)</f>
        <v>827142400.00000012</v>
      </c>
      <c r="D16" s="47"/>
      <c r="E16" s="47"/>
      <c r="F16" s="47"/>
      <c r="G16" s="47"/>
      <c r="H16" s="47"/>
      <c r="I16" s="47"/>
      <c r="J16" s="20"/>
    </row>
    <row r="17" spans="1:11" s="14" customFormat="1" ht="12" x14ac:dyDescent="0.25">
      <c r="A17" s="22">
        <v>3.5</v>
      </c>
      <c r="B17" s="11" t="s">
        <v>27</v>
      </c>
      <c r="C17" s="26">
        <f>5*C15/$C$16</f>
        <v>4.7321428571428568</v>
      </c>
      <c r="D17" s="26">
        <f t="shared" ref="D17:H17" si="10">5*D15/$C$16</f>
        <v>4.9107142857142856</v>
      </c>
      <c r="E17" s="26">
        <f t="shared" si="10"/>
        <v>4.866071428571427</v>
      </c>
      <c r="F17" s="26">
        <f t="shared" si="10"/>
        <v>5</v>
      </c>
      <c r="G17" s="26">
        <f t="shared" si="10"/>
        <v>4.6428571428571423</v>
      </c>
      <c r="H17" s="26">
        <f t="shared" si="10"/>
        <v>4.3749999999999991</v>
      </c>
      <c r="I17" s="26">
        <f>5*I15/$C$16</f>
        <v>4.3749999999999991</v>
      </c>
      <c r="J17" s="24"/>
    </row>
    <row r="18" spans="1:11" s="14" customFormat="1" ht="12" x14ac:dyDescent="0.25">
      <c r="A18" s="22">
        <v>4</v>
      </c>
      <c r="B18" s="29" t="s">
        <v>26</v>
      </c>
      <c r="C18" s="31">
        <f>C6+C12+C17</f>
        <v>99.732142857142861</v>
      </c>
      <c r="D18" s="31">
        <f t="shared" ref="D18:I18" si="11">D6+D12+D17</f>
        <v>97.410714285714292</v>
      </c>
      <c r="E18" s="31">
        <f t="shared" si="11"/>
        <v>97.866071428571431</v>
      </c>
      <c r="F18" s="31">
        <f t="shared" si="11"/>
        <v>97</v>
      </c>
      <c r="G18" s="31">
        <f t="shared" si="11"/>
        <v>97.142857142857139</v>
      </c>
      <c r="H18" s="31">
        <f>H6+H12+H17</f>
        <v>93.375</v>
      </c>
      <c r="I18" s="31">
        <f t="shared" si="11"/>
        <v>93.375</v>
      </c>
      <c r="J18" s="24"/>
    </row>
    <row r="19" spans="1:11" s="14" customFormat="1" ht="12" x14ac:dyDescent="0.25">
      <c r="A19" s="22">
        <v>5</v>
      </c>
      <c r="B19" s="29" t="s">
        <v>25</v>
      </c>
      <c r="C19" s="30">
        <v>0.5</v>
      </c>
      <c r="D19" s="30">
        <v>0.5</v>
      </c>
      <c r="E19" s="30">
        <v>0.5</v>
      </c>
      <c r="F19" s="30">
        <v>0.5</v>
      </c>
      <c r="G19" s="30">
        <v>0.5</v>
      </c>
      <c r="H19" s="30">
        <v>0.5</v>
      </c>
      <c r="I19" s="30">
        <v>0.5</v>
      </c>
      <c r="J19" s="20"/>
    </row>
    <row r="20" spans="1:11" s="37" customFormat="1" ht="36" customHeight="1" x14ac:dyDescent="0.25">
      <c r="A20" s="34">
        <v>6</v>
      </c>
      <c r="B20" s="39" t="s">
        <v>23</v>
      </c>
      <c r="C20" s="35">
        <f>C18*C19</f>
        <v>49.866071428571431</v>
      </c>
      <c r="D20" s="38">
        <f t="shared" ref="D20:I20" si="12">D18*D19</f>
        <v>48.705357142857146</v>
      </c>
      <c r="E20" s="38">
        <f t="shared" si="12"/>
        <v>48.933035714285715</v>
      </c>
      <c r="F20" s="38">
        <f t="shared" si="12"/>
        <v>48.5</v>
      </c>
      <c r="G20" s="38">
        <f t="shared" si="12"/>
        <v>48.571428571428569</v>
      </c>
      <c r="H20" s="35">
        <f>H18*H19</f>
        <v>46.6875</v>
      </c>
      <c r="I20" s="35">
        <f t="shared" si="12"/>
        <v>46.6875</v>
      </c>
      <c r="J20" s="36"/>
      <c r="K20" s="40"/>
    </row>
    <row r="21" spans="1:11" s="37" customFormat="1" ht="36" customHeight="1" x14ac:dyDescent="0.25">
      <c r="A21" s="22">
        <v>7</v>
      </c>
      <c r="B21" s="39" t="s">
        <v>5</v>
      </c>
      <c r="C21" s="35"/>
      <c r="D21" s="38"/>
      <c r="E21" s="38"/>
      <c r="F21" s="38"/>
      <c r="G21" s="38"/>
      <c r="H21" s="35">
        <f>C20-H20</f>
        <v>3.1785714285714306</v>
      </c>
      <c r="I21" s="35">
        <f>C20-I20</f>
        <v>3.1785714285714306</v>
      </c>
      <c r="J21" s="36"/>
    </row>
    <row r="22" spans="1:11" s="33" customFormat="1" ht="20.5" x14ac:dyDescent="0.25">
      <c r="A22" s="34">
        <v>8</v>
      </c>
      <c r="B22" s="48" t="s">
        <v>24</v>
      </c>
      <c r="C22" s="32">
        <f t="shared" ref="C22:I22" si="13">(C3-55%)*C14</f>
        <v>-118400000.0000001</v>
      </c>
      <c r="D22" s="32">
        <f t="shared" si="13"/>
        <v>-148000000.00000006</v>
      </c>
      <c r="E22" s="32">
        <f t="shared" si="13"/>
        <v>-140600000.00000003</v>
      </c>
      <c r="F22" s="32">
        <f t="shared" si="13"/>
        <v>-162800000.00000006</v>
      </c>
      <c r="G22" s="32">
        <f t="shared" si="13"/>
        <v>-103600000.00000009</v>
      </c>
      <c r="H22" s="32">
        <f t="shared" si="13"/>
        <v>-59200000.000000052</v>
      </c>
      <c r="I22" s="32">
        <f t="shared" si="13"/>
        <v>-59200000.000000052</v>
      </c>
    </row>
    <row r="24" spans="1:11" ht="12" x14ac:dyDescent="0.25">
      <c r="B24" s="49" t="s">
        <v>28</v>
      </c>
      <c r="C24" s="50" t="s">
        <v>29</v>
      </c>
    </row>
  </sheetData>
  <mergeCells count="5">
    <mergeCell ref="A1:G1"/>
    <mergeCell ref="H1:I1"/>
    <mergeCell ref="C4:I4"/>
    <mergeCell ref="C10:I10"/>
    <mergeCell ref="C16:I1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2017-11-29T02:39:15Z</dcterms:modified>
</cp:coreProperties>
</file>