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ens\Google Drive\Univ\Cuarto\Economía para Ingenieros\TP\"/>
    </mc:Choice>
  </mc:AlternateContent>
  <bookViews>
    <workbookView xWindow="0" yWindow="0" windowWidth="20490" windowHeight="7530"/>
  </bookViews>
  <sheets>
    <sheet name="VAN-TIR" sheetId="2" r:id="rId1"/>
    <sheet name="FF1" sheetId="1" r:id="rId2"/>
    <sheet name="FF2" sheetId="3" r:id="rId3"/>
    <sheet name="FF3" sheetId="4" r:id="rId4"/>
    <sheet name="FF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10" i="2"/>
  <c r="B16" i="5"/>
  <c r="D16" i="5" s="1"/>
  <c r="B15" i="5"/>
  <c r="D15" i="5" s="1"/>
  <c r="B14" i="5"/>
  <c r="D14" i="5" s="1"/>
  <c r="B13" i="5"/>
  <c r="B12" i="5"/>
  <c r="D12" i="5" s="1"/>
  <c r="B11" i="5"/>
  <c r="D11" i="5" s="1"/>
  <c r="B6" i="5"/>
  <c r="B10" i="5" s="1"/>
  <c r="D10" i="5" s="1"/>
  <c r="B5" i="5"/>
  <c r="B9" i="5" s="1"/>
  <c r="D9" i="5" s="1"/>
  <c r="B4" i="5"/>
  <c r="B8" i="5" s="1"/>
  <c r="D8" i="5" s="1"/>
  <c r="E26" i="5"/>
  <c r="D25" i="5"/>
  <c r="E24" i="5"/>
  <c r="D19" i="5"/>
  <c r="E18" i="5"/>
  <c r="D13" i="5"/>
  <c r="B15" i="4"/>
  <c r="D15" i="4" s="1"/>
  <c r="B16" i="4"/>
  <c r="D16" i="4" s="1"/>
  <c r="B14" i="4"/>
  <c r="D14" i="4" s="1"/>
  <c r="B13" i="4"/>
  <c r="D13" i="4" s="1"/>
  <c r="B12" i="4"/>
  <c r="D12" i="4" s="1"/>
  <c r="B11" i="4"/>
  <c r="D11" i="4" s="1"/>
  <c r="B11" i="3"/>
  <c r="D11" i="3" s="1"/>
  <c r="B16" i="3"/>
  <c r="D16" i="3" s="1"/>
  <c r="B15" i="3"/>
  <c r="D15" i="3" s="1"/>
  <c r="B14" i="3"/>
  <c r="D14" i="3" s="1"/>
  <c r="B12" i="3"/>
  <c r="D12" i="3" s="1"/>
  <c r="B13" i="3"/>
  <c r="D13" i="3" s="1"/>
  <c r="B6" i="4"/>
  <c r="D6" i="4" s="1"/>
  <c r="B5" i="4"/>
  <c r="B9" i="4" s="1"/>
  <c r="D9" i="4" s="1"/>
  <c r="B4" i="4"/>
  <c r="D4" i="4" s="1"/>
  <c r="E26" i="4"/>
  <c r="D25" i="4"/>
  <c r="E24" i="4"/>
  <c r="D19" i="4"/>
  <c r="E18" i="4" s="1"/>
  <c r="B6" i="3"/>
  <c r="B10" i="3" s="1"/>
  <c r="D10" i="3" s="1"/>
  <c r="B5" i="3"/>
  <c r="D5" i="3" s="1"/>
  <c r="B4" i="3"/>
  <c r="B8" i="3" s="1"/>
  <c r="D8" i="3" s="1"/>
  <c r="E26" i="3"/>
  <c r="D25" i="3"/>
  <c r="E24" i="3"/>
  <c r="D19" i="3"/>
  <c r="E18" i="3"/>
  <c r="D6" i="3"/>
  <c r="D10" i="1"/>
  <c r="D9" i="1"/>
  <c r="D11" i="1"/>
  <c r="B8" i="1"/>
  <c r="D8" i="1" s="1"/>
  <c r="B10" i="1"/>
  <c r="B9" i="1"/>
  <c r="H11" i="2"/>
  <c r="H10" i="2"/>
  <c r="H9" i="2"/>
  <c r="H8" i="2"/>
  <c r="H7" i="2"/>
  <c r="H6" i="2"/>
  <c r="H5" i="2"/>
  <c r="H4" i="2"/>
  <c r="D4" i="3" l="1"/>
  <c r="D5" i="5"/>
  <c r="D4" i="5"/>
  <c r="D6" i="5"/>
  <c r="D5" i="4"/>
  <c r="E3" i="4" s="1"/>
  <c r="B8" i="4"/>
  <c r="D8" i="4" s="1"/>
  <c r="B10" i="4"/>
  <c r="D10" i="4" s="1"/>
  <c r="B9" i="3"/>
  <c r="D9" i="3" s="1"/>
  <c r="E3" i="3"/>
  <c r="D17" i="3" s="1"/>
  <c r="H12" i="2"/>
  <c r="E26" i="1"/>
  <c r="D15" i="1"/>
  <c r="D25" i="1"/>
  <c r="E24" i="1" s="1"/>
  <c r="D19" i="1"/>
  <c r="E18" i="1" s="1"/>
  <c r="E3" i="5" l="1"/>
  <c r="D17" i="4"/>
  <c r="E7" i="4"/>
  <c r="E20" i="4" s="1"/>
  <c r="E7" i="3"/>
  <c r="E20" i="3" s="1"/>
  <c r="D22" i="3" s="1"/>
  <c r="E21" i="3" s="1"/>
  <c r="E23" i="3" s="1"/>
  <c r="E28" i="3" s="1"/>
  <c r="C5" i="2" s="1"/>
  <c r="D16" i="1"/>
  <c r="D14" i="1"/>
  <c r="D13" i="1"/>
  <c r="D12" i="1"/>
  <c r="D17" i="5" l="1"/>
  <c r="E7" i="5" s="1"/>
  <c r="E20" i="5" s="1"/>
  <c r="D22" i="4"/>
  <c r="E21" i="4" s="1"/>
  <c r="E23" i="4" s="1"/>
  <c r="E28" i="4" s="1"/>
  <c r="C6" i="2" s="1"/>
  <c r="D6" i="1"/>
  <c r="D5" i="1"/>
  <c r="D4" i="1"/>
  <c r="D22" i="5" l="1"/>
  <c r="E21" i="5" s="1"/>
  <c r="E23" i="5" s="1"/>
  <c r="E28" i="5" s="1"/>
  <c r="C7" i="2" s="1"/>
  <c r="E3" i="1"/>
  <c r="D17" i="1" s="1"/>
  <c r="E7" i="1" s="1"/>
  <c r="E20" i="1" l="1"/>
  <c r="D22" i="1" s="1"/>
  <c r="E21" i="1" s="1"/>
  <c r="E23" i="1" s="1"/>
  <c r="E28" i="1" l="1"/>
  <c r="C8" i="2" s="1"/>
  <c r="C12" i="2" s="1"/>
  <c r="C11" i="2" l="1"/>
</calcChain>
</file>

<file path=xl/sharedStrings.xml><?xml version="1.0" encoding="utf-8"?>
<sst xmlns="http://schemas.openxmlformats.org/spreadsheetml/2006/main" count="147" uniqueCount="46">
  <si>
    <t>Importe</t>
  </si>
  <si>
    <t>Ingresos afectos a impuestos</t>
  </si>
  <si>
    <t>Egresos afectos a impuestos</t>
  </si>
  <si>
    <t>Gastos no desembolsables</t>
  </si>
  <si>
    <t>Utilidad antes del impuesto</t>
  </si>
  <si>
    <t>Impuestos</t>
  </si>
  <si>
    <t>Ajustes por gastos no desembolsables</t>
  </si>
  <si>
    <t>Egresos no afectos a impuestos</t>
  </si>
  <si>
    <t>Cantidad</t>
  </si>
  <si>
    <t>Subtotal</t>
  </si>
  <si>
    <t>Venta de vestimenta</t>
  </si>
  <si>
    <t>Venta de calzado</t>
  </si>
  <si>
    <t>Precio Unitario</t>
  </si>
  <si>
    <t>Compra de vestimenta</t>
  </si>
  <si>
    <t>Compra de calzado</t>
  </si>
  <si>
    <t>Compra de artículos varios</t>
  </si>
  <si>
    <t>Alquiler</t>
  </si>
  <si>
    <t>Internet</t>
  </si>
  <si>
    <t>Teléfono</t>
  </si>
  <si>
    <t>Publicidad</t>
  </si>
  <si>
    <t>Artículos varios</t>
  </si>
  <si>
    <t>Depreciación de bienes de uso</t>
  </si>
  <si>
    <t>Utilidad después del impuesto</t>
  </si>
  <si>
    <t>Capital Inicial</t>
  </si>
  <si>
    <t>VAN</t>
  </si>
  <si>
    <t>TIR</t>
  </si>
  <si>
    <t>Impuesto a las Ganancias (30%)</t>
  </si>
  <si>
    <t>Electricidad</t>
  </si>
  <si>
    <t>PR</t>
  </si>
  <si>
    <t>Promedio FF</t>
  </si>
  <si>
    <t>Equipos e inmuebles del local</t>
  </si>
  <si>
    <t>Flujo de Fondo 1</t>
  </si>
  <si>
    <t>Cantidad anual</t>
  </si>
  <si>
    <t>Total</t>
  </si>
  <si>
    <t>Artículos</t>
  </si>
  <si>
    <t>Vestimenta</t>
  </si>
  <si>
    <t>Calzado</t>
  </si>
  <si>
    <t>Artículos complementarios</t>
  </si>
  <si>
    <t>Venta de artículos complementarios</t>
  </si>
  <si>
    <t>Precio</t>
  </si>
  <si>
    <t>Impuestos a los Ingresos Brutos (3,6%)</t>
  </si>
  <si>
    <t>Tasa de Mercado</t>
  </si>
  <si>
    <t>Flujo de Fondo 2</t>
  </si>
  <si>
    <t>Flujo de Fondo 3</t>
  </si>
  <si>
    <t>Flujo de Fondo 4</t>
  </si>
  <si>
    <t>Flujo de caja……………………………………………………………………………………………………………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</si>
</sst>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7" formatCode="_-&quot;$&quot;* #,##0.00_-;\-&quot;$&quot;* #,##0.00_-;_-&quot;$&quot;* &quot;-&quot;??_-;_-@_-"/>
    <numFmt numFmtId="168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1" applyFont="1"/>
    <xf numFmtId="44" fontId="1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44" fontId="2" fillId="0" borderId="1" xfId="1" applyFont="1" applyBorder="1" applyAlignment="1">
      <alignment vertical="center"/>
    </xf>
    <xf numFmtId="44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44" fontId="0" fillId="0" borderId="2" xfId="1" applyFont="1" applyBorder="1" applyAlignment="1">
      <alignment vertical="center"/>
    </xf>
    <xf numFmtId="44" fontId="0" fillId="0" borderId="3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center"/>
    </xf>
    <xf numFmtId="167" fontId="0" fillId="0" borderId="1" xfId="3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right" vertical="center"/>
    </xf>
    <xf numFmtId="167" fontId="0" fillId="0" borderId="1" xfId="3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7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0" fontId="0" fillId="0" borderId="3" xfId="0" applyFont="1" applyFill="1" applyBorder="1" applyAlignment="1">
      <alignment horizontal="right" vertical="center"/>
    </xf>
    <xf numFmtId="0" fontId="0" fillId="0" borderId="1" xfId="0" applyFont="1" applyBorder="1"/>
    <xf numFmtId="8" fontId="1" fillId="0" borderId="1" xfId="0" applyNumberFormat="1" applyFont="1" applyBorder="1"/>
    <xf numFmtId="9" fontId="1" fillId="0" borderId="1" xfId="0" applyNumberFormat="1" applyFont="1" applyBorder="1"/>
    <xf numFmtId="2" fontId="1" fillId="0" borderId="1" xfId="1" applyNumberFormat="1" applyFont="1" applyBorder="1"/>
    <xf numFmtId="44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right" vertical="center"/>
    </xf>
  </cellXfs>
  <cellStyles count="5">
    <cellStyle name="Millares 2" xfId="4"/>
    <cellStyle name="Moneda" xfId="1" builtinId="4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H19"/>
  <sheetViews>
    <sheetView tabSelected="1" workbookViewId="0">
      <selection activeCell="J14" sqref="J14"/>
    </sheetView>
  </sheetViews>
  <sheetFormatPr baseColWidth="10" defaultRowHeight="15" x14ac:dyDescent="0.25"/>
  <cols>
    <col min="2" max="2" width="15.7109375" bestFit="1" customWidth="1"/>
    <col min="3" max="3" width="11.5703125" bestFit="1" customWidth="1"/>
    <col min="5" max="5" width="27.140625" bestFit="1" customWidth="1"/>
    <col min="6" max="6" width="14.140625" bestFit="1" customWidth="1"/>
    <col min="7" max="7" width="8.85546875" bestFit="1" customWidth="1"/>
    <col min="8" max="8" width="12.5703125" bestFit="1" customWidth="1"/>
  </cols>
  <sheetData>
    <row r="3" spans="2:8" x14ac:dyDescent="0.25">
      <c r="B3" s="32" t="s">
        <v>23</v>
      </c>
      <c r="C3" s="28">
        <v>-81000</v>
      </c>
      <c r="E3" s="8" t="s">
        <v>34</v>
      </c>
      <c r="F3" s="8" t="s">
        <v>39</v>
      </c>
      <c r="G3" s="8" t="s">
        <v>8</v>
      </c>
      <c r="H3" s="8" t="s">
        <v>9</v>
      </c>
    </row>
    <row r="4" spans="2:8" x14ac:dyDescent="0.25">
      <c r="B4" s="32" t="s">
        <v>31</v>
      </c>
      <c r="C4" s="29">
        <f>'FF1'!E28</f>
        <v>18249.159999999993</v>
      </c>
      <c r="E4" s="21" t="s">
        <v>35</v>
      </c>
      <c r="F4" s="3">
        <v>350</v>
      </c>
      <c r="G4" s="23">
        <v>110</v>
      </c>
      <c r="H4" s="24">
        <f>F4*G4</f>
        <v>38500</v>
      </c>
    </row>
    <row r="5" spans="2:8" x14ac:dyDescent="0.25">
      <c r="B5" s="32" t="s">
        <v>42</v>
      </c>
      <c r="C5" s="29">
        <f>'FF2'!E28</f>
        <v>28762.348000000013</v>
      </c>
      <c r="E5" s="21" t="s">
        <v>36</v>
      </c>
      <c r="F5" s="3">
        <v>500</v>
      </c>
      <c r="G5" s="23">
        <v>60</v>
      </c>
      <c r="H5" s="24">
        <f>F5*G5</f>
        <v>30000</v>
      </c>
    </row>
    <row r="6" spans="2:8" x14ac:dyDescent="0.25">
      <c r="B6" s="32" t="s">
        <v>43</v>
      </c>
      <c r="C6" s="29">
        <f>'FF3'!E28</f>
        <v>60075.651839999991</v>
      </c>
      <c r="E6" s="21" t="s">
        <v>37</v>
      </c>
      <c r="F6" s="3">
        <v>70</v>
      </c>
      <c r="G6" s="23">
        <v>50</v>
      </c>
      <c r="H6" s="24">
        <f>F6*G6</f>
        <v>3500</v>
      </c>
    </row>
    <row r="7" spans="2:8" x14ac:dyDescent="0.25">
      <c r="B7" s="32" t="s">
        <v>44</v>
      </c>
      <c r="C7" s="29">
        <f>'FF4'!E28</f>
        <v>96913.798640000081</v>
      </c>
      <c r="E7" s="21" t="s">
        <v>16</v>
      </c>
      <c r="F7" s="22">
        <v>4000</v>
      </c>
      <c r="G7" s="23">
        <v>1</v>
      </c>
      <c r="H7" s="24">
        <f>F7*G7</f>
        <v>4000</v>
      </c>
    </row>
    <row r="8" spans="2:8" x14ac:dyDescent="0.25">
      <c r="B8" s="32" t="s">
        <v>29</v>
      </c>
      <c r="C8" s="29">
        <f>AVERAGE(C4:C7)</f>
        <v>51000.239620000022</v>
      </c>
      <c r="E8" s="21" t="s">
        <v>27</v>
      </c>
      <c r="F8" s="22">
        <v>2000</v>
      </c>
      <c r="G8" s="23">
        <v>1</v>
      </c>
      <c r="H8" s="24">
        <f>F8*G8</f>
        <v>2000</v>
      </c>
    </row>
    <row r="9" spans="2:8" x14ac:dyDescent="0.25">
      <c r="B9" s="32" t="s">
        <v>41</v>
      </c>
      <c r="C9" s="30">
        <v>0.25</v>
      </c>
      <c r="E9" s="21" t="s">
        <v>17</v>
      </c>
      <c r="F9" s="22">
        <v>550</v>
      </c>
      <c r="G9" s="23">
        <v>1</v>
      </c>
      <c r="H9" s="24">
        <f>F9*G9</f>
        <v>550</v>
      </c>
    </row>
    <row r="10" spans="2:8" x14ac:dyDescent="0.25">
      <c r="B10" s="27" t="s">
        <v>24</v>
      </c>
      <c r="C10" s="33">
        <f>NPV(C9,C4:C7)+C3</f>
        <v>22461.856385024032</v>
      </c>
      <c r="E10" s="21" t="s">
        <v>18</v>
      </c>
      <c r="F10" s="22">
        <v>300</v>
      </c>
      <c r="G10" s="23">
        <v>1</v>
      </c>
      <c r="H10" s="24">
        <f>F10*G10</f>
        <v>300</v>
      </c>
    </row>
    <row r="11" spans="2:8" x14ac:dyDescent="0.25">
      <c r="B11" s="27" t="s">
        <v>25</v>
      </c>
      <c r="C11" s="34">
        <f>IRR(C3:C7)</f>
        <v>0.36107211449093746</v>
      </c>
      <c r="E11" s="21" t="s">
        <v>19</v>
      </c>
      <c r="F11" s="22">
        <v>320</v>
      </c>
      <c r="G11" s="23">
        <v>1</v>
      </c>
      <c r="H11" s="24">
        <f>F11*G11</f>
        <v>320</v>
      </c>
    </row>
    <row r="12" spans="2:8" x14ac:dyDescent="0.25">
      <c r="B12" s="27" t="s">
        <v>28</v>
      </c>
      <c r="C12" s="35">
        <f>-C3/C8</f>
        <v>1.588227831938174</v>
      </c>
      <c r="E12" s="25" t="s">
        <v>33</v>
      </c>
      <c r="F12" s="25"/>
      <c r="G12" s="25"/>
      <c r="H12" s="26">
        <f>SUM(H4:H11)</f>
        <v>79170</v>
      </c>
    </row>
    <row r="14" spans="2:8" x14ac:dyDescent="0.25">
      <c r="C14" s="1"/>
    </row>
    <row r="15" spans="2:8" x14ac:dyDescent="0.25">
      <c r="C15" s="1"/>
    </row>
    <row r="16" spans="2: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mergeCells count="1">
    <mergeCell ref="E12:G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8"/>
  <sheetViews>
    <sheetView topLeftCell="A8" workbookViewId="0">
      <selection activeCell="G22" sqref="G22"/>
    </sheetView>
  </sheetViews>
  <sheetFormatPr baseColWidth="10" defaultRowHeight="15" x14ac:dyDescent="0.25"/>
  <cols>
    <col min="1" max="1" width="35.140625" bestFit="1" customWidth="1"/>
    <col min="2" max="2" width="14.28515625" style="1" bestFit="1" customWidth="1"/>
    <col min="3" max="3" width="14.140625" style="20" bestFit="1" customWidth="1"/>
    <col min="4" max="4" width="12.5703125" style="1" bestFit="1" customWidth="1"/>
    <col min="5" max="5" width="14.140625" style="1" bestFit="1" customWidth="1"/>
  </cols>
  <sheetData>
    <row r="1" spans="1:5" x14ac:dyDescent="0.25">
      <c r="A1" s="12" t="s">
        <v>31</v>
      </c>
      <c r="B1" s="12"/>
      <c r="C1" s="12"/>
      <c r="D1" s="12"/>
      <c r="E1" s="12"/>
    </row>
    <row r="2" spans="1:5" x14ac:dyDescent="0.25">
      <c r="A2" s="9"/>
      <c r="B2" s="2" t="s">
        <v>12</v>
      </c>
      <c r="C2" s="8" t="s">
        <v>32</v>
      </c>
      <c r="D2" s="2" t="s">
        <v>0</v>
      </c>
      <c r="E2" s="2" t="s">
        <v>9</v>
      </c>
    </row>
    <row r="3" spans="1:5" x14ac:dyDescent="0.25">
      <c r="A3" s="13" t="s">
        <v>1</v>
      </c>
      <c r="B3" s="13"/>
      <c r="C3" s="13"/>
      <c r="D3" s="13"/>
      <c r="E3" s="3">
        <f>D4+D5+D6</f>
        <v>374200</v>
      </c>
    </row>
    <row r="4" spans="1:5" x14ac:dyDescent="0.25">
      <c r="A4" s="4" t="s">
        <v>10</v>
      </c>
      <c r="B4" s="3">
        <v>800</v>
      </c>
      <c r="C4" s="37">
        <v>280</v>
      </c>
      <c r="D4" s="3">
        <f>B4*C4</f>
        <v>224000</v>
      </c>
      <c r="E4" s="16"/>
    </row>
    <row r="5" spans="1:5" x14ac:dyDescent="0.25">
      <c r="A5" s="4" t="s">
        <v>11</v>
      </c>
      <c r="B5" s="3">
        <v>1000</v>
      </c>
      <c r="C5" s="37">
        <v>140</v>
      </c>
      <c r="D5" s="3">
        <f>B5*C5</f>
        <v>140000</v>
      </c>
      <c r="E5" s="17"/>
    </row>
    <row r="6" spans="1:5" x14ac:dyDescent="0.25">
      <c r="A6" s="4" t="s">
        <v>38</v>
      </c>
      <c r="B6" s="3">
        <v>120</v>
      </c>
      <c r="C6" s="37">
        <v>85</v>
      </c>
      <c r="D6" s="3">
        <f>B6*C6</f>
        <v>10200</v>
      </c>
      <c r="E6" s="18"/>
    </row>
    <row r="7" spans="1:5" x14ac:dyDescent="0.25">
      <c r="A7" s="13" t="s">
        <v>2</v>
      </c>
      <c r="B7" s="13"/>
      <c r="C7" s="13"/>
      <c r="D7" s="13"/>
      <c r="E7" s="3">
        <f>SUM(D8:D17)</f>
        <v>332301.2</v>
      </c>
    </row>
    <row r="8" spans="1:5" x14ac:dyDescent="0.25">
      <c r="A8" s="5" t="s">
        <v>13</v>
      </c>
      <c r="B8" s="3">
        <f>B4-B4*0.35</f>
        <v>520</v>
      </c>
      <c r="C8" s="37">
        <v>280</v>
      </c>
      <c r="D8" s="3">
        <f>C8*B8</f>
        <v>145600</v>
      </c>
      <c r="E8" s="16"/>
    </row>
    <row r="9" spans="1:5" x14ac:dyDescent="0.25">
      <c r="A9" s="5" t="s">
        <v>14</v>
      </c>
      <c r="B9" s="3">
        <f>B5-B5*0.35</f>
        <v>650</v>
      </c>
      <c r="C9" s="37">
        <v>140</v>
      </c>
      <c r="D9" s="3">
        <f>B9*C9</f>
        <v>91000</v>
      </c>
      <c r="E9" s="17"/>
    </row>
    <row r="10" spans="1:5" x14ac:dyDescent="0.25">
      <c r="A10" s="5" t="s">
        <v>15</v>
      </c>
      <c r="B10" s="3">
        <f>B6-B6*0.35</f>
        <v>78</v>
      </c>
      <c r="C10" s="37">
        <v>85</v>
      </c>
      <c r="D10" s="3">
        <f>B10*C10</f>
        <v>6630</v>
      </c>
      <c r="E10" s="17"/>
    </row>
    <row r="11" spans="1:5" x14ac:dyDescent="0.25">
      <c r="A11" s="31" t="s">
        <v>16</v>
      </c>
      <c r="B11" s="1">
        <v>4000</v>
      </c>
      <c r="C11" s="38">
        <v>12</v>
      </c>
      <c r="D11" s="3">
        <f>B11*C11</f>
        <v>48000</v>
      </c>
      <c r="E11" s="17"/>
    </row>
    <row r="12" spans="1:5" x14ac:dyDescent="0.25">
      <c r="A12" s="5" t="s">
        <v>17</v>
      </c>
      <c r="B12" s="3">
        <v>550</v>
      </c>
      <c r="C12" s="37">
        <v>12</v>
      </c>
      <c r="D12" s="3">
        <f t="shared" ref="D8:D16" si="0">B12*C12</f>
        <v>6600</v>
      </c>
      <c r="E12" s="17"/>
    </row>
    <row r="13" spans="1:5" x14ac:dyDescent="0.25">
      <c r="A13" s="5" t="s">
        <v>18</v>
      </c>
      <c r="B13" s="3">
        <v>300</v>
      </c>
      <c r="C13" s="37">
        <v>12</v>
      </c>
      <c r="D13" s="3">
        <f t="shared" si="0"/>
        <v>3600</v>
      </c>
      <c r="E13" s="17"/>
    </row>
    <row r="14" spans="1:5" x14ac:dyDescent="0.25">
      <c r="A14" s="5" t="s">
        <v>19</v>
      </c>
      <c r="B14" s="3">
        <v>320</v>
      </c>
      <c r="C14" s="37">
        <v>12</v>
      </c>
      <c r="D14" s="3">
        <f t="shared" si="0"/>
        <v>3840</v>
      </c>
      <c r="E14" s="17"/>
    </row>
    <row r="15" spans="1:5" x14ac:dyDescent="0.25">
      <c r="A15" s="5" t="s">
        <v>27</v>
      </c>
      <c r="B15" s="3">
        <v>2000</v>
      </c>
      <c r="C15" s="37">
        <v>6</v>
      </c>
      <c r="D15" s="3">
        <f t="shared" si="0"/>
        <v>12000</v>
      </c>
      <c r="E15" s="17"/>
    </row>
    <row r="16" spans="1:5" x14ac:dyDescent="0.25">
      <c r="A16" s="5" t="s">
        <v>20</v>
      </c>
      <c r="B16" s="3">
        <v>130</v>
      </c>
      <c r="C16" s="37">
        <v>12</v>
      </c>
      <c r="D16" s="3">
        <f t="shared" si="0"/>
        <v>1560</v>
      </c>
      <c r="E16" s="17"/>
    </row>
    <row r="17" spans="1:5" s="19" customFormat="1" x14ac:dyDescent="0.25">
      <c r="A17" s="5" t="s">
        <v>40</v>
      </c>
      <c r="B17" s="3"/>
      <c r="C17" s="37"/>
      <c r="D17" s="3">
        <f>0.036*E3</f>
        <v>13471.199999999999</v>
      </c>
      <c r="E17" s="18"/>
    </row>
    <row r="18" spans="1:5" x14ac:dyDescent="0.25">
      <c r="A18" s="13" t="s">
        <v>3</v>
      </c>
      <c r="B18" s="13"/>
      <c r="C18" s="13"/>
      <c r="D18" s="13"/>
      <c r="E18" s="3">
        <f>D19</f>
        <v>11400</v>
      </c>
    </row>
    <row r="19" spans="1:5" x14ac:dyDescent="0.25">
      <c r="A19" s="4" t="s">
        <v>21</v>
      </c>
      <c r="B19" s="3">
        <v>950</v>
      </c>
      <c r="C19" s="39">
        <v>12</v>
      </c>
      <c r="D19" s="36">
        <f>B19*C19</f>
        <v>11400</v>
      </c>
      <c r="E19" s="3"/>
    </row>
    <row r="20" spans="1:5" x14ac:dyDescent="0.25">
      <c r="A20" s="15" t="s">
        <v>4</v>
      </c>
      <c r="B20" s="15"/>
      <c r="C20" s="15"/>
      <c r="D20" s="15"/>
      <c r="E20" s="7">
        <f>E3-E7-E18</f>
        <v>30498.799999999988</v>
      </c>
    </row>
    <row r="21" spans="1:5" x14ac:dyDescent="0.25">
      <c r="A21" s="13" t="s">
        <v>5</v>
      </c>
      <c r="B21" s="13"/>
      <c r="C21" s="13"/>
      <c r="D21" s="13"/>
      <c r="E21" s="6">
        <f>D22</f>
        <v>9149.6399999999958</v>
      </c>
    </row>
    <row r="22" spans="1:5" x14ac:dyDescent="0.25">
      <c r="A22" s="4" t="s">
        <v>26</v>
      </c>
      <c r="B22" s="3"/>
      <c r="C22" s="37"/>
      <c r="D22" s="3">
        <f>E20*0.3</f>
        <v>9149.6399999999958</v>
      </c>
      <c r="E22" s="3"/>
    </row>
    <row r="23" spans="1:5" x14ac:dyDescent="0.25">
      <c r="A23" s="14" t="s">
        <v>22</v>
      </c>
      <c r="B23" s="14"/>
      <c r="C23" s="14"/>
      <c r="D23" s="14"/>
      <c r="E23" s="7">
        <f>E20-E21</f>
        <v>21349.159999999993</v>
      </c>
    </row>
    <row r="24" spans="1:5" x14ac:dyDescent="0.25">
      <c r="A24" s="13" t="s">
        <v>6</v>
      </c>
      <c r="B24" s="13"/>
      <c r="C24" s="13"/>
      <c r="D24" s="13"/>
      <c r="E24" s="3">
        <f>D25</f>
        <v>11400</v>
      </c>
    </row>
    <row r="25" spans="1:5" x14ac:dyDescent="0.25">
      <c r="A25" s="4" t="s">
        <v>21</v>
      </c>
      <c r="B25" s="3">
        <v>950</v>
      </c>
      <c r="C25" s="39">
        <v>12</v>
      </c>
      <c r="D25" s="36">
        <f>B25*C25</f>
        <v>11400</v>
      </c>
      <c r="E25" s="10"/>
    </row>
    <row r="26" spans="1:5" x14ac:dyDescent="0.25">
      <c r="A26" s="13" t="s">
        <v>7</v>
      </c>
      <c r="B26" s="13"/>
      <c r="C26" s="13"/>
      <c r="D26" s="13"/>
      <c r="E26" s="3">
        <f>D27</f>
        <v>14500</v>
      </c>
    </row>
    <row r="27" spans="1:5" x14ac:dyDescent="0.25">
      <c r="A27" s="4" t="s">
        <v>30</v>
      </c>
      <c r="B27" s="3"/>
      <c r="C27" s="37"/>
      <c r="D27" s="3">
        <v>14500</v>
      </c>
      <c r="E27" s="11"/>
    </row>
    <row r="28" spans="1:5" x14ac:dyDescent="0.25">
      <c r="A28" s="13" t="s">
        <v>45</v>
      </c>
      <c r="B28" s="13"/>
      <c r="C28" s="13"/>
      <c r="D28" s="13"/>
      <c r="E28" s="7">
        <f>E23+E24-E26</f>
        <v>18249.159999999993</v>
      </c>
    </row>
  </sheetData>
  <mergeCells count="12">
    <mergeCell ref="A28:D28"/>
    <mergeCell ref="A26:D26"/>
    <mergeCell ref="A24:D24"/>
    <mergeCell ref="A21:D21"/>
    <mergeCell ref="E8:E17"/>
    <mergeCell ref="A1:E1"/>
    <mergeCell ref="A3:D3"/>
    <mergeCell ref="A7:D7"/>
    <mergeCell ref="A18:D18"/>
    <mergeCell ref="A23:D23"/>
    <mergeCell ref="A20:D20"/>
    <mergeCell ref="E4:E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8"/>
  <sheetViews>
    <sheetView topLeftCell="A8" workbookViewId="0">
      <selection sqref="A1:E28"/>
    </sheetView>
  </sheetViews>
  <sheetFormatPr baseColWidth="10" defaultRowHeight="15" x14ac:dyDescent="0.25"/>
  <cols>
    <col min="1" max="1" width="35.140625" style="19" bestFit="1" customWidth="1"/>
    <col min="2" max="2" width="14.28515625" style="1" bestFit="1" customWidth="1"/>
    <col min="3" max="3" width="14.140625" style="20" bestFit="1" customWidth="1"/>
    <col min="4" max="4" width="12.5703125" style="1" bestFit="1" customWidth="1"/>
    <col min="5" max="5" width="14.140625" style="1" bestFit="1" customWidth="1"/>
    <col min="6" max="16384" width="11.42578125" style="19"/>
  </cols>
  <sheetData>
    <row r="1" spans="1:5" x14ac:dyDescent="0.25">
      <c r="A1" s="12" t="s">
        <v>42</v>
      </c>
      <c r="B1" s="12"/>
      <c r="C1" s="12"/>
      <c r="D1" s="12"/>
      <c r="E1" s="12"/>
    </row>
    <row r="2" spans="1:5" x14ac:dyDescent="0.25">
      <c r="A2" s="9"/>
      <c r="B2" s="2" t="s">
        <v>12</v>
      </c>
      <c r="C2" s="8" t="s">
        <v>32</v>
      </c>
      <c r="D2" s="2" t="s">
        <v>0</v>
      </c>
      <c r="E2" s="2" t="s">
        <v>9</v>
      </c>
    </row>
    <row r="3" spans="1:5" x14ac:dyDescent="0.25">
      <c r="A3" s="13" t="s">
        <v>1</v>
      </c>
      <c r="B3" s="13"/>
      <c r="C3" s="13"/>
      <c r="D3" s="13"/>
      <c r="E3" s="3">
        <f>D4+D5+D6</f>
        <v>494260</v>
      </c>
    </row>
    <row r="4" spans="1:5" x14ac:dyDescent="0.25">
      <c r="A4" s="4" t="s">
        <v>10</v>
      </c>
      <c r="B4" s="3">
        <f>'FF1'!B4*1.3</f>
        <v>1040</v>
      </c>
      <c r="C4" s="37">
        <v>300</v>
      </c>
      <c r="D4" s="3">
        <f>B4*C4</f>
        <v>312000</v>
      </c>
      <c r="E4" s="16"/>
    </row>
    <row r="5" spans="1:5" x14ac:dyDescent="0.25">
      <c r="A5" s="4" t="s">
        <v>11</v>
      </c>
      <c r="B5" s="3">
        <f>'FF1'!B5*1.3</f>
        <v>1300</v>
      </c>
      <c r="C5" s="37">
        <v>130</v>
      </c>
      <c r="D5" s="3">
        <f>B5*C5</f>
        <v>169000</v>
      </c>
      <c r="E5" s="17"/>
    </row>
    <row r="6" spans="1:5" x14ac:dyDescent="0.25">
      <c r="A6" s="4" t="s">
        <v>38</v>
      </c>
      <c r="B6" s="3">
        <f>'FF1'!B6*1.3</f>
        <v>156</v>
      </c>
      <c r="C6" s="37">
        <v>85</v>
      </c>
      <c r="D6" s="3">
        <f>B6*C6</f>
        <v>13260</v>
      </c>
      <c r="E6" s="18"/>
    </row>
    <row r="7" spans="1:5" x14ac:dyDescent="0.25">
      <c r="A7" s="13" t="s">
        <v>2</v>
      </c>
      <c r="B7" s="13"/>
      <c r="C7" s="13"/>
      <c r="D7" s="13"/>
      <c r="E7" s="3">
        <f>SUM(D8:D17)</f>
        <v>437342.36</v>
      </c>
    </row>
    <row r="8" spans="1:5" x14ac:dyDescent="0.25">
      <c r="A8" s="5" t="s">
        <v>13</v>
      </c>
      <c r="B8" s="3">
        <f>B4-B4*0.35</f>
        <v>676</v>
      </c>
      <c r="C8" s="37">
        <v>300</v>
      </c>
      <c r="D8" s="3">
        <f>C8*B8</f>
        <v>202800</v>
      </c>
      <c r="E8" s="16"/>
    </row>
    <row r="9" spans="1:5" x14ac:dyDescent="0.25">
      <c r="A9" s="5" t="s">
        <v>14</v>
      </c>
      <c r="B9" s="3">
        <f>B5-B5*0.35</f>
        <v>845</v>
      </c>
      <c r="C9" s="37">
        <v>130</v>
      </c>
      <c r="D9" s="3">
        <f>B9*C9</f>
        <v>109850</v>
      </c>
      <c r="E9" s="17"/>
    </row>
    <row r="10" spans="1:5" x14ac:dyDescent="0.25">
      <c r="A10" s="5" t="s">
        <v>15</v>
      </c>
      <c r="B10" s="3">
        <f>B6-B6*0.35</f>
        <v>101.4</v>
      </c>
      <c r="C10" s="37">
        <v>85</v>
      </c>
      <c r="D10" s="3">
        <f>B10*C10</f>
        <v>8619</v>
      </c>
      <c r="E10" s="17"/>
    </row>
    <row r="11" spans="1:5" x14ac:dyDescent="0.25">
      <c r="A11" s="31" t="s">
        <v>16</v>
      </c>
      <c r="B11" s="3">
        <f>'FF1'!B11*1.3</f>
        <v>5200</v>
      </c>
      <c r="C11" s="38">
        <v>12</v>
      </c>
      <c r="D11" s="3">
        <f>B11*C11</f>
        <v>62400</v>
      </c>
      <c r="E11" s="17"/>
    </row>
    <row r="12" spans="1:5" x14ac:dyDescent="0.25">
      <c r="A12" s="5" t="s">
        <v>17</v>
      </c>
      <c r="B12" s="3">
        <f>'FF1'!B12*1.3</f>
        <v>715</v>
      </c>
      <c r="C12" s="37">
        <v>12</v>
      </c>
      <c r="D12" s="3">
        <f t="shared" ref="D12:D20" si="0">B12*C12</f>
        <v>8580</v>
      </c>
      <c r="E12" s="17"/>
    </row>
    <row r="13" spans="1:5" x14ac:dyDescent="0.25">
      <c r="A13" s="5" t="s">
        <v>18</v>
      </c>
      <c r="B13" s="3">
        <f>'FF1'!B13*1.3</f>
        <v>390</v>
      </c>
      <c r="C13" s="37">
        <v>12</v>
      </c>
      <c r="D13" s="3">
        <f t="shared" si="0"/>
        <v>4680</v>
      </c>
      <c r="E13" s="17"/>
    </row>
    <row r="14" spans="1:5" x14ac:dyDescent="0.25">
      <c r="A14" s="5" t="s">
        <v>19</v>
      </c>
      <c r="B14" s="3">
        <f>'FF1'!B14*1.3</f>
        <v>416</v>
      </c>
      <c r="C14" s="37">
        <v>12</v>
      </c>
      <c r="D14" s="3">
        <f t="shared" si="0"/>
        <v>4992</v>
      </c>
      <c r="E14" s="17"/>
    </row>
    <row r="15" spans="1:5" x14ac:dyDescent="0.25">
      <c r="A15" s="5" t="s">
        <v>27</v>
      </c>
      <c r="B15" s="3">
        <f>'FF1'!B15*1.3</f>
        <v>2600</v>
      </c>
      <c r="C15" s="37">
        <v>6</v>
      </c>
      <c r="D15" s="3">
        <f t="shared" si="0"/>
        <v>15600</v>
      </c>
      <c r="E15" s="17"/>
    </row>
    <row r="16" spans="1:5" x14ac:dyDescent="0.25">
      <c r="A16" s="5" t="s">
        <v>20</v>
      </c>
      <c r="B16" s="3">
        <f>'FF1'!B16*1.3</f>
        <v>169</v>
      </c>
      <c r="C16" s="37">
        <v>12</v>
      </c>
      <c r="D16" s="3">
        <f t="shared" si="0"/>
        <v>2028</v>
      </c>
      <c r="E16" s="17"/>
    </row>
    <row r="17" spans="1:5" x14ac:dyDescent="0.25">
      <c r="A17" s="5" t="s">
        <v>40</v>
      </c>
      <c r="B17" s="3"/>
      <c r="C17" s="37"/>
      <c r="D17" s="3">
        <f>0.036*E3</f>
        <v>17793.359999999997</v>
      </c>
      <c r="E17" s="18"/>
    </row>
    <row r="18" spans="1:5" x14ac:dyDescent="0.25">
      <c r="A18" s="13" t="s">
        <v>3</v>
      </c>
      <c r="B18" s="13"/>
      <c r="C18" s="13"/>
      <c r="D18" s="13"/>
      <c r="E18" s="3">
        <f>D19</f>
        <v>11400</v>
      </c>
    </row>
    <row r="19" spans="1:5" x14ac:dyDescent="0.25">
      <c r="A19" s="4" t="s">
        <v>21</v>
      </c>
      <c r="B19" s="3">
        <v>950</v>
      </c>
      <c r="C19" s="39">
        <v>12</v>
      </c>
      <c r="D19" s="36">
        <f>B19*C19</f>
        <v>11400</v>
      </c>
      <c r="E19" s="3"/>
    </row>
    <row r="20" spans="1:5" x14ac:dyDescent="0.25">
      <c r="A20" s="15" t="s">
        <v>4</v>
      </c>
      <c r="B20" s="15"/>
      <c r="C20" s="15"/>
      <c r="D20" s="15"/>
      <c r="E20" s="7">
        <f>E3-E7-E18</f>
        <v>45517.640000000014</v>
      </c>
    </row>
    <row r="21" spans="1:5" x14ac:dyDescent="0.25">
      <c r="A21" s="13" t="s">
        <v>5</v>
      </c>
      <c r="B21" s="13"/>
      <c r="C21" s="13"/>
      <c r="D21" s="13"/>
      <c r="E21" s="6">
        <f>D22</f>
        <v>13655.292000000003</v>
      </c>
    </row>
    <row r="22" spans="1:5" x14ac:dyDescent="0.25">
      <c r="A22" s="4" t="s">
        <v>26</v>
      </c>
      <c r="B22" s="3"/>
      <c r="C22" s="37"/>
      <c r="D22" s="3">
        <f>E20*0.3</f>
        <v>13655.292000000003</v>
      </c>
      <c r="E22" s="3"/>
    </row>
    <row r="23" spans="1:5" x14ac:dyDescent="0.25">
      <c r="A23" s="14" t="s">
        <v>22</v>
      </c>
      <c r="B23" s="14"/>
      <c r="C23" s="14"/>
      <c r="D23" s="14"/>
      <c r="E23" s="7">
        <f>E20-E21</f>
        <v>31862.348000000013</v>
      </c>
    </row>
    <row r="24" spans="1:5" x14ac:dyDescent="0.25">
      <c r="A24" s="13" t="s">
        <v>6</v>
      </c>
      <c r="B24" s="13"/>
      <c r="C24" s="13"/>
      <c r="D24" s="13"/>
      <c r="E24" s="3">
        <f>D25</f>
        <v>11400</v>
      </c>
    </row>
    <row r="25" spans="1:5" x14ac:dyDescent="0.25">
      <c r="A25" s="4" t="s">
        <v>21</v>
      </c>
      <c r="B25" s="3">
        <v>950</v>
      </c>
      <c r="C25" s="39">
        <v>12</v>
      </c>
      <c r="D25" s="36">
        <f>B25*C25</f>
        <v>11400</v>
      </c>
      <c r="E25" s="10"/>
    </row>
    <row r="26" spans="1:5" x14ac:dyDescent="0.25">
      <c r="A26" s="13" t="s">
        <v>7</v>
      </c>
      <c r="B26" s="13"/>
      <c r="C26" s="13"/>
      <c r="D26" s="13"/>
      <c r="E26" s="3">
        <f>D27</f>
        <v>14500</v>
      </c>
    </row>
    <row r="27" spans="1:5" x14ac:dyDescent="0.25">
      <c r="A27" s="4" t="s">
        <v>30</v>
      </c>
      <c r="B27" s="3"/>
      <c r="C27" s="37"/>
      <c r="D27" s="3">
        <v>14500</v>
      </c>
      <c r="E27" s="11"/>
    </row>
    <row r="28" spans="1:5" x14ac:dyDescent="0.25">
      <c r="A28" s="13" t="s">
        <v>45</v>
      </c>
      <c r="B28" s="13"/>
      <c r="C28" s="13"/>
      <c r="D28" s="13"/>
      <c r="E28" s="7">
        <f>E23+E24-E26</f>
        <v>28762.348000000013</v>
      </c>
    </row>
  </sheetData>
  <mergeCells count="12">
    <mergeCell ref="A20:D20"/>
    <mergeCell ref="A21:D21"/>
    <mergeCell ref="A23:D23"/>
    <mergeCell ref="A24:D24"/>
    <mergeCell ref="A26:D26"/>
    <mergeCell ref="A28:D28"/>
    <mergeCell ref="A1:E1"/>
    <mergeCell ref="A3:D3"/>
    <mergeCell ref="E4:E6"/>
    <mergeCell ref="A7:D7"/>
    <mergeCell ref="E8:E17"/>
    <mergeCell ref="A18:D1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8"/>
  <sheetViews>
    <sheetView topLeftCell="A8" workbookViewId="0">
      <selection sqref="A1:E28"/>
    </sheetView>
  </sheetViews>
  <sheetFormatPr baseColWidth="10" defaultRowHeight="15" x14ac:dyDescent="0.25"/>
  <cols>
    <col min="1" max="1" width="35.140625" style="19" bestFit="1" customWidth="1"/>
    <col min="2" max="2" width="14.28515625" style="1" bestFit="1" customWidth="1"/>
    <col min="3" max="3" width="14.140625" style="20" bestFit="1" customWidth="1"/>
    <col min="4" max="4" width="12.5703125" style="1" bestFit="1" customWidth="1"/>
    <col min="5" max="5" width="14.140625" style="1" bestFit="1" customWidth="1"/>
    <col min="6" max="16384" width="11.42578125" style="19"/>
  </cols>
  <sheetData>
    <row r="1" spans="1:5" x14ac:dyDescent="0.25">
      <c r="A1" s="12" t="s">
        <v>43</v>
      </c>
      <c r="B1" s="12"/>
      <c r="C1" s="12"/>
      <c r="D1" s="12"/>
      <c r="E1" s="12"/>
    </row>
    <row r="2" spans="1:5" x14ac:dyDescent="0.25">
      <c r="A2" s="9"/>
      <c r="B2" s="2" t="s">
        <v>12</v>
      </c>
      <c r="C2" s="8" t="s">
        <v>32</v>
      </c>
      <c r="D2" s="2" t="s">
        <v>0</v>
      </c>
      <c r="E2" s="2" t="s">
        <v>9</v>
      </c>
    </row>
    <row r="3" spans="1:5" x14ac:dyDescent="0.25">
      <c r="A3" s="13" t="s">
        <v>1</v>
      </c>
      <c r="B3" s="13"/>
      <c r="C3" s="13"/>
      <c r="D3" s="13"/>
      <c r="E3" s="3">
        <f>D4+D5+D6</f>
        <v>730620.8</v>
      </c>
    </row>
    <row r="4" spans="1:5" x14ac:dyDescent="0.25">
      <c r="A4" s="4" t="s">
        <v>10</v>
      </c>
      <c r="B4" s="40">
        <f>'FF1'!B4*1.3*1.3</f>
        <v>1352</v>
      </c>
      <c r="C4" s="37">
        <v>340</v>
      </c>
      <c r="D4" s="3">
        <f>B4*C4</f>
        <v>459680</v>
      </c>
      <c r="E4" s="16"/>
    </row>
    <row r="5" spans="1:5" x14ac:dyDescent="0.25">
      <c r="A5" s="4" t="s">
        <v>11</v>
      </c>
      <c r="B5" s="40">
        <f>'FF1'!B5*1.3*1.3</f>
        <v>1690</v>
      </c>
      <c r="C5" s="37">
        <v>150</v>
      </c>
      <c r="D5" s="3">
        <f>B5*C5</f>
        <v>253500</v>
      </c>
      <c r="E5" s="17"/>
    </row>
    <row r="6" spans="1:5" x14ac:dyDescent="0.25">
      <c r="A6" s="4" t="s">
        <v>38</v>
      </c>
      <c r="B6" s="40">
        <f>'FF1'!B6*1.3*1.3</f>
        <v>202.8</v>
      </c>
      <c r="C6" s="37">
        <v>86</v>
      </c>
      <c r="D6" s="3">
        <f>B6*C6</f>
        <v>17440.8</v>
      </c>
      <c r="E6" s="18"/>
    </row>
    <row r="7" spans="1:5" x14ac:dyDescent="0.25">
      <c r="A7" s="13" t="s">
        <v>2</v>
      </c>
      <c r="B7" s="13"/>
      <c r="C7" s="13"/>
      <c r="D7" s="13"/>
      <c r="E7" s="3">
        <f>SUM(D8:D17)</f>
        <v>628969.86880000005</v>
      </c>
    </row>
    <row r="8" spans="1:5" x14ac:dyDescent="0.25">
      <c r="A8" s="5" t="s">
        <v>13</v>
      </c>
      <c r="B8" s="3">
        <f>B4-B4*0.35</f>
        <v>878.8</v>
      </c>
      <c r="C8" s="37">
        <v>340</v>
      </c>
      <c r="D8" s="3">
        <f>C8*B8</f>
        <v>298792</v>
      </c>
      <c r="E8" s="16"/>
    </row>
    <row r="9" spans="1:5" x14ac:dyDescent="0.25">
      <c r="A9" s="5" t="s">
        <v>14</v>
      </c>
      <c r="B9" s="3">
        <f>B5-B5*0.35</f>
        <v>1098.5</v>
      </c>
      <c r="C9" s="37">
        <v>150</v>
      </c>
      <c r="D9" s="3">
        <f>B9*C9</f>
        <v>164775</v>
      </c>
      <c r="E9" s="17"/>
    </row>
    <row r="10" spans="1:5" x14ac:dyDescent="0.25">
      <c r="A10" s="5" t="s">
        <v>15</v>
      </c>
      <c r="B10" s="3">
        <f>B6-B6*0.35</f>
        <v>131.82</v>
      </c>
      <c r="C10" s="37">
        <v>86</v>
      </c>
      <c r="D10" s="3">
        <f>B10*C10</f>
        <v>11336.519999999999</v>
      </c>
      <c r="E10" s="17"/>
    </row>
    <row r="11" spans="1:5" x14ac:dyDescent="0.25">
      <c r="A11" s="31" t="s">
        <v>16</v>
      </c>
      <c r="B11" s="3">
        <f>'FF1'!B11*1.3*1.3</f>
        <v>6760</v>
      </c>
      <c r="C11" s="38">
        <v>12</v>
      </c>
      <c r="D11" s="3">
        <f>B11*C11</f>
        <v>81120</v>
      </c>
      <c r="E11" s="17"/>
    </row>
    <row r="12" spans="1:5" x14ac:dyDescent="0.25">
      <c r="A12" s="5" t="s">
        <v>17</v>
      </c>
      <c r="B12" s="3">
        <f>'FF1'!B12*1.3*1.3</f>
        <v>929.5</v>
      </c>
      <c r="C12" s="37">
        <v>12</v>
      </c>
      <c r="D12" s="3">
        <f t="shared" ref="D12:D20" si="0">B12*C12</f>
        <v>11154</v>
      </c>
      <c r="E12" s="17"/>
    </row>
    <row r="13" spans="1:5" x14ac:dyDescent="0.25">
      <c r="A13" s="5" t="s">
        <v>18</v>
      </c>
      <c r="B13" s="3">
        <f>'FF1'!B13*1.3*1.3</f>
        <v>507</v>
      </c>
      <c r="C13" s="37">
        <v>12</v>
      </c>
      <c r="D13" s="3">
        <f t="shared" si="0"/>
        <v>6084</v>
      </c>
      <c r="E13" s="17"/>
    </row>
    <row r="14" spans="1:5" x14ac:dyDescent="0.25">
      <c r="A14" s="5" t="s">
        <v>19</v>
      </c>
      <c r="B14" s="3">
        <f>'FF1'!B14*1.3*1.3</f>
        <v>540.80000000000007</v>
      </c>
      <c r="C14" s="37">
        <v>12</v>
      </c>
      <c r="D14" s="3">
        <f t="shared" si="0"/>
        <v>6489.6</v>
      </c>
      <c r="E14" s="17"/>
    </row>
    <row r="15" spans="1:5" x14ac:dyDescent="0.25">
      <c r="A15" s="5" t="s">
        <v>27</v>
      </c>
      <c r="B15" s="3">
        <f>'FF1'!B15*1.3*1.3</f>
        <v>3380</v>
      </c>
      <c r="C15" s="37">
        <v>6</v>
      </c>
      <c r="D15" s="3">
        <f t="shared" si="0"/>
        <v>20280</v>
      </c>
      <c r="E15" s="17"/>
    </row>
    <row r="16" spans="1:5" x14ac:dyDescent="0.25">
      <c r="A16" s="5" t="s">
        <v>20</v>
      </c>
      <c r="B16" s="3">
        <f>'FF1'!B16*1.3*1.3</f>
        <v>219.70000000000002</v>
      </c>
      <c r="C16" s="37">
        <v>12</v>
      </c>
      <c r="D16" s="3">
        <f t="shared" si="0"/>
        <v>2636.4</v>
      </c>
      <c r="E16" s="17"/>
    </row>
    <row r="17" spans="1:5" x14ac:dyDescent="0.25">
      <c r="A17" s="5" t="s">
        <v>40</v>
      </c>
      <c r="B17" s="3"/>
      <c r="C17" s="37"/>
      <c r="D17" s="3">
        <f>0.036*E3</f>
        <v>26302.3488</v>
      </c>
      <c r="E17" s="18"/>
    </row>
    <row r="18" spans="1:5" x14ac:dyDescent="0.25">
      <c r="A18" s="13" t="s">
        <v>3</v>
      </c>
      <c r="B18" s="13"/>
      <c r="C18" s="13"/>
      <c r="D18" s="13"/>
      <c r="E18" s="3">
        <f>D19</f>
        <v>11400</v>
      </c>
    </row>
    <row r="19" spans="1:5" x14ac:dyDescent="0.25">
      <c r="A19" s="4" t="s">
        <v>21</v>
      </c>
      <c r="B19" s="3">
        <v>950</v>
      </c>
      <c r="C19" s="39">
        <v>12</v>
      </c>
      <c r="D19" s="36">
        <f>B19*C19</f>
        <v>11400</v>
      </c>
      <c r="E19" s="3"/>
    </row>
    <row r="20" spans="1:5" x14ac:dyDescent="0.25">
      <c r="A20" s="15" t="s">
        <v>4</v>
      </c>
      <c r="B20" s="15"/>
      <c r="C20" s="15"/>
      <c r="D20" s="15"/>
      <c r="E20" s="7">
        <f>E3-E7-E18</f>
        <v>90250.931199999992</v>
      </c>
    </row>
    <row r="21" spans="1:5" x14ac:dyDescent="0.25">
      <c r="A21" s="13" t="s">
        <v>5</v>
      </c>
      <c r="B21" s="13"/>
      <c r="C21" s="13"/>
      <c r="D21" s="13"/>
      <c r="E21" s="6">
        <f>D22</f>
        <v>27075.279359999997</v>
      </c>
    </row>
    <row r="22" spans="1:5" x14ac:dyDescent="0.25">
      <c r="A22" s="4" t="s">
        <v>26</v>
      </c>
      <c r="B22" s="3"/>
      <c r="C22" s="37"/>
      <c r="D22" s="3">
        <f>E20*0.3</f>
        <v>27075.279359999997</v>
      </c>
      <c r="E22" s="3"/>
    </row>
    <row r="23" spans="1:5" x14ac:dyDescent="0.25">
      <c r="A23" s="14" t="s">
        <v>22</v>
      </c>
      <c r="B23" s="14"/>
      <c r="C23" s="14"/>
      <c r="D23" s="14"/>
      <c r="E23" s="7">
        <f>E20-E21</f>
        <v>63175.651839999991</v>
      </c>
    </row>
    <row r="24" spans="1:5" x14ac:dyDescent="0.25">
      <c r="A24" s="13" t="s">
        <v>6</v>
      </c>
      <c r="B24" s="13"/>
      <c r="C24" s="13"/>
      <c r="D24" s="13"/>
      <c r="E24" s="3">
        <f>D25</f>
        <v>11400</v>
      </c>
    </row>
    <row r="25" spans="1:5" x14ac:dyDescent="0.25">
      <c r="A25" s="4" t="s">
        <v>21</v>
      </c>
      <c r="B25" s="3">
        <v>950</v>
      </c>
      <c r="C25" s="39">
        <v>12</v>
      </c>
      <c r="D25" s="36">
        <f>B25*C25</f>
        <v>11400</v>
      </c>
      <c r="E25" s="10"/>
    </row>
    <row r="26" spans="1:5" x14ac:dyDescent="0.25">
      <c r="A26" s="13" t="s">
        <v>7</v>
      </c>
      <c r="B26" s="13"/>
      <c r="C26" s="13"/>
      <c r="D26" s="13"/>
      <c r="E26" s="3">
        <f>D27</f>
        <v>14500</v>
      </c>
    </row>
    <row r="27" spans="1:5" x14ac:dyDescent="0.25">
      <c r="A27" s="4" t="s">
        <v>30</v>
      </c>
      <c r="B27" s="3"/>
      <c r="C27" s="37"/>
      <c r="D27" s="3">
        <v>14500</v>
      </c>
      <c r="E27" s="11"/>
    </row>
    <row r="28" spans="1:5" x14ac:dyDescent="0.25">
      <c r="A28" s="13" t="s">
        <v>45</v>
      </c>
      <c r="B28" s="13"/>
      <c r="C28" s="13"/>
      <c r="D28" s="13"/>
      <c r="E28" s="7">
        <f>E23+E24-E26</f>
        <v>60075.651839999991</v>
      </c>
    </row>
  </sheetData>
  <mergeCells count="12">
    <mergeCell ref="A20:D20"/>
    <mergeCell ref="A21:D21"/>
    <mergeCell ref="A23:D23"/>
    <mergeCell ref="A24:D24"/>
    <mergeCell ref="A26:D26"/>
    <mergeCell ref="A28:D28"/>
    <mergeCell ref="A1:E1"/>
    <mergeCell ref="A3:D3"/>
    <mergeCell ref="E4:E6"/>
    <mergeCell ref="A7:D7"/>
    <mergeCell ref="E8:E17"/>
    <mergeCell ref="A18:D1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8"/>
  <sheetViews>
    <sheetView topLeftCell="A8" workbookViewId="0">
      <selection sqref="A1:E28"/>
    </sheetView>
  </sheetViews>
  <sheetFormatPr baseColWidth="10" defaultRowHeight="15" x14ac:dyDescent="0.25"/>
  <cols>
    <col min="1" max="1" width="35.140625" style="19" bestFit="1" customWidth="1"/>
    <col min="2" max="2" width="14.28515625" style="1" bestFit="1" customWidth="1"/>
    <col min="3" max="3" width="14.140625" style="20" bestFit="1" customWidth="1"/>
    <col min="4" max="4" width="12.5703125" style="1" bestFit="1" customWidth="1"/>
    <col min="5" max="5" width="14.140625" style="1" bestFit="1" customWidth="1"/>
    <col min="6" max="16384" width="11.42578125" style="19"/>
  </cols>
  <sheetData>
    <row r="1" spans="1:5" x14ac:dyDescent="0.25">
      <c r="A1" s="12" t="s">
        <v>44</v>
      </c>
      <c r="B1" s="12"/>
      <c r="C1" s="12"/>
      <c r="D1" s="12"/>
      <c r="E1" s="12"/>
    </row>
    <row r="2" spans="1:5" x14ac:dyDescent="0.25">
      <c r="A2" s="9"/>
      <c r="B2" s="2" t="s">
        <v>12</v>
      </c>
      <c r="C2" s="8" t="s">
        <v>32</v>
      </c>
      <c r="D2" s="2" t="s">
        <v>0</v>
      </c>
      <c r="E2" s="2" t="s">
        <v>9</v>
      </c>
    </row>
    <row r="3" spans="1:5" x14ac:dyDescent="0.25">
      <c r="A3" s="13" t="s">
        <v>1</v>
      </c>
      <c r="B3" s="13"/>
      <c r="C3" s="13"/>
      <c r="D3" s="13"/>
      <c r="E3" s="3">
        <f>D4+D5+D6</f>
        <v>1020286.8</v>
      </c>
    </row>
    <row r="4" spans="1:5" x14ac:dyDescent="0.25">
      <c r="A4" s="4" t="s">
        <v>10</v>
      </c>
      <c r="B4" s="3">
        <f>'FF1'!B4*1.3*1.3*1.3</f>
        <v>1757.6000000000001</v>
      </c>
      <c r="C4" s="37">
        <v>360</v>
      </c>
      <c r="D4" s="3">
        <f>B4*C4</f>
        <v>632736</v>
      </c>
      <c r="E4" s="16"/>
    </row>
    <row r="5" spans="1:5" x14ac:dyDescent="0.25">
      <c r="A5" s="4" t="s">
        <v>11</v>
      </c>
      <c r="B5" s="3">
        <f>'FF1'!B5*1.3*1.3*1.3</f>
        <v>2197</v>
      </c>
      <c r="C5" s="37">
        <v>165</v>
      </c>
      <c r="D5" s="3">
        <f>B5*C5</f>
        <v>362505</v>
      </c>
      <c r="E5" s="17"/>
    </row>
    <row r="6" spans="1:5" x14ac:dyDescent="0.25">
      <c r="A6" s="4" t="s">
        <v>38</v>
      </c>
      <c r="B6" s="3">
        <f>'FF1'!B6*1.3*1.3*1.3</f>
        <v>263.64000000000004</v>
      </c>
      <c r="C6" s="37">
        <v>95</v>
      </c>
      <c r="D6" s="3">
        <f>B6*C6</f>
        <v>25045.800000000003</v>
      </c>
      <c r="E6" s="18"/>
    </row>
    <row r="7" spans="1:5" x14ac:dyDescent="0.25">
      <c r="A7" s="13" t="s">
        <v>2</v>
      </c>
      <c r="B7" s="13"/>
      <c r="C7" s="13"/>
      <c r="D7" s="13"/>
      <c r="E7" s="3">
        <f>SUM(D8:D17)</f>
        <v>866009.94479999994</v>
      </c>
    </row>
    <row r="8" spans="1:5" x14ac:dyDescent="0.25">
      <c r="A8" s="5" t="s">
        <v>13</v>
      </c>
      <c r="B8" s="3">
        <f>B4-B4*0.35</f>
        <v>1142.44</v>
      </c>
      <c r="C8" s="37">
        <v>360</v>
      </c>
      <c r="D8" s="3">
        <f>C8*B8</f>
        <v>411278.4</v>
      </c>
      <c r="E8" s="16"/>
    </row>
    <row r="9" spans="1:5" x14ac:dyDescent="0.25">
      <c r="A9" s="5" t="s">
        <v>14</v>
      </c>
      <c r="B9" s="3">
        <f>B5-B5*0.35</f>
        <v>1428.0500000000002</v>
      </c>
      <c r="C9" s="37">
        <v>165</v>
      </c>
      <c r="D9" s="3">
        <f>B9*C9</f>
        <v>235628.25000000003</v>
      </c>
      <c r="E9" s="17"/>
    </row>
    <row r="10" spans="1:5" x14ac:dyDescent="0.25">
      <c r="A10" s="5" t="s">
        <v>15</v>
      </c>
      <c r="B10" s="3">
        <f>B6-B6*0.35</f>
        <v>171.36600000000004</v>
      </c>
      <c r="C10" s="37">
        <v>95</v>
      </c>
      <c r="D10" s="3">
        <f>B10*C10</f>
        <v>16279.770000000004</v>
      </c>
      <c r="E10" s="17"/>
    </row>
    <row r="11" spans="1:5" x14ac:dyDescent="0.25">
      <c r="A11" s="31" t="s">
        <v>16</v>
      </c>
      <c r="B11" s="3">
        <f>'FF1'!B11*1.3*1.3*1.3</f>
        <v>8788</v>
      </c>
      <c r="C11" s="38">
        <v>12</v>
      </c>
      <c r="D11" s="3">
        <f>B11*C11</f>
        <v>105456</v>
      </c>
      <c r="E11" s="17"/>
    </row>
    <row r="12" spans="1:5" x14ac:dyDescent="0.25">
      <c r="A12" s="5" t="s">
        <v>17</v>
      </c>
      <c r="B12" s="3">
        <f>'FF1'!B12*1.3*1.3*1.3</f>
        <v>1208.3500000000001</v>
      </c>
      <c r="C12" s="37">
        <v>12</v>
      </c>
      <c r="D12" s="3">
        <f t="shared" ref="D12:D20" si="0">B12*C12</f>
        <v>14500.2</v>
      </c>
      <c r="E12" s="17"/>
    </row>
    <row r="13" spans="1:5" x14ac:dyDescent="0.25">
      <c r="A13" s="5" t="s">
        <v>18</v>
      </c>
      <c r="B13" s="3">
        <f>'FF1'!B13*1.3*1.3*1.3</f>
        <v>659.1</v>
      </c>
      <c r="C13" s="37">
        <v>12</v>
      </c>
      <c r="D13" s="3">
        <f t="shared" si="0"/>
        <v>7909.2000000000007</v>
      </c>
      <c r="E13" s="17"/>
    </row>
    <row r="14" spans="1:5" x14ac:dyDescent="0.25">
      <c r="A14" s="5" t="s">
        <v>19</v>
      </c>
      <c r="B14" s="3">
        <f>'FF1'!B14*1.3*1.3*1.3</f>
        <v>703.04000000000008</v>
      </c>
      <c r="C14" s="37">
        <v>12</v>
      </c>
      <c r="D14" s="3">
        <f t="shared" si="0"/>
        <v>8436.4800000000014</v>
      </c>
      <c r="E14" s="17"/>
    </row>
    <row r="15" spans="1:5" x14ac:dyDescent="0.25">
      <c r="A15" s="5" t="s">
        <v>27</v>
      </c>
      <c r="B15" s="3">
        <f>'FF1'!B15*1.3*1.3*1.3</f>
        <v>4394</v>
      </c>
      <c r="C15" s="37">
        <v>6</v>
      </c>
      <c r="D15" s="3">
        <f t="shared" si="0"/>
        <v>26364</v>
      </c>
      <c r="E15" s="17"/>
    </row>
    <row r="16" spans="1:5" x14ac:dyDescent="0.25">
      <c r="A16" s="5" t="s">
        <v>20</v>
      </c>
      <c r="B16" s="3">
        <f>'FF1'!B16*1.3*1.3*1.3</f>
        <v>285.61</v>
      </c>
      <c r="C16" s="37">
        <v>12</v>
      </c>
      <c r="D16" s="3">
        <f t="shared" si="0"/>
        <v>3427.32</v>
      </c>
      <c r="E16" s="17"/>
    </row>
    <row r="17" spans="1:5" x14ac:dyDescent="0.25">
      <c r="A17" s="5" t="s">
        <v>40</v>
      </c>
      <c r="B17" s="3"/>
      <c r="C17" s="37"/>
      <c r="D17" s="3">
        <f>0.036*E3</f>
        <v>36730.324800000002</v>
      </c>
      <c r="E17" s="18"/>
    </row>
    <row r="18" spans="1:5" x14ac:dyDescent="0.25">
      <c r="A18" s="13" t="s">
        <v>3</v>
      </c>
      <c r="B18" s="13"/>
      <c r="C18" s="13"/>
      <c r="D18" s="13"/>
      <c r="E18" s="3">
        <f>D19</f>
        <v>11400</v>
      </c>
    </row>
    <row r="19" spans="1:5" x14ac:dyDescent="0.25">
      <c r="A19" s="4" t="s">
        <v>21</v>
      </c>
      <c r="B19" s="3">
        <v>950</v>
      </c>
      <c r="C19" s="39">
        <v>12</v>
      </c>
      <c r="D19" s="36">
        <f>B19*C19</f>
        <v>11400</v>
      </c>
      <c r="E19" s="3"/>
    </row>
    <row r="20" spans="1:5" x14ac:dyDescent="0.25">
      <c r="A20" s="15" t="s">
        <v>4</v>
      </c>
      <c r="B20" s="15"/>
      <c r="C20" s="15"/>
      <c r="D20" s="15"/>
      <c r="E20" s="7">
        <f>E3-E7-E18</f>
        <v>142876.85520000011</v>
      </c>
    </row>
    <row r="21" spans="1:5" x14ac:dyDescent="0.25">
      <c r="A21" s="13" t="s">
        <v>5</v>
      </c>
      <c r="B21" s="13"/>
      <c r="C21" s="13"/>
      <c r="D21" s="13"/>
      <c r="E21" s="6">
        <f>D22</f>
        <v>42863.056560000034</v>
      </c>
    </row>
    <row r="22" spans="1:5" x14ac:dyDescent="0.25">
      <c r="A22" s="4" t="s">
        <v>26</v>
      </c>
      <c r="B22" s="3"/>
      <c r="C22" s="37"/>
      <c r="D22" s="3">
        <f>E20*0.3</f>
        <v>42863.056560000034</v>
      </c>
      <c r="E22" s="3"/>
    </row>
    <row r="23" spans="1:5" x14ac:dyDescent="0.25">
      <c r="A23" s="14" t="s">
        <v>22</v>
      </c>
      <c r="B23" s="14"/>
      <c r="C23" s="14"/>
      <c r="D23" s="14"/>
      <c r="E23" s="7">
        <f>E20-E21</f>
        <v>100013.79864000008</v>
      </c>
    </row>
    <row r="24" spans="1:5" x14ac:dyDescent="0.25">
      <c r="A24" s="13" t="s">
        <v>6</v>
      </c>
      <c r="B24" s="13"/>
      <c r="C24" s="13"/>
      <c r="D24" s="13"/>
      <c r="E24" s="3">
        <f>D25</f>
        <v>11400</v>
      </c>
    </row>
    <row r="25" spans="1:5" x14ac:dyDescent="0.25">
      <c r="A25" s="4" t="s">
        <v>21</v>
      </c>
      <c r="B25" s="3">
        <v>950</v>
      </c>
      <c r="C25" s="39">
        <v>12</v>
      </c>
      <c r="D25" s="36">
        <f>B25*C25</f>
        <v>11400</v>
      </c>
      <c r="E25" s="10"/>
    </row>
    <row r="26" spans="1:5" x14ac:dyDescent="0.25">
      <c r="A26" s="13" t="s">
        <v>7</v>
      </c>
      <c r="B26" s="13"/>
      <c r="C26" s="13"/>
      <c r="D26" s="13"/>
      <c r="E26" s="3">
        <f>D27</f>
        <v>14500</v>
      </c>
    </row>
    <row r="27" spans="1:5" x14ac:dyDescent="0.25">
      <c r="A27" s="4" t="s">
        <v>30</v>
      </c>
      <c r="B27" s="3"/>
      <c r="C27" s="37"/>
      <c r="D27" s="3">
        <v>14500</v>
      </c>
      <c r="E27" s="11"/>
    </row>
    <row r="28" spans="1:5" x14ac:dyDescent="0.25">
      <c r="A28" s="13" t="s">
        <v>45</v>
      </c>
      <c r="B28" s="13"/>
      <c r="C28" s="13"/>
      <c r="D28" s="13"/>
      <c r="E28" s="7">
        <f>E23+E24-E26</f>
        <v>96913.798640000081</v>
      </c>
    </row>
  </sheetData>
  <mergeCells count="12">
    <mergeCell ref="A20:D20"/>
    <mergeCell ref="A21:D21"/>
    <mergeCell ref="A23:D23"/>
    <mergeCell ref="A24:D24"/>
    <mergeCell ref="A26:D26"/>
    <mergeCell ref="A28:D28"/>
    <mergeCell ref="A1:E1"/>
    <mergeCell ref="A3:D3"/>
    <mergeCell ref="E4:E6"/>
    <mergeCell ref="A7:D7"/>
    <mergeCell ref="E8:E17"/>
    <mergeCell ref="A18:D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VAN-TIR</vt:lpstr>
      <vt:lpstr>FF1</vt:lpstr>
      <vt:lpstr>FF2</vt:lpstr>
      <vt:lpstr>FF3</vt:lpstr>
      <vt:lpstr>FF4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Sclerandi</dc:creator>
  <cp:lastModifiedBy>Wendy Sclerandi</cp:lastModifiedBy>
  <dcterms:created xsi:type="dcterms:W3CDTF">2016-06-20T22:04:25Z</dcterms:created>
  <dcterms:modified xsi:type="dcterms:W3CDTF">2016-06-22T06:48:59Z</dcterms:modified>
</cp:coreProperties>
</file>