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/>
  <xr:revisionPtr revIDLastSave="0" documentId="8_{DCCA84B7-0C5C-4D09-9B2C-756206C574B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Normalization" sheetId="1" r:id="rId1"/>
    <sheet name="Rule base-AIR" sheetId="2" r:id="rId2"/>
    <sheet name="Rule base-LAND" sheetId="3" r:id="rId3"/>
    <sheet name="Rule base-WATER" sheetId="4" r:id="rId4"/>
    <sheet name="Rule base-HEALTH" sheetId="5" r:id="rId5"/>
    <sheet name="Rule base-POLIC" sheetId="6" r:id="rId6"/>
    <sheet name="Rule base-KNOW" sheetId="7" r:id="rId7"/>
    <sheet name="Rule base-WEALTH" sheetId="8" r:id="rId8"/>
    <sheet name="ECOS" sheetId="9" r:id="rId9"/>
    <sheet name="HUMS" sheetId="10" r:id="rId10"/>
    <sheet name="OSUS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1" l="1"/>
  <c r="F10" i="11"/>
  <c r="H10" i="11" s="1"/>
  <c r="I10" i="11" s="1"/>
  <c r="G9" i="11"/>
  <c r="F9" i="11"/>
  <c r="H9" i="11" s="1"/>
  <c r="I9" i="11" s="1"/>
  <c r="G8" i="11"/>
  <c r="F8" i="11"/>
  <c r="H8" i="11" s="1"/>
  <c r="I8" i="11" s="1"/>
  <c r="G7" i="11"/>
  <c r="F7" i="11"/>
  <c r="H7" i="11" s="1"/>
  <c r="I7" i="11" s="1"/>
  <c r="G6" i="11"/>
  <c r="F6" i="11"/>
  <c r="H6" i="11" s="1"/>
  <c r="I6" i="11" s="1"/>
  <c r="G5" i="11"/>
  <c r="F5" i="11"/>
  <c r="H5" i="11" s="1"/>
  <c r="I5" i="11" s="1"/>
  <c r="G4" i="11"/>
  <c r="F4" i="11"/>
  <c r="H4" i="11" s="1"/>
  <c r="I4" i="11" s="1"/>
  <c r="G3" i="11"/>
  <c r="F3" i="11"/>
  <c r="H3" i="11" s="1"/>
  <c r="I3" i="11" s="1"/>
  <c r="G2" i="11"/>
  <c r="F2" i="11"/>
  <c r="H2" i="11" s="1"/>
  <c r="I2" i="11" s="1"/>
  <c r="M55" i="10"/>
  <c r="L55" i="10"/>
  <c r="K55" i="10"/>
  <c r="J55" i="10"/>
  <c r="N55" i="10" s="1"/>
  <c r="O55" i="10" s="1"/>
  <c r="M54" i="10"/>
  <c r="L54" i="10"/>
  <c r="K54" i="10"/>
  <c r="J54" i="10"/>
  <c r="N54" i="10" s="1"/>
  <c r="O54" i="10" s="1"/>
  <c r="M53" i="10"/>
  <c r="L53" i="10"/>
  <c r="K53" i="10"/>
  <c r="J53" i="10"/>
  <c r="N53" i="10" s="1"/>
  <c r="O53" i="10" s="1"/>
  <c r="M52" i="10"/>
  <c r="L52" i="10"/>
  <c r="K52" i="10"/>
  <c r="J52" i="10"/>
  <c r="N52" i="10" s="1"/>
  <c r="O52" i="10" s="1"/>
  <c r="M51" i="10"/>
  <c r="L51" i="10"/>
  <c r="K51" i="10"/>
  <c r="J51" i="10"/>
  <c r="N51" i="10" s="1"/>
  <c r="O51" i="10" s="1"/>
  <c r="M50" i="10"/>
  <c r="L50" i="10"/>
  <c r="K50" i="10"/>
  <c r="J50" i="10"/>
  <c r="N50" i="10" s="1"/>
  <c r="O50" i="10" s="1"/>
  <c r="M49" i="10"/>
  <c r="L49" i="10"/>
  <c r="K49" i="10"/>
  <c r="J49" i="10"/>
  <c r="N49" i="10" s="1"/>
  <c r="O49" i="10" s="1"/>
  <c r="M48" i="10"/>
  <c r="L48" i="10"/>
  <c r="K48" i="10"/>
  <c r="J48" i="10"/>
  <c r="N48" i="10" s="1"/>
  <c r="O48" i="10" s="1"/>
  <c r="M47" i="10"/>
  <c r="L47" i="10"/>
  <c r="K47" i="10"/>
  <c r="J47" i="10"/>
  <c r="N47" i="10" s="1"/>
  <c r="O47" i="10" s="1"/>
  <c r="M46" i="10"/>
  <c r="L46" i="10"/>
  <c r="K46" i="10"/>
  <c r="J46" i="10"/>
  <c r="N46" i="10" s="1"/>
  <c r="O46" i="10" s="1"/>
  <c r="M45" i="10"/>
  <c r="L45" i="10"/>
  <c r="K45" i="10"/>
  <c r="J45" i="10"/>
  <c r="N45" i="10" s="1"/>
  <c r="O45" i="10" s="1"/>
  <c r="M44" i="10"/>
  <c r="L44" i="10"/>
  <c r="K44" i="10"/>
  <c r="J44" i="10"/>
  <c r="N44" i="10" s="1"/>
  <c r="O44" i="10" s="1"/>
  <c r="M43" i="10"/>
  <c r="L43" i="10"/>
  <c r="K43" i="10"/>
  <c r="J43" i="10"/>
  <c r="N43" i="10" s="1"/>
  <c r="O43" i="10" s="1"/>
  <c r="M42" i="10"/>
  <c r="L42" i="10"/>
  <c r="K42" i="10"/>
  <c r="J42" i="10"/>
  <c r="N42" i="10" s="1"/>
  <c r="O42" i="10" s="1"/>
  <c r="M41" i="10"/>
  <c r="L41" i="10"/>
  <c r="K41" i="10"/>
  <c r="J41" i="10"/>
  <c r="N41" i="10" s="1"/>
  <c r="O41" i="10" s="1"/>
  <c r="M40" i="10"/>
  <c r="L40" i="10"/>
  <c r="K40" i="10"/>
  <c r="J40" i="10"/>
  <c r="N40" i="10" s="1"/>
  <c r="O40" i="10" s="1"/>
  <c r="M39" i="10"/>
  <c r="L39" i="10"/>
  <c r="K39" i="10"/>
  <c r="J39" i="10"/>
  <c r="N39" i="10" s="1"/>
  <c r="O39" i="10" s="1"/>
  <c r="M38" i="10"/>
  <c r="L38" i="10"/>
  <c r="K38" i="10"/>
  <c r="J38" i="10"/>
  <c r="N38" i="10" s="1"/>
  <c r="O38" i="10" s="1"/>
  <c r="M37" i="10"/>
  <c r="L37" i="10"/>
  <c r="K37" i="10"/>
  <c r="J37" i="10"/>
  <c r="N37" i="10" s="1"/>
  <c r="O37" i="10" s="1"/>
  <c r="M36" i="10"/>
  <c r="L36" i="10"/>
  <c r="K36" i="10"/>
  <c r="J36" i="10"/>
  <c r="N36" i="10" s="1"/>
  <c r="O36" i="10" s="1"/>
  <c r="M35" i="10"/>
  <c r="L35" i="10"/>
  <c r="K35" i="10"/>
  <c r="J35" i="10"/>
  <c r="N35" i="10" s="1"/>
  <c r="O35" i="10" s="1"/>
  <c r="M34" i="10"/>
  <c r="L34" i="10"/>
  <c r="K34" i="10"/>
  <c r="J34" i="10"/>
  <c r="N34" i="10" s="1"/>
  <c r="O34" i="10" s="1"/>
  <c r="M33" i="10"/>
  <c r="L33" i="10"/>
  <c r="K33" i="10"/>
  <c r="J33" i="10"/>
  <c r="N33" i="10" s="1"/>
  <c r="O33" i="10" s="1"/>
  <c r="M32" i="10"/>
  <c r="L32" i="10"/>
  <c r="K32" i="10"/>
  <c r="J32" i="10"/>
  <c r="N32" i="10" s="1"/>
  <c r="O32" i="10" s="1"/>
  <c r="M31" i="10"/>
  <c r="L31" i="10"/>
  <c r="K31" i="10"/>
  <c r="J31" i="10"/>
  <c r="N31" i="10" s="1"/>
  <c r="O31" i="10" s="1"/>
  <c r="M30" i="10"/>
  <c r="L30" i="10"/>
  <c r="K30" i="10"/>
  <c r="J30" i="10"/>
  <c r="N30" i="10" s="1"/>
  <c r="O30" i="10" s="1"/>
  <c r="M29" i="10"/>
  <c r="L29" i="10"/>
  <c r="K29" i="10"/>
  <c r="J29" i="10"/>
  <c r="N29" i="10" s="1"/>
  <c r="O29" i="10" s="1"/>
  <c r="M28" i="10"/>
  <c r="L28" i="10"/>
  <c r="K28" i="10"/>
  <c r="J28" i="10"/>
  <c r="N28" i="10" s="1"/>
  <c r="O28" i="10" s="1"/>
  <c r="M27" i="10"/>
  <c r="L27" i="10"/>
  <c r="K27" i="10"/>
  <c r="J27" i="10"/>
  <c r="N27" i="10" s="1"/>
  <c r="O27" i="10" s="1"/>
  <c r="M26" i="10"/>
  <c r="L26" i="10"/>
  <c r="K26" i="10"/>
  <c r="J26" i="10"/>
  <c r="N26" i="10" s="1"/>
  <c r="O26" i="10" s="1"/>
  <c r="M25" i="10"/>
  <c r="L25" i="10"/>
  <c r="K25" i="10"/>
  <c r="J25" i="10"/>
  <c r="N25" i="10" s="1"/>
  <c r="O25" i="10" s="1"/>
  <c r="M24" i="10"/>
  <c r="L24" i="10"/>
  <c r="K24" i="10"/>
  <c r="J24" i="10"/>
  <c r="N24" i="10" s="1"/>
  <c r="O24" i="10" s="1"/>
  <c r="M23" i="10"/>
  <c r="L23" i="10"/>
  <c r="K23" i="10"/>
  <c r="J23" i="10"/>
  <c r="N23" i="10" s="1"/>
  <c r="O23" i="10" s="1"/>
  <c r="M22" i="10"/>
  <c r="L22" i="10"/>
  <c r="K22" i="10"/>
  <c r="J22" i="10"/>
  <c r="N22" i="10" s="1"/>
  <c r="O22" i="10" s="1"/>
  <c r="M21" i="10"/>
  <c r="L21" i="10"/>
  <c r="K21" i="10"/>
  <c r="J21" i="10"/>
  <c r="N21" i="10" s="1"/>
  <c r="O21" i="10" s="1"/>
  <c r="M20" i="10"/>
  <c r="L20" i="10"/>
  <c r="K20" i="10"/>
  <c r="J20" i="10"/>
  <c r="N20" i="10" s="1"/>
  <c r="O20" i="10" s="1"/>
  <c r="M19" i="10"/>
  <c r="L19" i="10"/>
  <c r="K19" i="10"/>
  <c r="J19" i="10"/>
  <c r="N19" i="10" s="1"/>
  <c r="O19" i="10" s="1"/>
  <c r="M18" i="10"/>
  <c r="L18" i="10"/>
  <c r="K18" i="10"/>
  <c r="J18" i="10"/>
  <c r="N18" i="10" s="1"/>
  <c r="O18" i="10" s="1"/>
  <c r="M17" i="10"/>
  <c r="L17" i="10"/>
  <c r="K17" i="10"/>
  <c r="J17" i="10"/>
  <c r="N17" i="10" s="1"/>
  <c r="O17" i="10" s="1"/>
  <c r="M16" i="10"/>
  <c r="L16" i="10"/>
  <c r="K16" i="10"/>
  <c r="J16" i="10"/>
  <c r="N16" i="10" s="1"/>
  <c r="O16" i="10" s="1"/>
  <c r="M15" i="10"/>
  <c r="L15" i="10"/>
  <c r="K15" i="10"/>
  <c r="J15" i="10"/>
  <c r="N15" i="10" s="1"/>
  <c r="O15" i="10" s="1"/>
  <c r="M14" i="10"/>
  <c r="L14" i="10"/>
  <c r="K14" i="10"/>
  <c r="J14" i="10"/>
  <c r="N14" i="10" s="1"/>
  <c r="O14" i="10" s="1"/>
  <c r="M13" i="10"/>
  <c r="L13" i="10"/>
  <c r="K13" i="10"/>
  <c r="J13" i="10"/>
  <c r="N13" i="10" s="1"/>
  <c r="O13" i="10" s="1"/>
  <c r="M12" i="10"/>
  <c r="L12" i="10"/>
  <c r="K12" i="10"/>
  <c r="J12" i="10"/>
  <c r="N12" i="10" s="1"/>
  <c r="O12" i="10" s="1"/>
  <c r="M11" i="10"/>
  <c r="L11" i="10"/>
  <c r="K11" i="10"/>
  <c r="J11" i="10"/>
  <c r="N11" i="10" s="1"/>
  <c r="O11" i="10" s="1"/>
  <c r="M10" i="10"/>
  <c r="L10" i="10"/>
  <c r="K10" i="10"/>
  <c r="J10" i="10"/>
  <c r="N10" i="10" s="1"/>
  <c r="O10" i="10" s="1"/>
  <c r="M9" i="10"/>
  <c r="L9" i="10"/>
  <c r="K9" i="10"/>
  <c r="J9" i="10"/>
  <c r="N9" i="10" s="1"/>
  <c r="O9" i="10" s="1"/>
  <c r="M8" i="10"/>
  <c r="L8" i="10"/>
  <c r="K8" i="10"/>
  <c r="J8" i="10"/>
  <c r="N8" i="10" s="1"/>
  <c r="O8" i="10" s="1"/>
  <c r="M7" i="10"/>
  <c r="L7" i="10"/>
  <c r="K7" i="10"/>
  <c r="J7" i="10"/>
  <c r="N7" i="10" s="1"/>
  <c r="O7" i="10" s="1"/>
  <c r="M6" i="10"/>
  <c r="L6" i="10"/>
  <c r="K6" i="10"/>
  <c r="J6" i="10"/>
  <c r="N6" i="10" s="1"/>
  <c r="O6" i="10" s="1"/>
  <c r="M5" i="10"/>
  <c r="L5" i="10"/>
  <c r="K5" i="10"/>
  <c r="J5" i="10"/>
  <c r="N5" i="10" s="1"/>
  <c r="O5" i="10" s="1"/>
  <c r="M4" i="10"/>
  <c r="L4" i="10"/>
  <c r="K4" i="10"/>
  <c r="J4" i="10"/>
  <c r="N4" i="10" s="1"/>
  <c r="O4" i="10" s="1"/>
  <c r="M3" i="10"/>
  <c r="L3" i="10"/>
  <c r="K3" i="10"/>
  <c r="J3" i="10"/>
  <c r="N3" i="10" s="1"/>
  <c r="O3" i="10" s="1"/>
  <c r="M2" i="10"/>
  <c r="L2" i="10"/>
  <c r="K2" i="10"/>
  <c r="J2" i="10"/>
  <c r="N2" i="10" s="1"/>
  <c r="O2" i="10" s="1"/>
  <c r="J37" i="9"/>
  <c r="I37" i="9"/>
  <c r="H37" i="9"/>
  <c r="K37" i="9" s="1"/>
  <c r="L37" i="9" s="1"/>
  <c r="J36" i="9"/>
  <c r="I36" i="9"/>
  <c r="H36" i="9"/>
  <c r="K36" i="9" s="1"/>
  <c r="L36" i="9" s="1"/>
  <c r="J35" i="9"/>
  <c r="I35" i="9"/>
  <c r="H35" i="9"/>
  <c r="K35" i="9" s="1"/>
  <c r="L35" i="9" s="1"/>
  <c r="J34" i="9"/>
  <c r="I34" i="9"/>
  <c r="H34" i="9"/>
  <c r="K34" i="9" s="1"/>
  <c r="L34" i="9" s="1"/>
  <c r="J33" i="9"/>
  <c r="I33" i="9"/>
  <c r="H33" i="9"/>
  <c r="K33" i="9" s="1"/>
  <c r="L33" i="9" s="1"/>
  <c r="J32" i="9"/>
  <c r="I32" i="9"/>
  <c r="H32" i="9"/>
  <c r="K32" i="9" s="1"/>
  <c r="L32" i="9" s="1"/>
  <c r="J31" i="9"/>
  <c r="I31" i="9"/>
  <c r="H31" i="9"/>
  <c r="K31" i="9" s="1"/>
  <c r="L31" i="9" s="1"/>
  <c r="J30" i="9"/>
  <c r="I30" i="9"/>
  <c r="H30" i="9"/>
  <c r="K30" i="9" s="1"/>
  <c r="L30" i="9" s="1"/>
  <c r="J29" i="9"/>
  <c r="I29" i="9"/>
  <c r="H29" i="9"/>
  <c r="K29" i="9" s="1"/>
  <c r="L29" i="9" s="1"/>
  <c r="J28" i="9"/>
  <c r="I28" i="9"/>
  <c r="H28" i="9"/>
  <c r="K28" i="9" s="1"/>
  <c r="L28" i="9" s="1"/>
  <c r="J27" i="9"/>
  <c r="I27" i="9"/>
  <c r="H27" i="9"/>
  <c r="K27" i="9" s="1"/>
  <c r="L27" i="9" s="1"/>
  <c r="J26" i="9"/>
  <c r="I26" i="9"/>
  <c r="H26" i="9"/>
  <c r="K26" i="9" s="1"/>
  <c r="L26" i="9" s="1"/>
  <c r="J25" i="9"/>
  <c r="I25" i="9"/>
  <c r="H25" i="9"/>
  <c r="K25" i="9" s="1"/>
  <c r="L25" i="9" s="1"/>
  <c r="J24" i="9"/>
  <c r="I24" i="9"/>
  <c r="H24" i="9"/>
  <c r="K24" i="9" s="1"/>
  <c r="L24" i="9" s="1"/>
  <c r="J23" i="9"/>
  <c r="I23" i="9"/>
  <c r="H23" i="9"/>
  <c r="K23" i="9" s="1"/>
  <c r="L23" i="9" s="1"/>
  <c r="J22" i="9"/>
  <c r="I22" i="9"/>
  <c r="H22" i="9"/>
  <c r="K22" i="9" s="1"/>
  <c r="L22" i="9" s="1"/>
  <c r="J21" i="9"/>
  <c r="I21" i="9"/>
  <c r="H21" i="9"/>
  <c r="K21" i="9" s="1"/>
  <c r="L21" i="9" s="1"/>
  <c r="P20" i="9"/>
  <c r="J20" i="9"/>
  <c r="I20" i="9"/>
  <c r="H20" i="9"/>
  <c r="K20" i="9" s="1"/>
  <c r="L20" i="9" s="1"/>
  <c r="J19" i="9"/>
  <c r="I19" i="9"/>
  <c r="H19" i="9"/>
  <c r="K19" i="9" s="1"/>
  <c r="L19" i="9" s="1"/>
  <c r="J18" i="9"/>
  <c r="I18" i="9"/>
  <c r="H18" i="9"/>
  <c r="K18" i="9" s="1"/>
  <c r="L18" i="9" s="1"/>
  <c r="J17" i="9"/>
  <c r="I17" i="9"/>
  <c r="H17" i="9"/>
  <c r="K17" i="9" s="1"/>
  <c r="L17" i="9" s="1"/>
  <c r="J16" i="9"/>
  <c r="I16" i="9"/>
  <c r="H16" i="9"/>
  <c r="K16" i="9" s="1"/>
  <c r="L16" i="9" s="1"/>
  <c r="J15" i="9"/>
  <c r="I15" i="9"/>
  <c r="H15" i="9"/>
  <c r="K15" i="9" s="1"/>
  <c r="L15" i="9" s="1"/>
  <c r="J14" i="9"/>
  <c r="I14" i="9"/>
  <c r="H14" i="9"/>
  <c r="K14" i="9" s="1"/>
  <c r="L14" i="9" s="1"/>
  <c r="J13" i="9"/>
  <c r="I13" i="9"/>
  <c r="H13" i="9"/>
  <c r="K13" i="9" s="1"/>
  <c r="L13" i="9" s="1"/>
  <c r="J12" i="9"/>
  <c r="I12" i="9"/>
  <c r="H12" i="9"/>
  <c r="K12" i="9" s="1"/>
  <c r="L12" i="9" s="1"/>
  <c r="J11" i="9"/>
  <c r="I11" i="9"/>
  <c r="H11" i="9"/>
  <c r="K11" i="9" s="1"/>
  <c r="L11" i="9" s="1"/>
  <c r="J10" i="9"/>
  <c r="I10" i="9"/>
  <c r="H10" i="9"/>
  <c r="K10" i="9" s="1"/>
  <c r="L10" i="9" s="1"/>
  <c r="J9" i="9"/>
  <c r="I9" i="9"/>
  <c r="H9" i="9"/>
  <c r="K9" i="9" s="1"/>
  <c r="L9" i="9" s="1"/>
  <c r="J8" i="9"/>
  <c r="I8" i="9"/>
  <c r="H8" i="9"/>
  <c r="K8" i="9" s="1"/>
  <c r="L8" i="9" s="1"/>
  <c r="J7" i="9"/>
  <c r="I7" i="9"/>
  <c r="H7" i="9"/>
  <c r="K7" i="9" s="1"/>
  <c r="L7" i="9" s="1"/>
  <c r="J6" i="9"/>
  <c r="I6" i="9"/>
  <c r="H6" i="9"/>
  <c r="K6" i="9" s="1"/>
  <c r="L6" i="9" s="1"/>
  <c r="J5" i="9"/>
  <c r="I5" i="9"/>
  <c r="H5" i="9"/>
  <c r="K5" i="9" s="1"/>
  <c r="L5" i="9" s="1"/>
  <c r="J4" i="9"/>
  <c r="I4" i="9"/>
  <c r="H4" i="9"/>
  <c r="K4" i="9" s="1"/>
  <c r="L4" i="9" s="1"/>
  <c r="J3" i="9"/>
  <c r="I3" i="9"/>
  <c r="H3" i="9"/>
  <c r="K3" i="9" s="1"/>
  <c r="L3" i="9" s="1"/>
  <c r="J2" i="9"/>
  <c r="I2" i="9"/>
  <c r="H2" i="9"/>
  <c r="K2" i="9" s="1"/>
  <c r="L2" i="9" s="1"/>
  <c r="K28" i="8"/>
  <c r="H28" i="8"/>
  <c r="E28" i="8"/>
  <c r="L28" i="8" s="1"/>
  <c r="K27" i="8"/>
  <c r="H27" i="8"/>
  <c r="E27" i="8"/>
  <c r="L27" i="8" s="1"/>
  <c r="K26" i="8"/>
  <c r="H26" i="8"/>
  <c r="E26" i="8"/>
  <c r="L26" i="8" s="1"/>
  <c r="K25" i="8"/>
  <c r="H25" i="8"/>
  <c r="E25" i="8"/>
  <c r="L25" i="8" s="1"/>
  <c r="K24" i="8"/>
  <c r="H24" i="8"/>
  <c r="E24" i="8"/>
  <c r="L24" i="8" s="1"/>
  <c r="K23" i="8"/>
  <c r="H23" i="8"/>
  <c r="E23" i="8"/>
  <c r="L23" i="8" s="1"/>
  <c r="K22" i="8"/>
  <c r="H22" i="8"/>
  <c r="E22" i="8"/>
  <c r="L22" i="8" s="1"/>
  <c r="K21" i="8"/>
  <c r="H21" i="8"/>
  <c r="E21" i="8"/>
  <c r="L21" i="8" s="1"/>
  <c r="K20" i="8"/>
  <c r="H20" i="8"/>
  <c r="E20" i="8"/>
  <c r="L20" i="8" s="1"/>
  <c r="K19" i="8"/>
  <c r="H19" i="8"/>
  <c r="E19" i="8"/>
  <c r="L19" i="8" s="1"/>
  <c r="K18" i="8"/>
  <c r="H18" i="8"/>
  <c r="E18" i="8"/>
  <c r="L18" i="8" s="1"/>
  <c r="K17" i="8"/>
  <c r="H17" i="8"/>
  <c r="E17" i="8"/>
  <c r="L17" i="8" s="1"/>
  <c r="K16" i="8"/>
  <c r="H16" i="8"/>
  <c r="E16" i="8"/>
  <c r="L16" i="8" s="1"/>
  <c r="K15" i="8"/>
  <c r="H15" i="8"/>
  <c r="E15" i="8"/>
  <c r="L15" i="8" s="1"/>
  <c r="K14" i="8"/>
  <c r="H14" i="8"/>
  <c r="E14" i="8"/>
  <c r="L14" i="8" s="1"/>
  <c r="K13" i="8"/>
  <c r="H13" i="8"/>
  <c r="E13" i="8"/>
  <c r="L13" i="8" s="1"/>
  <c r="K12" i="8"/>
  <c r="H12" i="8"/>
  <c r="E12" i="8"/>
  <c r="L12" i="8" s="1"/>
  <c r="K11" i="8"/>
  <c r="H11" i="8"/>
  <c r="E11" i="8"/>
  <c r="L11" i="8" s="1"/>
  <c r="K10" i="8"/>
  <c r="H10" i="8"/>
  <c r="E10" i="8"/>
  <c r="L10" i="8" s="1"/>
  <c r="K9" i="8"/>
  <c r="H9" i="8"/>
  <c r="E9" i="8"/>
  <c r="L9" i="8" s="1"/>
  <c r="K8" i="8"/>
  <c r="H8" i="8"/>
  <c r="E8" i="8"/>
  <c r="L8" i="8" s="1"/>
  <c r="K7" i="8"/>
  <c r="H7" i="8"/>
  <c r="E7" i="8"/>
  <c r="L7" i="8" s="1"/>
  <c r="K6" i="8"/>
  <c r="H6" i="8"/>
  <c r="E6" i="8"/>
  <c r="L6" i="8" s="1"/>
  <c r="K5" i="8"/>
  <c r="H5" i="8"/>
  <c r="E5" i="8"/>
  <c r="L5" i="8" s="1"/>
  <c r="K4" i="8"/>
  <c r="H4" i="8"/>
  <c r="E4" i="8"/>
  <c r="L4" i="8" s="1"/>
  <c r="K3" i="8"/>
  <c r="H3" i="8"/>
  <c r="E3" i="8"/>
  <c r="L3" i="8" s="1"/>
  <c r="K2" i="8"/>
  <c r="H2" i="8"/>
  <c r="E2" i="8"/>
  <c r="L2" i="8" s="1"/>
  <c r="H10" i="7"/>
  <c r="E10" i="7"/>
  <c r="L10" i="7" s="1"/>
  <c r="H9" i="7"/>
  <c r="E9" i="7"/>
  <c r="L9" i="7" s="1"/>
  <c r="H8" i="7"/>
  <c r="E8" i="7"/>
  <c r="L8" i="7" s="1"/>
  <c r="H7" i="7"/>
  <c r="E7" i="7"/>
  <c r="L7" i="7" s="1"/>
  <c r="H6" i="7"/>
  <c r="E6" i="7"/>
  <c r="L6" i="7" s="1"/>
  <c r="H5" i="7"/>
  <c r="E5" i="7"/>
  <c r="L5" i="7" s="1"/>
  <c r="H4" i="7"/>
  <c r="E4" i="7"/>
  <c r="L4" i="7" s="1"/>
  <c r="H3" i="7"/>
  <c r="E3" i="7"/>
  <c r="L3" i="7" s="1"/>
  <c r="H2" i="7"/>
  <c r="E2" i="7"/>
  <c r="L2" i="7" s="1"/>
  <c r="H10" i="6"/>
  <c r="E10" i="6"/>
  <c r="L10" i="6" s="1"/>
  <c r="H9" i="6"/>
  <c r="E9" i="6"/>
  <c r="L9" i="6" s="1"/>
  <c r="H8" i="6"/>
  <c r="E8" i="6"/>
  <c r="L8" i="6" s="1"/>
  <c r="H7" i="6"/>
  <c r="E7" i="6"/>
  <c r="L7" i="6" s="1"/>
  <c r="H6" i="6"/>
  <c r="E6" i="6"/>
  <c r="L6" i="6" s="1"/>
  <c r="H5" i="6"/>
  <c r="E5" i="6"/>
  <c r="L5" i="6" s="1"/>
  <c r="H4" i="6"/>
  <c r="E4" i="6"/>
  <c r="L4" i="6" s="1"/>
  <c r="H3" i="6"/>
  <c r="E3" i="6"/>
  <c r="L3" i="6" s="1"/>
  <c r="H2" i="6"/>
  <c r="E2" i="6"/>
  <c r="L2" i="6" s="1"/>
  <c r="K28" i="5"/>
  <c r="H28" i="5"/>
  <c r="E28" i="5"/>
  <c r="L28" i="5" s="1"/>
  <c r="K27" i="5"/>
  <c r="H27" i="5"/>
  <c r="E27" i="5"/>
  <c r="L27" i="5" s="1"/>
  <c r="P26" i="5"/>
  <c r="K26" i="5"/>
  <c r="H26" i="5"/>
  <c r="E26" i="5"/>
  <c r="L26" i="5" s="1"/>
  <c r="K25" i="5"/>
  <c r="H25" i="5"/>
  <c r="E25" i="5"/>
  <c r="L25" i="5" s="1"/>
  <c r="K24" i="5"/>
  <c r="H24" i="5"/>
  <c r="E24" i="5"/>
  <c r="L24" i="5" s="1"/>
  <c r="K23" i="5"/>
  <c r="H23" i="5"/>
  <c r="E23" i="5"/>
  <c r="L23" i="5" s="1"/>
  <c r="K22" i="5"/>
  <c r="H22" i="5"/>
  <c r="E22" i="5"/>
  <c r="L22" i="5" s="1"/>
  <c r="K21" i="5"/>
  <c r="H21" i="5"/>
  <c r="E21" i="5"/>
  <c r="L21" i="5" s="1"/>
  <c r="K20" i="5"/>
  <c r="H20" i="5"/>
  <c r="E20" i="5"/>
  <c r="L20" i="5" s="1"/>
  <c r="K19" i="5"/>
  <c r="H19" i="5"/>
  <c r="E19" i="5"/>
  <c r="L19" i="5" s="1"/>
  <c r="K18" i="5"/>
  <c r="H18" i="5"/>
  <c r="E18" i="5"/>
  <c r="L18" i="5" s="1"/>
  <c r="K17" i="5"/>
  <c r="H17" i="5"/>
  <c r="E17" i="5"/>
  <c r="L17" i="5" s="1"/>
  <c r="K16" i="5"/>
  <c r="H16" i="5"/>
  <c r="E16" i="5"/>
  <c r="L16" i="5" s="1"/>
  <c r="K15" i="5"/>
  <c r="H15" i="5"/>
  <c r="E15" i="5"/>
  <c r="L15" i="5" s="1"/>
  <c r="K14" i="5"/>
  <c r="H14" i="5"/>
  <c r="E14" i="5"/>
  <c r="L14" i="5" s="1"/>
  <c r="K13" i="5"/>
  <c r="H13" i="5"/>
  <c r="E13" i="5"/>
  <c r="L13" i="5" s="1"/>
  <c r="K12" i="5"/>
  <c r="H12" i="5"/>
  <c r="E12" i="5"/>
  <c r="L12" i="5" s="1"/>
  <c r="K11" i="5"/>
  <c r="H11" i="5"/>
  <c r="E11" i="5"/>
  <c r="L11" i="5" s="1"/>
  <c r="K10" i="5"/>
  <c r="H10" i="5"/>
  <c r="E10" i="5"/>
  <c r="L10" i="5" s="1"/>
  <c r="K9" i="5"/>
  <c r="H9" i="5"/>
  <c r="E9" i="5"/>
  <c r="L9" i="5" s="1"/>
  <c r="K8" i="5"/>
  <c r="H8" i="5"/>
  <c r="E8" i="5"/>
  <c r="L8" i="5" s="1"/>
  <c r="K7" i="5"/>
  <c r="H7" i="5"/>
  <c r="E7" i="5"/>
  <c r="L7" i="5" s="1"/>
  <c r="K6" i="5"/>
  <c r="H6" i="5"/>
  <c r="E6" i="5"/>
  <c r="L6" i="5" s="1"/>
  <c r="K5" i="5"/>
  <c r="H5" i="5"/>
  <c r="E5" i="5"/>
  <c r="L5" i="5" s="1"/>
  <c r="K4" i="5"/>
  <c r="H4" i="5"/>
  <c r="E4" i="5"/>
  <c r="L4" i="5" s="1"/>
  <c r="K3" i="5"/>
  <c r="H3" i="5"/>
  <c r="E3" i="5"/>
  <c r="L3" i="5" s="1"/>
  <c r="K2" i="5"/>
  <c r="H2" i="5"/>
  <c r="E2" i="5"/>
  <c r="L2" i="5" s="1"/>
  <c r="K28" i="4"/>
  <c r="H28" i="4"/>
  <c r="E28" i="4"/>
  <c r="L28" i="4" s="1"/>
  <c r="K27" i="4"/>
  <c r="H27" i="4"/>
  <c r="E27" i="4"/>
  <c r="L27" i="4" s="1"/>
  <c r="K26" i="4"/>
  <c r="H26" i="4"/>
  <c r="E26" i="4"/>
  <c r="L26" i="4" s="1"/>
  <c r="K25" i="4"/>
  <c r="H25" i="4"/>
  <c r="E25" i="4"/>
  <c r="L25" i="4" s="1"/>
  <c r="K24" i="4"/>
  <c r="H24" i="4"/>
  <c r="E24" i="4"/>
  <c r="L24" i="4" s="1"/>
  <c r="K23" i="4"/>
  <c r="H23" i="4"/>
  <c r="E23" i="4"/>
  <c r="L23" i="4" s="1"/>
  <c r="K22" i="4"/>
  <c r="H22" i="4"/>
  <c r="E22" i="4"/>
  <c r="L22" i="4" s="1"/>
  <c r="K21" i="4"/>
  <c r="H21" i="4"/>
  <c r="E21" i="4"/>
  <c r="L21" i="4" s="1"/>
  <c r="K20" i="4"/>
  <c r="H20" i="4"/>
  <c r="E20" i="4"/>
  <c r="L20" i="4" s="1"/>
  <c r="K19" i="4"/>
  <c r="H19" i="4"/>
  <c r="E19" i="4"/>
  <c r="L19" i="4" s="1"/>
  <c r="K18" i="4"/>
  <c r="H18" i="4"/>
  <c r="E18" i="4"/>
  <c r="L18" i="4" s="1"/>
  <c r="K17" i="4"/>
  <c r="H17" i="4"/>
  <c r="E17" i="4"/>
  <c r="L17" i="4" s="1"/>
  <c r="K16" i="4"/>
  <c r="H16" i="4"/>
  <c r="E16" i="4"/>
  <c r="L16" i="4" s="1"/>
  <c r="K15" i="4"/>
  <c r="H15" i="4"/>
  <c r="E15" i="4"/>
  <c r="L15" i="4" s="1"/>
  <c r="K14" i="4"/>
  <c r="H14" i="4"/>
  <c r="E14" i="4"/>
  <c r="L14" i="4" s="1"/>
  <c r="K13" i="4"/>
  <c r="H13" i="4"/>
  <c r="E13" i="4"/>
  <c r="L13" i="4" s="1"/>
  <c r="K12" i="4"/>
  <c r="H12" i="4"/>
  <c r="E12" i="4"/>
  <c r="L12" i="4" s="1"/>
  <c r="K11" i="4"/>
  <c r="H11" i="4"/>
  <c r="E11" i="4"/>
  <c r="L11" i="4" s="1"/>
  <c r="K10" i="4"/>
  <c r="H10" i="4"/>
  <c r="E10" i="4"/>
  <c r="L10" i="4" s="1"/>
  <c r="K9" i="4"/>
  <c r="H9" i="4"/>
  <c r="E9" i="4"/>
  <c r="L9" i="4" s="1"/>
  <c r="K8" i="4"/>
  <c r="H8" i="4"/>
  <c r="E8" i="4"/>
  <c r="L8" i="4" s="1"/>
  <c r="K7" i="4"/>
  <c r="H7" i="4"/>
  <c r="E7" i="4"/>
  <c r="L7" i="4" s="1"/>
  <c r="K6" i="4"/>
  <c r="H6" i="4"/>
  <c r="E6" i="4"/>
  <c r="L6" i="4" s="1"/>
  <c r="K5" i="4"/>
  <c r="H5" i="4"/>
  <c r="E5" i="4"/>
  <c r="L5" i="4" s="1"/>
  <c r="K4" i="4"/>
  <c r="H4" i="4"/>
  <c r="E4" i="4"/>
  <c r="L4" i="4" s="1"/>
  <c r="K3" i="4"/>
  <c r="H3" i="4"/>
  <c r="E3" i="4"/>
  <c r="L3" i="4" s="1"/>
  <c r="K2" i="4"/>
  <c r="H2" i="4"/>
  <c r="E2" i="4"/>
  <c r="L2" i="4" s="1"/>
  <c r="K28" i="3"/>
  <c r="H28" i="3"/>
  <c r="E28" i="3"/>
  <c r="L28" i="3" s="1"/>
  <c r="K27" i="3"/>
  <c r="H27" i="3"/>
  <c r="E27" i="3"/>
  <c r="L27" i="3" s="1"/>
  <c r="K26" i="3"/>
  <c r="H26" i="3"/>
  <c r="E26" i="3"/>
  <c r="L26" i="3" s="1"/>
  <c r="K25" i="3"/>
  <c r="H25" i="3"/>
  <c r="E25" i="3"/>
  <c r="L25" i="3" s="1"/>
  <c r="K24" i="3"/>
  <c r="H24" i="3"/>
  <c r="E24" i="3"/>
  <c r="L24" i="3" s="1"/>
  <c r="K23" i="3"/>
  <c r="H23" i="3"/>
  <c r="E23" i="3"/>
  <c r="L23" i="3" s="1"/>
  <c r="K22" i="3"/>
  <c r="H22" i="3"/>
  <c r="E22" i="3"/>
  <c r="L22" i="3" s="1"/>
  <c r="K21" i="3"/>
  <c r="H21" i="3"/>
  <c r="E21" i="3"/>
  <c r="L21" i="3" s="1"/>
  <c r="K20" i="3"/>
  <c r="H20" i="3"/>
  <c r="E20" i="3"/>
  <c r="L20" i="3" s="1"/>
  <c r="K19" i="3"/>
  <c r="H19" i="3"/>
  <c r="E19" i="3"/>
  <c r="L19" i="3" s="1"/>
  <c r="K18" i="3"/>
  <c r="H18" i="3"/>
  <c r="E18" i="3"/>
  <c r="L18" i="3" s="1"/>
  <c r="K17" i="3"/>
  <c r="H17" i="3"/>
  <c r="E17" i="3"/>
  <c r="L17" i="3" s="1"/>
  <c r="K16" i="3"/>
  <c r="H16" i="3"/>
  <c r="E16" i="3"/>
  <c r="L16" i="3" s="1"/>
  <c r="K15" i="3"/>
  <c r="H15" i="3"/>
  <c r="E15" i="3"/>
  <c r="L15" i="3" s="1"/>
  <c r="K14" i="3"/>
  <c r="H14" i="3"/>
  <c r="E14" i="3"/>
  <c r="L14" i="3" s="1"/>
  <c r="K13" i="3"/>
  <c r="H13" i="3"/>
  <c r="E13" i="3"/>
  <c r="L13" i="3" s="1"/>
  <c r="K12" i="3"/>
  <c r="H12" i="3"/>
  <c r="E12" i="3"/>
  <c r="L12" i="3" s="1"/>
  <c r="K11" i="3"/>
  <c r="H11" i="3"/>
  <c r="E11" i="3"/>
  <c r="L11" i="3" s="1"/>
  <c r="K10" i="3"/>
  <c r="H10" i="3"/>
  <c r="E10" i="3"/>
  <c r="L10" i="3" s="1"/>
  <c r="K9" i="3"/>
  <c r="H9" i="3"/>
  <c r="E9" i="3"/>
  <c r="L9" i="3" s="1"/>
  <c r="K8" i="3"/>
  <c r="H8" i="3"/>
  <c r="E8" i="3"/>
  <c r="L8" i="3" s="1"/>
  <c r="K7" i="3"/>
  <c r="H7" i="3"/>
  <c r="E7" i="3"/>
  <c r="L7" i="3" s="1"/>
  <c r="K6" i="3"/>
  <c r="H6" i="3"/>
  <c r="E6" i="3"/>
  <c r="L6" i="3" s="1"/>
  <c r="K5" i="3"/>
  <c r="H5" i="3"/>
  <c r="E5" i="3"/>
  <c r="L5" i="3" s="1"/>
  <c r="K4" i="3"/>
  <c r="H4" i="3"/>
  <c r="E4" i="3"/>
  <c r="L4" i="3" s="1"/>
  <c r="K3" i="3"/>
  <c r="H3" i="3"/>
  <c r="E3" i="3"/>
  <c r="L3" i="3" s="1"/>
  <c r="K2" i="3"/>
  <c r="H2" i="3"/>
  <c r="E2" i="3"/>
  <c r="L2" i="3" s="1"/>
  <c r="K28" i="2"/>
  <c r="H28" i="2"/>
  <c r="E28" i="2"/>
  <c r="L28" i="2" s="1"/>
  <c r="K27" i="2"/>
  <c r="H27" i="2"/>
  <c r="E27" i="2"/>
  <c r="L27" i="2" s="1"/>
  <c r="K26" i="2"/>
  <c r="H26" i="2"/>
  <c r="E26" i="2"/>
  <c r="L26" i="2" s="1"/>
  <c r="K25" i="2"/>
  <c r="H25" i="2"/>
  <c r="E25" i="2"/>
  <c r="L25" i="2" s="1"/>
  <c r="K24" i="2"/>
  <c r="H24" i="2"/>
  <c r="E24" i="2"/>
  <c r="L24" i="2" s="1"/>
  <c r="K23" i="2"/>
  <c r="H23" i="2"/>
  <c r="E23" i="2"/>
  <c r="L23" i="2" s="1"/>
  <c r="K22" i="2"/>
  <c r="H22" i="2"/>
  <c r="E22" i="2"/>
  <c r="L22" i="2" s="1"/>
  <c r="K21" i="2"/>
  <c r="H21" i="2"/>
  <c r="E21" i="2"/>
  <c r="L21" i="2" s="1"/>
  <c r="K20" i="2"/>
  <c r="H20" i="2"/>
  <c r="E20" i="2"/>
  <c r="L20" i="2" s="1"/>
  <c r="K19" i="2"/>
  <c r="H19" i="2"/>
  <c r="E19" i="2"/>
  <c r="L19" i="2" s="1"/>
  <c r="K18" i="2"/>
  <c r="H18" i="2"/>
  <c r="E18" i="2"/>
  <c r="L18" i="2" s="1"/>
  <c r="K17" i="2"/>
  <c r="H17" i="2"/>
  <c r="E17" i="2"/>
  <c r="L17" i="2" s="1"/>
  <c r="K16" i="2"/>
  <c r="H16" i="2"/>
  <c r="E16" i="2"/>
  <c r="L16" i="2" s="1"/>
  <c r="K15" i="2"/>
  <c r="H15" i="2"/>
  <c r="E15" i="2"/>
  <c r="L15" i="2" s="1"/>
  <c r="K14" i="2"/>
  <c r="H14" i="2"/>
  <c r="E14" i="2"/>
  <c r="L14" i="2" s="1"/>
  <c r="K13" i="2"/>
  <c r="H13" i="2"/>
  <c r="E13" i="2"/>
  <c r="L13" i="2" s="1"/>
  <c r="K12" i="2"/>
  <c r="H12" i="2"/>
  <c r="E12" i="2"/>
  <c r="L12" i="2" s="1"/>
  <c r="K11" i="2"/>
  <c r="H11" i="2"/>
  <c r="E11" i="2"/>
  <c r="L11" i="2" s="1"/>
  <c r="K10" i="2"/>
  <c r="H10" i="2"/>
  <c r="E10" i="2"/>
  <c r="L10" i="2" s="1"/>
  <c r="K9" i="2"/>
  <c r="H9" i="2"/>
  <c r="E9" i="2"/>
  <c r="L9" i="2" s="1"/>
  <c r="K8" i="2"/>
  <c r="H8" i="2"/>
  <c r="E8" i="2"/>
  <c r="L8" i="2" s="1"/>
  <c r="K7" i="2"/>
  <c r="H7" i="2"/>
  <c r="E7" i="2"/>
  <c r="L7" i="2" s="1"/>
  <c r="K6" i="2"/>
  <c r="H6" i="2"/>
  <c r="E6" i="2"/>
  <c r="L6" i="2" s="1"/>
  <c r="K5" i="2"/>
  <c r="H5" i="2"/>
  <c r="E5" i="2"/>
  <c r="L5" i="2" s="1"/>
  <c r="K4" i="2"/>
  <c r="H4" i="2"/>
  <c r="E4" i="2"/>
  <c r="L4" i="2" s="1"/>
  <c r="K3" i="2"/>
  <c r="H3" i="2"/>
  <c r="E3" i="2"/>
  <c r="L3" i="2" s="1"/>
  <c r="K2" i="2"/>
  <c r="H2" i="2"/>
  <c r="E2" i="2"/>
  <c r="L2" i="2" s="1"/>
  <c r="J44" i="1"/>
  <c r="J42" i="1"/>
  <c r="J40" i="1"/>
  <c r="J36" i="1"/>
  <c r="J34" i="1"/>
  <c r="J32" i="1"/>
  <c r="J30" i="1"/>
  <c r="J28" i="1"/>
  <c r="J24" i="1"/>
  <c r="J20" i="1"/>
  <c r="J18" i="1"/>
  <c r="J16" i="1"/>
  <c r="J14" i="1"/>
  <c r="J12" i="1"/>
  <c r="J10" i="1"/>
  <c r="J8" i="1"/>
  <c r="J6" i="1"/>
  <c r="J4" i="1"/>
  <c r="J2" i="1"/>
  <c r="M2" i="1" l="1"/>
  <c r="R4" i="2" s="1"/>
  <c r="L2" i="1"/>
  <c r="Q4" i="2" s="1"/>
  <c r="K2" i="1"/>
  <c r="P4" i="2" s="1"/>
  <c r="M4" i="1"/>
  <c r="R5" i="2" s="1"/>
  <c r="L4" i="1"/>
  <c r="Q5" i="2" s="1"/>
  <c r="K4" i="1"/>
  <c r="P5" i="2" s="1"/>
  <c r="M6" i="1"/>
  <c r="R6" i="2" s="1"/>
  <c r="L6" i="1"/>
  <c r="Q6" i="2" s="1"/>
  <c r="K6" i="1"/>
  <c r="P6" i="2" s="1"/>
  <c r="M8" i="1"/>
  <c r="R4" i="3" s="1"/>
  <c r="L8" i="1"/>
  <c r="Q4" i="3" s="1"/>
  <c r="K8" i="1"/>
  <c r="P4" i="3" s="1"/>
  <c r="M10" i="1"/>
  <c r="R5" i="3" s="1"/>
  <c r="L10" i="1"/>
  <c r="Q5" i="3" s="1"/>
  <c r="K10" i="1"/>
  <c r="P5" i="3" s="1"/>
  <c r="M12" i="1"/>
  <c r="R6" i="3" s="1"/>
  <c r="L12" i="1"/>
  <c r="Q6" i="3" s="1"/>
  <c r="K12" i="1"/>
  <c r="P6" i="3" s="1"/>
  <c r="M14" i="1"/>
  <c r="R4" i="4" s="1"/>
  <c r="L14" i="1"/>
  <c r="Q4" i="4" s="1"/>
  <c r="K14" i="1"/>
  <c r="P4" i="4" s="1"/>
  <c r="M16" i="1"/>
  <c r="R5" i="4" s="1"/>
  <c r="L16" i="1"/>
  <c r="Q5" i="4" s="1"/>
  <c r="K16" i="1"/>
  <c r="P5" i="4" s="1"/>
  <c r="M18" i="1"/>
  <c r="R6" i="4" s="1"/>
  <c r="L18" i="1"/>
  <c r="Q6" i="4" s="1"/>
  <c r="K18" i="1"/>
  <c r="P6" i="4" s="1"/>
  <c r="M20" i="1"/>
  <c r="R4" i="6" s="1"/>
  <c r="L20" i="1"/>
  <c r="Q4" i="6" s="1"/>
  <c r="K20" i="1"/>
  <c r="P4" i="6" s="1"/>
  <c r="M24" i="1"/>
  <c r="R5" i="6" s="1"/>
  <c r="G10" i="6" s="1"/>
  <c r="L24" i="1"/>
  <c r="Q5" i="6" s="1"/>
  <c r="G9" i="6" s="1"/>
  <c r="K24" i="1"/>
  <c r="P5" i="6" s="1"/>
  <c r="M28" i="1"/>
  <c r="R4" i="8" s="1"/>
  <c r="L28" i="1"/>
  <c r="Q4" i="8" s="1"/>
  <c r="K28" i="1"/>
  <c r="P4" i="8" s="1"/>
  <c r="M30" i="1"/>
  <c r="R5" i="8" s="1"/>
  <c r="L30" i="1"/>
  <c r="Q5" i="8" s="1"/>
  <c r="K30" i="1"/>
  <c r="P5" i="8" s="1"/>
  <c r="M32" i="1"/>
  <c r="R6" i="8" s="1"/>
  <c r="L32" i="1"/>
  <c r="Q6" i="8" s="1"/>
  <c r="K32" i="1"/>
  <c r="P6" i="8" s="1"/>
  <c r="M34" i="1"/>
  <c r="R4" i="5" s="1"/>
  <c r="L34" i="1"/>
  <c r="Q4" i="5" s="1"/>
  <c r="K34" i="1"/>
  <c r="P4" i="5" s="1"/>
  <c r="M36" i="1"/>
  <c r="R5" i="5" s="1"/>
  <c r="L36" i="1"/>
  <c r="Q5" i="5" s="1"/>
  <c r="K36" i="1"/>
  <c r="P5" i="5" s="1"/>
  <c r="M40" i="1"/>
  <c r="R6" i="5" s="1"/>
  <c r="L40" i="1"/>
  <c r="Q6" i="5" s="1"/>
  <c r="K40" i="1"/>
  <c r="P6" i="5" s="1"/>
  <c r="M42" i="1"/>
  <c r="R4" i="7" s="1"/>
  <c r="L42" i="1"/>
  <c r="Q4" i="7" s="1"/>
  <c r="K42" i="1"/>
  <c r="P4" i="7" s="1"/>
  <c r="M44" i="1"/>
  <c r="R5" i="7" s="1"/>
  <c r="L44" i="1"/>
  <c r="Q5" i="7" s="1"/>
  <c r="K44" i="1"/>
  <c r="P5" i="7" s="1"/>
  <c r="G6" i="7" l="1"/>
  <c r="G3" i="7"/>
  <c r="G7" i="7"/>
  <c r="G4" i="7"/>
  <c r="D4" i="7"/>
  <c r="M4" i="7" s="1"/>
  <c r="D3" i="7"/>
  <c r="M3" i="7" s="1"/>
  <c r="P24" i="7" s="1"/>
  <c r="D7" i="7"/>
  <c r="M7" i="7" s="1"/>
  <c r="P26" i="7" s="1"/>
  <c r="D6" i="7"/>
  <c r="M6" i="7" s="1"/>
  <c r="J17" i="5"/>
  <c r="J14" i="5"/>
  <c r="J8" i="5"/>
  <c r="J5" i="5"/>
  <c r="J18" i="5"/>
  <c r="J15" i="5"/>
  <c r="J9" i="5"/>
  <c r="J6" i="5"/>
  <c r="G15" i="5"/>
  <c r="G14" i="5"/>
  <c r="G6" i="5"/>
  <c r="G5" i="5"/>
  <c r="G18" i="5"/>
  <c r="G17" i="5"/>
  <c r="G9" i="5"/>
  <c r="G8" i="5"/>
  <c r="D9" i="5"/>
  <c r="M9" i="5" s="1"/>
  <c r="D8" i="5"/>
  <c r="M8" i="5" s="1"/>
  <c r="D6" i="5"/>
  <c r="M6" i="5" s="1"/>
  <c r="D5" i="5"/>
  <c r="M5" i="5" s="1"/>
  <c r="P23" i="5" s="1"/>
  <c r="D18" i="5"/>
  <c r="M18" i="5" s="1"/>
  <c r="P25" i="5" s="1"/>
  <c r="D17" i="5"/>
  <c r="M17" i="5" s="1"/>
  <c r="D15" i="5"/>
  <c r="M15" i="5" s="1"/>
  <c r="D14" i="5"/>
  <c r="M14" i="5" s="1"/>
  <c r="J14" i="8"/>
  <c r="J11" i="8"/>
  <c r="J5" i="8"/>
  <c r="J2" i="8"/>
  <c r="J15" i="8"/>
  <c r="J12" i="8"/>
  <c r="J6" i="8"/>
  <c r="J3" i="8"/>
  <c r="G12" i="8"/>
  <c r="G11" i="8"/>
  <c r="G3" i="8"/>
  <c r="G2" i="8"/>
  <c r="G15" i="8"/>
  <c r="G14" i="8"/>
  <c r="G6" i="8"/>
  <c r="G5" i="8"/>
  <c r="D6" i="8"/>
  <c r="M6" i="8" s="1"/>
  <c r="D5" i="8"/>
  <c r="M5" i="8" s="1"/>
  <c r="D3" i="8"/>
  <c r="M3" i="8" s="1"/>
  <c r="D2" i="8"/>
  <c r="M2" i="8" s="1"/>
  <c r="D15" i="8"/>
  <c r="M15" i="8" s="1"/>
  <c r="P25" i="8" s="1"/>
  <c r="D14" i="8"/>
  <c r="M14" i="8" s="1"/>
  <c r="D12" i="8"/>
  <c r="M12" i="8" s="1"/>
  <c r="D11" i="8"/>
  <c r="M11" i="8" s="1"/>
  <c r="D10" i="6"/>
  <c r="M10" i="6" s="1"/>
  <c r="P27" i="6" s="1"/>
  <c r="D9" i="6"/>
  <c r="M9" i="6" s="1"/>
  <c r="P26" i="6" s="1"/>
  <c r="J27" i="4"/>
  <c r="J24" i="4"/>
  <c r="J18" i="4"/>
  <c r="J15" i="4"/>
  <c r="J28" i="4"/>
  <c r="J25" i="4"/>
  <c r="J19" i="4"/>
  <c r="J16" i="4"/>
  <c r="G25" i="4"/>
  <c r="G24" i="4"/>
  <c r="G16" i="4"/>
  <c r="G15" i="4"/>
  <c r="G28" i="4"/>
  <c r="G27" i="4"/>
  <c r="G19" i="4"/>
  <c r="G18" i="4"/>
  <c r="D19" i="4"/>
  <c r="M19" i="4" s="1"/>
  <c r="D18" i="4"/>
  <c r="M18" i="4" s="1"/>
  <c r="D16" i="4"/>
  <c r="M16" i="4" s="1"/>
  <c r="D15" i="4"/>
  <c r="M15" i="4" s="1"/>
  <c r="P25" i="4" s="1"/>
  <c r="D28" i="4"/>
  <c r="M28" i="4" s="1"/>
  <c r="D27" i="4"/>
  <c r="M27" i="4" s="1"/>
  <c r="D25" i="4"/>
  <c r="M25" i="4" s="1"/>
  <c r="D24" i="4"/>
  <c r="M24" i="4" s="1"/>
  <c r="J23" i="3"/>
  <c r="J20" i="3"/>
  <c r="J14" i="3"/>
  <c r="J11" i="3"/>
  <c r="J24" i="3"/>
  <c r="J21" i="3"/>
  <c r="J15" i="3"/>
  <c r="J12" i="3"/>
  <c r="G21" i="3"/>
  <c r="G20" i="3"/>
  <c r="G12" i="3"/>
  <c r="G11" i="3"/>
  <c r="G24" i="3"/>
  <c r="G23" i="3"/>
  <c r="G15" i="3"/>
  <c r="G14" i="3"/>
  <c r="D15" i="3"/>
  <c r="M15" i="3" s="1"/>
  <c r="D14" i="3"/>
  <c r="M14" i="3" s="1"/>
  <c r="D12" i="3"/>
  <c r="M12" i="3" s="1"/>
  <c r="D11" i="3"/>
  <c r="M11" i="3" s="1"/>
  <c r="P23" i="3" s="1"/>
  <c r="D24" i="3"/>
  <c r="M24" i="3" s="1"/>
  <c r="P25" i="3" s="1"/>
  <c r="D23" i="3"/>
  <c r="M23" i="3" s="1"/>
  <c r="D21" i="3"/>
  <c r="M21" i="3" s="1"/>
  <c r="D20" i="3"/>
  <c r="M20" i="3" s="1"/>
  <c r="J27" i="2"/>
  <c r="J24" i="2"/>
  <c r="J18" i="2"/>
  <c r="J15" i="2"/>
  <c r="J28" i="2"/>
  <c r="J25" i="2"/>
  <c r="J19" i="2"/>
  <c r="J16" i="2"/>
  <c r="G25" i="2"/>
  <c r="G24" i="2"/>
  <c r="G16" i="2"/>
  <c r="G15" i="2"/>
  <c r="G28" i="2"/>
  <c r="G27" i="2"/>
  <c r="G19" i="2"/>
  <c r="G18" i="2"/>
  <c r="D19" i="2"/>
  <c r="M19" i="2" s="1"/>
  <c r="D18" i="2"/>
  <c r="M18" i="2" s="1"/>
  <c r="D16" i="2"/>
  <c r="M16" i="2" s="1"/>
  <c r="D15" i="2"/>
  <c r="M15" i="2" s="1"/>
  <c r="P24" i="2" s="1"/>
  <c r="D28" i="2"/>
  <c r="M28" i="2" s="1"/>
  <c r="P27" i="2" s="1"/>
  <c r="D27" i="2"/>
  <c r="M27" i="2" s="1"/>
  <c r="D25" i="2"/>
  <c r="M25" i="2" s="1"/>
  <c r="D24" i="2"/>
  <c r="M24" i="2" s="1"/>
  <c r="C37" i="9" l="1"/>
  <c r="C36" i="9"/>
  <c r="C35" i="9"/>
  <c r="C34" i="9"/>
  <c r="C33" i="9"/>
  <c r="C32" i="9"/>
  <c r="C31" i="9"/>
  <c r="C30" i="9"/>
  <c r="C29" i="9"/>
  <c r="C10" i="9"/>
  <c r="C9" i="9"/>
  <c r="C8" i="9"/>
  <c r="C7" i="9"/>
  <c r="C6" i="9"/>
  <c r="C5" i="9"/>
  <c r="C4" i="9"/>
  <c r="C3" i="9"/>
  <c r="C2" i="9"/>
  <c r="P25" i="2"/>
  <c r="P26" i="2"/>
  <c r="E37" i="9"/>
  <c r="E36" i="9"/>
  <c r="E35" i="9"/>
  <c r="E28" i="9"/>
  <c r="E27" i="9"/>
  <c r="E26" i="9"/>
  <c r="E19" i="9"/>
  <c r="E18" i="9"/>
  <c r="E17" i="9"/>
  <c r="E10" i="9"/>
  <c r="E9" i="9"/>
  <c r="E8" i="9"/>
  <c r="E31" i="9"/>
  <c r="E30" i="9"/>
  <c r="E29" i="9"/>
  <c r="E22" i="9"/>
  <c r="E21" i="9"/>
  <c r="E20" i="9"/>
  <c r="E13" i="9"/>
  <c r="E12" i="9"/>
  <c r="E11" i="9"/>
  <c r="E4" i="9"/>
  <c r="E3" i="9"/>
  <c r="E2" i="9"/>
  <c r="P24" i="3"/>
  <c r="G35" i="9"/>
  <c r="G32" i="9"/>
  <c r="G29" i="9"/>
  <c r="G26" i="9"/>
  <c r="G23" i="9"/>
  <c r="G20" i="9"/>
  <c r="G17" i="9"/>
  <c r="G14" i="9"/>
  <c r="G11" i="9"/>
  <c r="G8" i="9"/>
  <c r="G5" i="9"/>
  <c r="G2" i="9"/>
  <c r="P26" i="4"/>
  <c r="P27" i="4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P28" i="6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I55" i="10"/>
  <c r="I52" i="10"/>
  <c r="I49" i="10"/>
  <c r="I46" i="10"/>
  <c r="I43" i="10"/>
  <c r="I40" i="10"/>
  <c r="I37" i="10"/>
  <c r="I34" i="10"/>
  <c r="I31" i="10"/>
  <c r="I28" i="10"/>
  <c r="I25" i="10"/>
  <c r="I22" i="10"/>
  <c r="I19" i="10"/>
  <c r="I16" i="10"/>
  <c r="I13" i="10"/>
  <c r="I10" i="10"/>
  <c r="I7" i="10"/>
  <c r="I4" i="10"/>
  <c r="P23" i="8"/>
  <c r="P24" i="8"/>
  <c r="E55" i="10"/>
  <c r="E54" i="10"/>
  <c r="E53" i="10"/>
  <c r="E52" i="10"/>
  <c r="E51" i="10"/>
  <c r="E50" i="10"/>
  <c r="E49" i="10"/>
  <c r="E48" i="10"/>
  <c r="E47" i="10"/>
  <c r="E28" i="10"/>
  <c r="E27" i="10"/>
  <c r="E26" i="10"/>
  <c r="E25" i="10"/>
  <c r="E24" i="10"/>
  <c r="E23" i="10"/>
  <c r="E22" i="10"/>
  <c r="E21" i="10"/>
  <c r="E20" i="10"/>
  <c r="E37" i="10"/>
  <c r="E36" i="10"/>
  <c r="E35" i="10"/>
  <c r="E34" i="10"/>
  <c r="E33" i="10"/>
  <c r="E32" i="10"/>
  <c r="E31" i="10"/>
  <c r="E30" i="10"/>
  <c r="E29" i="10"/>
  <c r="E10" i="10"/>
  <c r="E9" i="10"/>
  <c r="E8" i="10"/>
  <c r="E7" i="10"/>
  <c r="E6" i="10"/>
  <c r="E5" i="10"/>
  <c r="E4" i="10"/>
  <c r="E3" i="10"/>
  <c r="E2" i="10"/>
  <c r="P24" i="5"/>
  <c r="G55" i="10"/>
  <c r="G54" i="10"/>
  <c r="G53" i="10"/>
  <c r="G46" i="10"/>
  <c r="G45" i="10"/>
  <c r="G44" i="10"/>
  <c r="G37" i="10"/>
  <c r="G36" i="10"/>
  <c r="G35" i="10"/>
  <c r="G28" i="10"/>
  <c r="G27" i="10"/>
  <c r="G26" i="10"/>
  <c r="G19" i="10"/>
  <c r="G18" i="10"/>
  <c r="G17" i="10"/>
  <c r="G10" i="10"/>
  <c r="G9" i="10"/>
  <c r="G8" i="10"/>
  <c r="G49" i="10"/>
  <c r="G48" i="10"/>
  <c r="G47" i="10"/>
  <c r="G40" i="10"/>
  <c r="G39" i="10"/>
  <c r="G38" i="10"/>
  <c r="G31" i="10"/>
  <c r="G30" i="10"/>
  <c r="G29" i="10"/>
  <c r="G22" i="10"/>
  <c r="G21" i="10"/>
  <c r="G20" i="10"/>
  <c r="G13" i="10"/>
  <c r="G12" i="10"/>
  <c r="G11" i="10"/>
  <c r="G4" i="10"/>
  <c r="G3" i="10"/>
  <c r="G2" i="10"/>
  <c r="P25" i="7"/>
  <c r="G52" i="10" l="1"/>
  <c r="G51" i="10"/>
  <c r="G50" i="10"/>
  <c r="G43" i="10"/>
  <c r="G42" i="10"/>
  <c r="G41" i="10"/>
  <c r="G34" i="10"/>
  <c r="G33" i="10"/>
  <c r="G32" i="10"/>
  <c r="G25" i="10"/>
  <c r="G24" i="10"/>
  <c r="G23" i="10"/>
  <c r="G16" i="10"/>
  <c r="G15" i="10"/>
  <c r="G14" i="10"/>
  <c r="G7" i="10"/>
  <c r="G6" i="10"/>
  <c r="G5" i="10"/>
  <c r="P28" i="7"/>
  <c r="E46" i="10"/>
  <c r="E45" i="10"/>
  <c r="E44" i="10"/>
  <c r="E43" i="10"/>
  <c r="E42" i="10"/>
  <c r="E41" i="10"/>
  <c r="E40" i="10"/>
  <c r="E39" i="10"/>
  <c r="E38" i="10"/>
  <c r="E19" i="10"/>
  <c r="E18" i="10"/>
  <c r="E17" i="10"/>
  <c r="E16" i="10"/>
  <c r="E15" i="10"/>
  <c r="E14" i="10"/>
  <c r="E13" i="10"/>
  <c r="E12" i="10"/>
  <c r="E11" i="10"/>
  <c r="P28" i="5"/>
  <c r="I54" i="10"/>
  <c r="I51" i="10"/>
  <c r="I48" i="10"/>
  <c r="I45" i="10"/>
  <c r="I42" i="10"/>
  <c r="I39" i="10"/>
  <c r="I36" i="10"/>
  <c r="I33" i="10"/>
  <c r="I30" i="10"/>
  <c r="I27" i="10"/>
  <c r="I24" i="10"/>
  <c r="I21" i="10"/>
  <c r="I18" i="10"/>
  <c r="I15" i="10"/>
  <c r="I12" i="10"/>
  <c r="I9" i="10"/>
  <c r="I6" i="10"/>
  <c r="I3" i="10"/>
  <c r="I53" i="10"/>
  <c r="I50" i="10"/>
  <c r="I47" i="10"/>
  <c r="I44" i="10"/>
  <c r="I41" i="10"/>
  <c r="I38" i="10"/>
  <c r="I35" i="10"/>
  <c r="I32" i="10"/>
  <c r="I29" i="10"/>
  <c r="I26" i="10"/>
  <c r="I23" i="10"/>
  <c r="I20" i="10"/>
  <c r="I17" i="10"/>
  <c r="I14" i="10"/>
  <c r="I11" i="10"/>
  <c r="I8" i="10"/>
  <c r="I5" i="10"/>
  <c r="I2" i="10"/>
  <c r="P28" i="8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G37" i="9"/>
  <c r="G34" i="9"/>
  <c r="G31" i="9"/>
  <c r="G28" i="9"/>
  <c r="G25" i="9"/>
  <c r="G22" i="9"/>
  <c r="G19" i="9"/>
  <c r="G16" i="9"/>
  <c r="G13" i="9"/>
  <c r="G10" i="9"/>
  <c r="G7" i="9"/>
  <c r="G4" i="9"/>
  <c r="G36" i="9"/>
  <c r="G33" i="9"/>
  <c r="G30" i="9"/>
  <c r="G27" i="9"/>
  <c r="G24" i="9"/>
  <c r="G21" i="9"/>
  <c r="G18" i="9"/>
  <c r="G15" i="9"/>
  <c r="G12" i="9"/>
  <c r="G9" i="9"/>
  <c r="G6" i="9"/>
  <c r="G3" i="9"/>
  <c r="P28" i="4"/>
  <c r="E34" i="9"/>
  <c r="E33" i="9"/>
  <c r="E32" i="9"/>
  <c r="E25" i="9"/>
  <c r="E24" i="9"/>
  <c r="E23" i="9"/>
  <c r="E16" i="9"/>
  <c r="E15" i="9"/>
  <c r="E14" i="9"/>
  <c r="E7" i="9"/>
  <c r="E6" i="9"/>
  <c r="E5" i="9"/>
  <c r="P28" i="3"/>
  <c r="C28" i="9"/>
  <c r="M28" i="9" s="1"/>
  <c r="C27" i="9"/>
  <c r="M27" i="9" s="1"/>
  <c r="C26" i="9"/>
  <c r="M26" i="9" s="1"/>
  <c r="C25" i="9"/>
  <c r="M25" i="9" s="1"/>
  <c r="C24" i="9"/>
  <c r="M24" i="9" s="1"/>
  <c r="C23" i="9"/>
  <c r="M23" i="9" s="1"/>
  <c r="C22" i="9"/>
  <c r="M22" i="9" s="1"/>
  <c r="C21" i="9"/>
  <c r="M21" i="9" s="1"/>
  <c r="C20" i="9"/>
  <c r="M20" i="9" s="1"/>
  <c r="C19" i="9"/>
  <c r="M19" i="9" s="1"/>
  <c r="C18" i="9"/>
  <c r="M18" i="9" s="1"/>
  <c r="C17" i="9"/>
  <c r="M17" i="9" s="1"/>
  <c r="C16" i="9"/>
  <c r="M16" i="9" s="1"/>
  <c r="C15" i="9"/>
  <c r="M15" i="9" s="1"/>
  <c r="C14" i="9"/>
  <c r="M14" i="9" s="1"/>
  <c r="C13" i="9"/>
  <c r="M13" i="9" s="1"/>
  <c r="C12" i="9"/>
  <c r="M12" i="9" s="1"/>
  <c r="C11" i="9"/>
  <c r="M11" i="9" s="1"/>
  <c r="P28" i="2"/>
  <c r="M2" i="9"/>
  <c r="M3" i="9"/>
  <c r="M4" i="9"/>
  <c r="M5" i="9"/>
  <c r="M6" i="9"/>
  <c r="M7" i="9"/>
  <c r="M8" i="9"/>
  <c r="M9" i="9"/>
  <c r="M10" i="9"/>
  <c r="M29" i="9"/>
  <c r="M30" i="9"/>
  <c r="M31" i="9"/>
  <c r="M32" i="9"/>
  <c r="M33" i="9"/>
  <c r="M34" i="9"/>
  <c r="M35" i="9"/>
  <c r="M36" i="9"/>
  <c r="M37" i="9"/>
  <c r="P23" i="9" s="1"/>
  <c r="C10" i="11" l="1"/>
  <c r="C9" i="11"/>
  <c r="C8" i="11"/>
  <c r="P22" i="9"/>
  <c r="P21" i="9"/>
  <c r="S18" i="10"/>
  <c r="S17" i="10"/>
  <c r="S19" i="10"/>
  <c r="E10" i="11" l="1"/>
  <c r="E7" i="11"/>
  <c r="E4" i="11"/>
  <c r="E8" i="11"/>
  <c r="E5" i="11"/>
  <c r="E2" i="11"/>
  <c r="S21" i="10"/>
  <c r="E9" i="11"/>
  <c r="E6" i="11"/>
  <c r="E3" i="11"/>
  <c r="C4" i="11"/>
  <c r="J4" i="11" s="1"/>
  <c r="C3" i="11"/>
  <c r="J3" i="11" s="1"/>
  <c r="C2" i="11"/>
  <c r="J2" i="11" s="1"/>
  <c r="M15" i="11" s="1"/>
  <c r="P25" i="9"/>
  <c r="C7" i="11"/>
  <c r="J7" i="11" s="1"/>
  <c r="C6" i="11"/>
  <c r="J6" i="11" s="1"/>
  <c r="C5" i="11"/>
  <c r="J5" i="11" s="1"/>
  <c r="J8" i="11"/>
  <c r="J9" i="11"/>
  <c r="J10" i="11"/>
  <c r="M19" i="11" s="1"/>
  <c r="M18" i="11" l="1"/>
  <c r="M16" i="11"/>
  <c r="M17" i="11"/>
  <c r="M22" i="11" l="1"/>
  <c r="M12" i="11"/>
</calcChain>
</file>

<file path=xl/sharedStrings.xml><?xml version="1.0" encoding="utf-8"?>
<sst xmlns="http://schemas.openxmlformats.org/spreadsheetml/2006/main" count="1239" uniqueCount="172">
  <si>
    <t>#</t>
  </si>
  <si>
    <t>Indicator</t>
  </si>
  <si>
    <t>Type</t>
  </si>
  <si>
    <t>Values</t>
  </si>
  <si>
    <t>Explanation</t>
  </si>
  <si>
    <t>zc</t>
  </si>
  <si>
    <t>Basis</t>
  </si>
  <si>
    <t>xc</t>
  </si>
  <si>
    <t>W</t>
  </si>
  <si>
    <t>M</t>
  </si>
  <si>
    <t>S</t>
  </si>
  <si>
    <t>AIR</t>
  </si>
  <si>
    <t>GHG emissions (tons CO2-eq emitted per million dollars of annual net sales)</t>
  </si>
  <si>
    <t>SB</t>
  </si>
  <si>
    <t>Tc</t>
  </si>
  <si>
    <t>T is L’Oreal’s lowest value of all time.
U is the maximum of all investigated competitor companies (Unilever).</t>
  </si>
  <si>
    <t>3 yr avg (2020-2022)</t>
  </si>
  <si>
    <t>Uc</t>
  </si>
  <si>
    <t>SOx and VOC emissions (tons per million dollars of annual net sales)</t>
  </si>
  <si>
    <t>T is 25% of L’Oreal’s current value.
U is the P&amp;G’s value which is the maximum.</t>
  </si>
  <si>
    <t>3 yr avg (2019-2021)</t>
  </si>
  <si>
    <t>Energy consumption (MWh per million dollars of annual net sales)</t>
  </si>
  <si>
    <t>T is L’Oreal’s lowest value of all time.
U is the average value of ELC and P&amp;G.</t>
  </si>
  <si>
    <t>LAND</t>
  </si>
  <si>
    <t>Total waste generation (tons per million dollars of annual net sales</t>
  </si>
  <si>
    <t>T is L’Oreal’s lowest value of all time.
U is the maximum of all investigated competitor companies (P&amp;G).</t>
  </si>
  <si>
    <t>Waste recycled (%)</t>
  </si>
  <si>
    <t>LB</t>
  </si>
  <si>
    <t>υc</t>
  </si>
  <si>
    <t>υ is L’Oreal’s lowest value of all time.
𝜏 is the maximum of all investigated competitor companies (P&amp;G).</t>
  </si>
  <si>
    <t>𝜏c</t>
  </si>
  <si>
    <t>Hazardous waste generated (tons per million dollars of annual net sales)</t>
  </si>
  <si>
    <t>T is the minimum of industry.
U is the maximum of all investigated competitor companies (P&amp;G).</t>
  </si>
  <si>
    <t>WATER</t>
  </si>
  <si>
    <t>Water use for production (m3 per ton of bulk product)</t>
  </si>
  <si>
    <t>T is L’Oreal’s 2030 corporate goal to reduce water use by 30% from 2019. 
U is the maximum of all investigated competitor companies.</t>
  </si>
  <si>
    <t>Water treatment/recycling (% of total site locations)</t>
  </si>
  <si>
    <t>T is L’Oreal’s 2030 corporate goal to have 100% of the water used in industrial processes recycled and reused in a loop, i.e. 100%
of factories will be Waterloop factories.
U is L’Oreal’s lowest percentage of all time.</t>
  </si>
  <si>
    <t>COD after treatment (kg/ton product)</t>
  </si>
  <si>
    <t>T is based on L’Orea’s internal standard
U is the L’Oreal’s highest value from 2012.</t>
  </si>
  <si>
    <t>3 yr avg
(2022-2022)</t>
  </si>
  <si>
    <t>POLIC</t>
  </si>
  <si>
    <t>Tax revenue (percent of annual sales)</t>
  </si>
  <si>
    <t>NB</t>
  </si>
  <si>
    <t>υ is zero tax.
𝜏 is the maximum of all investigated competitor companies. 
T is L’Oreal’s maximum value.
U is 100% tax.</t>
  </si>
  <si>
    <t>Female ratio (percent of females in strategic positions)</t>
  </si>
  <si>
    <t>υ is the average in the beauty and cosmetics industry
𝜏 is L’Oreal’s maximum value.
T is an ideal half-gender representation.
U is when all employees were female.</t>
  </si>
  <si>
    <t>WEALTH</t>
  </si>
  <si>
    <t>debt-to-equity ratio</t>
  </si>
  <si>
    <t>Tc  represents a company with the lowest possible leverage.
Uc is the maximum of all investigated competitor companies ( ).</t>
  </si>
  <si>
    <t>Net sales revenue per employee (million $ per year)</t>
  </si>
  <si>
    <t>υ is L’Oreal’s lowest value of all time.
𝜏 is the maximum of all investigated competitor companies ( ).</t>
  </si>
  <si>
    <t>Dividends per share(€)</t>
  </si>
  <si>
    <t>HEALTH</t>
  </si>
  <si>
    <t>CPMP</t>
  </si>
  <si>
    <t>T is zero complaints.
U is L’Oreal’s maximum value of all time.</t>
  </si>
  <si>
    <t>Social auditing supplier on the Fundamental Conventions of the ILO (audits/supplier* year)</t>
  </si>
  <si>
    <t>Tc is the target/ideal rate of audits.
Uc is the worst possible value.</t>
  </si>
  <si>
    <t>3 yr avg 
(2020-2022)</t>
  </si>
  <si>
    <t>Rate of absenteeism due to sickness(%)</t>
  </si>
  <si>
    <t>Tc is L’Oreal’s lowest value of all time.
Uc is the maximum of L’Oreal’s value within this time span.</t>
  </si>
  <si>
    <t>KNOW</t>
  </si>
  <si>
    <t>Hours of training per employee (hr per year)</t>
  </si>
  <si>
    <t>Public
expenditure on
R&amp;D (% of sales)</t>
  </si>
  <si>
    <t>υ is minimum value of all investigated competitor companies (Unilever).
𝜏 is the highest value of L’Oreal.</t>
  </si>
  <si>
    <t>Rule #</t>
  </si>
  <si>
    <t>IF</t>
  </si>
  <si>
    <t>GHG emissions</t>
  </si>
  <si>
    <t xml:space="preserve">AND </t>
  </si>
  <si>
    <t>SOx and VOC emissions</t>
  </si>
  <si>
    <t>AND</t>
  </si>
  <si>
    <t>Energy consumption</t>
  </si>
  <si>
    <t>THEN</t>
  </si>
  <si>
    <t>Fuzzy input set of AIR</t>
  </si>
  <si>
    <t>L_i = {0 = W, 1 = M, 2 = S}</t>
  </si>
  <si>
    <t>SUM=L_GHG+L_AIREMISS+L_ENERGY</t>
  </si>
  <si>
    <t>VB</t>
  </si>
  <si>
    <t>0&lt;=SUM&lt;=1</t>
  </si>
  <si>
    <t>B</t>
  </si>
  <si>
    <t>2&lt;=SUM&lt;=3</t>
  </si>
  <si>
    <t>A</t>
  </si>
  <si>
    <t>SUM=4</t>
  </si>
  <si>
    <t>G</t>
  </si>
  <si>
    <t>SUM=5</t>
  </si>
  <si>
    <t>VG</t>
  </si>
  <si>
    <t>SUM=6</t>
  </si>
  <si>
    <t>crisp value =</t>
  </si>
  <si>
    <t>Total waste</t>
  </si>
  <si>
    <t>Waste recycled</t>
  </si>
  <si>
    <t>Hazardous waste</t>
  </si>
  <si>
    <t>Fuzzy input set of LAND</t>
  </si>
  <si>
    <t>SUM=</t>
  </si>
  <si>
    <t>crisp value=</t>
  </si>
  <si>
    <t>Water use for production</t>
  </si>
  <si>
    <t>Water recycled</t>
  </si>
  <si>
    <t>COD</t>
  </si>
  <si>
    <t>SUM=2</t>
  </si>
  <si>
    <t>SUM=3</t>
  </si>
  <si>
    <t>5&lt;=SUM&lt;=6</t>
  </si>
  <si>
    <t>Auditing</t>
  </si>
  <si>
    <t>Absence rate</t>
  </si>
  <si>
    <t>Fuzzy input set of HEALTH</t>
  </si>
  <si>
    <t>Tax revenue</t>
  </si>
  <si>
    <t>Female ratio</t>
  </si>
  <si>
    <t>Fuzzy input set of POLIC</t>
  </si>
  <si>
    <t>SUM=0</t>
  </si>
  <si>
    <t>SUM=1</t>
  </si>
  <si>
    <t>crisp=</t>
  </si>
  <si>
    <t>Fuzzy input set of KNOW</t>
  </si>
  <si>
    <t>Debt</t>
  </si>
  <si>
    <t>Revenue per employee</t>
  </si>
  <si>
    <t>Dividends</t>
  </si>
  <si>
    <t>Fuzzy input set of WEALTH</t>
  </si>
  <si>
    <t>IF AIR is</t>
  </si>
  <si>
    <t>and LAND is</t>
  </si>
  <si>
    <t>and WATER is</t>
  </si>
  <si>
    <t>L_AIR</t>
  </si>
  <si>
    <t>L_LAND</t>
  </si>
  <si>
    <t>L_WATER</t>
  </si>
  <si>
    <t>SUM</t>
  </si>
  <si>
    <t>THEN ECOS</t>
  </si>
  <si>
    <t>Secondary indicator</t>
  </si>
  <si>
    <t>Fuzzy value</t>
  </si>
  <si>
    <t>Crisp value</t>
  </si>
  <si>
    <t>B(0.002) A(0.039) G(0.291) VG(0.668)</t>
  </si>
  <si>
    <t>VB(0.004) B(0.558) A(0.437)</t>
  </si>
  <si>
    <t>A(0.025) G(0.505) VG(0.470)</t>
  </si>
  <si>
    <t>Rule</t>
  </si>
  <si>
    <t>0&lt;=SUM&lt;=3</t>
  </si>
  <si>
    <t>4&lt;=SUM&lt;=7</t>
  </si>
  <si>
    <t>8&lt;=SUM&lt;=11</t>
  </si>
  <si>
    <t>12&lt;=SUM&lt;=14</t>
  </si>
  <si>
    <t>15&lt;=SUM&lt;=16</t>
  </si>
  <si>
    <t>Crisp value=</t>
  </si>
  <si>
    <t>IF POLIC is</t>
  </si>
  <si>
    <t>and HEALTH is</t>
  </si>
  <si>
    <t>and KNOW is</t>
  </si>
  <si>
    <t>and WEALTH is</t>
  </si>
  <si>
    <t>L_POLIC</t>
  </si>
  <si>
    <t>L_HEALTH</t>
  </si>
  <si>
    <t>L_KNOW</t>
  </si>
  <si>
    <t>L_WEALTH</t>
  </si>
  <si>
    <t>THEN HUMS</t>
  </si>
  <si>
    <t>G(0.117) VG(0.883)</t>
  </si>
  <si>
    <t>VB(0.156) B(0.819) A(0.025)</t>
  </si>
  <si>
    <t>B(0.273) A(0.509) G(0.218)</t>
  </si>
  <si>
    <t>VB(0.231) B(0.533) A(0.236)</t>
  </si>
  <si>
    <t>0&lt;=SUM&lt;=4</t>
  </si>
  <si>
    <t>5&lt;=SUM&lt;=8</t>
  </si>
  <si>
    <t>9&lt;=SUM&lt;=12</t>
  </si>
  <si>
    <t>13&lt;=SUM&lt;=16</t>
  </si>
  <si>
    <t>17&lt;=SUM&lt;=20</t>
  </si>
  <si>
    <t>If ECOS is</t>
  </si>
  <si>
    <t>And HUMS is</t>
  </si>
  <si>
    <t>L_ECOS</t>
  </si>
  <si>
    <t>L_HUMS</t>
  </si>
  <si>
    <t>Then OSUS</t>
  </si>
  <si>
    <t>Primary indicator</t>
  </si>
  <si>
    <t>ECOS</t>
  </si>
  <si>
    <t>B(0.002) A(0.281) G(0.717)</t>
  </si>
  <si>
    <t>HUMS</t>
  </si>
  <si>
    <t>B(0.012) A(0.758) G(0.230)</t>
  </si>
  <si>
    <t>Sum=</t>
  </si>
  <si>
    <t>EL</t>
  </si>
  <si>
    <t>VL</t>
  </si>
  <si>
    <t>L</t>
  </si>
  <si>
    <t>FL</t>
  </si>
  <si>
    <t>I</t>
  </si>
  <si>
    <t>FH</t>
  </si>
  <si>
    <t>H</t>
  </si>
  <si>
    <t>VH</t>
  </si>
  <si>
    <t>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</si>
</sst>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&quot;Times New Roman&quot;"/>
    </font>
    <font>
      <sz val="10"/>
      <name val="Arial"/>
    </font>
    <font>
      <sz val="10"/>
      <color theme="1"/>
      <name val="Times New Roman"/>
    </font>
    <font>
      <sz val="10"/>
      <color rgb="FF000000"/>
      <name val="Times New Roman"/>
    </font>
    <font>
      <sz val="10"/>
      <color rgb="FFFFFFFF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D9D9D9"/>
      <name val="Arial"/>
      <scheme val="minor"/>
    </font>
    <font>
      <b/>
      <sz val="10"/>
      <color theme="1"/>
      <name val="Arial"/>
    </font>
    <font>
      <sz val="10"/>
      <color rgb="FFFFFFFF"/>
      <name val="Arial"/>
    </font>
    <font>
      <b/>
      <sz val="10"/>
      <color rgb="FFD9D9D9"/>
      <name val="Arial"/>
    </font>
    <font>
      <b/>
      <sz val="10"/>
      <color rgb="FFFFFFFF"/>
      <name val="Arial"/>
    </font>
    <font>
      <sz val="10"/>
      <color rgb="FFD9D9D9"/>
      <name val="Arial"/>
      <scheme val="minor"/>
    </font>
    <font>
      <sz val="11"/>
      <color rgb="FF000000"/>
      <name val="&quot;Times New Roman&quot;"/>
    </font>
    <font>
      <sz val="11"/>
      <color rgb="FF1F1F1F"/>
      <name val="&quot;Google Sans&quot;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/>
    <xf numFmtId="0" fontId="2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" fillId="0" borderId="2" xfId="0" applyFont="1" applyBorder="1"/>
    <xf numFmtId="164" fontId="1" fillId="0" borderId="3" xfId="0" applyNumberFormat="1" applyFont="1" applyBorder="1"/>
    <xf numFmtId="0" fontId="1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1" fillId="0" borderId="0" xfId="0" applyFont="1" applyAlignment="1">
      <alignment horizontal="center"/>
    </xf>
    <xf numFmtId="164" fontId="7" fillId="0" borderId="0" xfId="0" applyNumberFormat="1" applyFont="1"/>
    <xf numFmtId="0" fontId="7" fillId="0" borderId="7" xfId="0" applyFont="1" applyBorder="1"/>
    <xf numFmtId="0" fontId="7" fillId="0" borderId="8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10" fillId="4" borderId="0" xfId="0" applyFont="1" applyFill="1"/>
    <xf numFmtId="164" fontId="10" fillId="4" borderId="0" xfId="0" applyNumberFormat="1" applyFont="1" applyFill="1"/>
    <xf numFmtId="0" fontId="1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7" fillId="0" borderId="9" xfId="0" applyFont="1" applyBorder="1"/>
    <xf numFmtId="0" fontId="7" fillId="0" borderId="9" xfId="0" applyFont="1" applyBorder="1" applyAlignment="1">
      <alignment horizontal="right"/>
    </xf>
    <xf numFmtId="164" fontId="7" fillId="0" borderId="9" xfId="0" applyNumberFormat="1" applyFont="1" applyBorder="1" applyAlignment="1">
      <alignment horizontal="right"/>
    </xf>
    <xf numFmtId="0" fontId="14" fillId="4" borderId="0" xfId="0" applyFont="1" applyFill="1" applyAlignment="1">
      <alignment horizontal="center"/>
    </xf>
    <xf numFmtId="0" fontId="15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0" fontId="15" fillId="0" borderId="0" xfId="0" applyFont="1"/>
    <xf numFmtId="0" fontId="16" fillId="2" borderId="0" xfId="0" applyFont="1" applyFill="1"/>
    <xf numFmtId="165" fontId="1" fillId="0" borderId="1" xfId="0" applyNumberFormat="1" applyFont="1" applyBorder="1"/>
    <xf numFmtId="0" fontId="15" fillId="0" borderId="0" xfId="0" applyFont="1" applyAlignment="1">
      <alignment horizontal="left" wrapText="1"/>
    </xf>
    <xf numFmtId="0" fontId="2" fillId="0" borderId="4" xfId="0" applyFont="1" applyBorder="1" applyAlignment="1">
      <alignment horizontal="left" wrapText="1"/>
    </xf>
    <xf numFmtId="164" fontId="2" fillId="0" borderId="4" xfId="0" applyNumberFormat="1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5" fillId="0" borderId="2" xfId="0" applyFont="1" applyBorder="1" applyAlignment="1">
      <alignment horizontal="left" wrapText="1"/>
    </xf>
    <xf numFmtId="0" fontId="3" fillId="0" borderId="3" xfId="0" applyFont="1" applyBorder="1" applyAlignment="1"/>
    <xf numFmtId="164" fontId="4" fillId="0" borderId="4" xfId="0" applyNumberFormat="1" applyFont="1" applyBorder="1" applyAlignment="1"/>
    <xf numFmtId="164" fontId="5" fillId="2" borderId="4" xfId="0" applyNumberFormat="1" applyFont="1" applyFill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0" fillId="0" borderId="0" xfId="0" applyAlignment="1"/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2"/>
  <sheetViews>
    <sheetView tabSelected="1" workbookViewId="0"/>
  </sheetViews>
  <sheetFormatPr defaultColWidth="12.5703125" defaultRowHeight="15.75" customHeight="1"/>
  <cols>
    <col min="1" max="1" width="9" customWidth="1"/>
    <col min="2" max="2" width="4" customWidth="1"/>
    <col min="3" max="3" width="18.42578125" customWidth="1"/>
    <col min="4" max="4" width="4.7109375" customWidth="1"/>
    <col min="5" max="5" width="4" customWidth="1"/>
    <col min="6" max="6" width="7.42578125" customWidth="1"/>
    <col min="7" max="7" width="9.7109375" customWidth="1"/>
    <col min="8" max="8" width="8" customWidth="1"/>
    <col min="9" max="9" width="9.5703125" customWidth="1"/>
  </cols>
  <sheetData>
    <row r="1" spans="1:13">
      <c r="A1" s="1"/>
      <c r="B1" s="2" t="s">
        <v>0</v>
      </c>
      <c r="C1" s="2" t="s">
        <v>1</v>
      </c>
      <c r="D1" s="2" t="s">
        <v>2</v>
      </c>
      <c r="E1" s="52" t="s">
        <v>3</v>
      </c>
      <c r="F1" s="58"/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53" t="s">
        <v>11</v>
      </c>
      <c r="B2" s="50">
        <v>1</v>
      </c>
      <c r="C2" s="50" t="s">
        <v>12</v>
      </c>
      <c r="D2" s="50" t="s">
        <v>13</v>
      </c>
      <c r="E2" s="4" t="s">
        <v>14</v>
      </c>
      <c r="F2" s="4">
        <v>0.62</v>
      </c>
      <c r="G2" s="50" t="s">
        <v>15</v>
      </c>
      <c r="H2" s="51">
        <v>1.1100000000000001</v>
      </c>
      <c r="I2" s="50" t="s">
        <v>16</v>
      </c>
      <c r="J2" s="59">
        <f>(F3-H2)/(F3-F2)</f>
        <v>0.94662309368191722</v>
      </c>
      <c r="K2" s="60">
        <f>IF(AND(0&lt;=J2,J2&lt;=0.7),(0.7-J2)/0.7,0)</f>
        <v>0</v>
      </c>
      <c r="L2" s="60">
        <f>IF(AND(0&lt;=J2,J2&lt;=0.7), J2/0.7,IF(AND(0.7&lt;J2,J2&lt;=1),(1-J2)/0.3,0))</f>
        <v>0.17792302106027597</v>
      </c>
      <c r="M2" s="60">
        <f>IF(AND(0.7&lt;J2,J2&lt;=1),(J2-0.7)/0.3,0)</f>
        <v>0.8220769789397242</v>
      </c>
    </row>
    <row r="3" spans="1:13">
      <c r="A3" s="61"/>
      <c r="B3" s="62"/>
      <c r="C3" s="62"/>
      <c r="D3" s="62"/>
      <c r="E3" s="4" t="s">
        <v>17</v>
      </c>
      <c r="F3" s="4">
        <v>9.8000000000000007</v>
      </c>
      <c r="G3" s="62"/>
      <c r="H3" s="62"/>
      <c r="I3" s="62"/>
      <c r="J3" s="62"/>
      <c r="K3" s="62"/>
      <c r="L3" s="62"/>
      <c r="M3" s="62"/>
    </row>
    <row r="4" spans="1:13">
      <c r="A4" s="61"/>
      <c r="B4" s="50">
        <v>2</v>
      </c>
      <c r="C4" s="50" t="s">
        <v>18</v>
      </c>
      <c r="D4" s="50" t="s">
        <v>13</v>
      </c>
      <c r="E4" s="4" t="s">
        <v>14</v>
      </c>
      <c r="F4" s="4">
        <v>1E-3</v>
      </c>
      <c r="G4" s="50" t="s">
        <v>19</v>
      </c>
      <c r="H4" s="51">
        <v>4.5999999999999999E-3</v>
      </c>
      <c r="I4" s="50" t="s">
        <v>20</v>
      </c>
      <c r="J4" s="59">
        <f>(F5-H4)/(F5-F4)</f>
        <v>0.96356275303643735</v>
      </c>
      <c r="K4" s="60">
        <f>IF(AND(0&lt;=J4,J4&lt;=0.7),(0.7-J4)/0.7,0)</f>
        <v>0</v>
      </c>
      <c r="L4" s="60">
        <f>IF(AND(0&lt;=J4,J4&lt;=0.7), J4/0.7,IF(AND(0.7&lt;J4,J4&lt;=1),(1-J4)/0.3,0))</f>
        <v>0.12145748987854219</v>
      </c>
      <c r="M4" s="60">
        <f>IF(AND(0.7&lt;J4,J4&lt;=1),(J4-0.7)/0.3,0)</f>
        <v>0.87854251012145801</v>
      </c>
    </row>
    <row r="5" spans="1:13">
      <c r="A5" s="61"/>
      <c r="B5" s="62"/>
      <c r="C5" s="62"/>
      <c r="D5" s="62"/>
      <c r="E5" s="4" t="s">
        <v>17</v>
      </c>
      <c r="F5" s="4">
        <v>9.98E-2</v>
      </c>
      <c r="G5" s="62"/>
      <c r="H5" s="62"/>
      <c r="I5" s="62"/>
      <c r="J5" s="62"/>
      <c r="K5" s="62"/>
      <c r="L5" s="62"/>
      <c r="M5" s="62"/>
    </row>
    <row r="6" spans="1:13">
      <c r="A6" s="61"/>
      <c r="B6" s="50">
        <v>3</v>
      </c>
      <c r="C6" s="50" t="s">
        <v>21</v>
      </c>
      <c r="D6" s="50" t="s">
        <v>13</v>
      </c>
      <c r="E6" s="4" t="s">
        <v>14</v>
      </c>
      <c r="F6" s="4">
        <v>23.4</v>
      </c>
      <c r="G6" s="50" t="s">
        <v>22</v>
      </c>
      <c r="H6" s="51">
        <v>25.5</v>
      </c>
      <c r="I6" s="50" t="s">
        <v>16</v>
      </c>
      <c r="J6" s="59">
        <f>(F7-H6)/(F7-F6)</f>
        <v>0.97754010695187177</v>
      </c>
      <c r="K6" s="60">
        <f>IF(AND(0&lt;=J6,J6&lt;=0.7),(0.7-J6)/0.7,0)</f>
        <v>0</v>
      </c>
      <c r="L6" s="60">
        <f>IF(AND(0&lt;=J6,J6&lt;=0.7), J6/0.7,IF(AND(0.7&lt;J6,J6&lt;=1),(1-J6)/0.3,0))</f>
        <v>7.4866310160427441E-2</v>
      </c>
      <c r="M6" s="60">
        <f>IF(AND(0.7&lt;J6,J6&lt;=1),(J6-0.7)/0.3,0)</f>
        <v>0.92513368983957278</v>
      </c>
    </row>
    <row r="7" spans="1:13">
      <c r="A7" s="62"/>
      <c r="B7" s="62"/>
      <c r="C7" s="62"/>
      <c r="D7" s="62"/>
      <c r="E7" s="4" t="s">
        <v>17</v>
      </c>
      <c r="F7" s="4">
        <v>116.9</v>
      </c>
      <c r="G7" s="62"/>
      <c r="H7" s="62"/>
      <c r="I7" s="62"/>
      <c r="J7" s="62"/>
      <c r="K7" s="62"/>
      <c r="L7" s="62"/>
      <c r="M7" s="62"/>
    </row>
    <row r="8" spans="1:13">
      <c r="A8" s="53" t="s">
        <v>23</v>
      </c>
      <c r="B8" s="50">
        <v>4</v>
      </c>
      <c r="C8" s="50" t="s">
        <v>24</v>
      </c>
      <c r="D8" s="50" t="s">
        <v>13</v>
      </c>
      <c r="E8" s="4" t="s">
        <v>14</v>
      </c>
      <c r="F8" s="4">
        <v>2.1</v>
      </c>
      <c r="G8" s="50" t="s">
        <v>25</v>
      </c>
      <c r="H8" s="51">
        <v>2.2999999999999998</v>
      </c>
      <c r="I8" s="50" t="s">
        <v>16</v>
      </c>
      <c r="J8" s="59">
        <f>(F9-H8)/(F9-F8)</f>
        <v>0.96875</v>
      </c>
      <c r="K8" s="60">
        <f>IF(AND(0&lt;=J8,J8&lt;=0.7),(0.7-J8)/0.7,0)</f>
        <v>0</v>
      </c>
      <c r="L8" s="60">
        <f>IF(AND(0&lt;=J8,J8&lt;=0.7), J8/0.7,IF(AND(0.7&lt;J8,J8&lt;=1),(1-J8)/0.3,0))</f>
        <v>0.10416666666666667</v>
      </c>
      <c r="M8" s="60">
        <f>IF(AND(0.7&lt;J8,J8&lt;=1),(J8-0.7)/0.3,0)</f>
        <v>0.89583333333333348</v>
      </c>
    </row>
    <row r="9" spans="1:13">
      <c r="A9" s="61"/>
      <c r="B9" s="62"/>
      <c r="C9" s="62"/>
      <c r="D9" s="62"/>
      <c r="E9" s="4" t="s">
        <v>17</v>
      </c>
      <c r="F9" s="4">
        <v>8.5</v>
      </c>
      <c r="G9" s="62"/>
      <c r="H9" s="62"/>
      <c r="I9" s="62"/>
      <c r="J9" s="62"/>
      <c r="K9" s="62"/>
      <c r="L9" s="62"/>
      <c r="M9" s="62"/>
    </row>
    <row r="10" spans="1:13">
      <c r="A10" s="61"/>
      <c r="B10" s="50">
        <v>5</v>
      </c>
      <c r="C10" s="50" t="s">
        <v>26</v>
      </c>
      <c r="D10" s="50" t="s">
        <v>27</v>
      </c>
      <c r="E10" s="4" t="s">
        <v>28</v>
      </c>
      <c r="F10" s="4">
        <v>90.9</v>
      </c>
      <c r="G10" s="50" t="s">
        <v>29</v>
      </c>
      <c r="H10" s="51">
        <v>96.3</v>
      </c>
      <c r="I10" s="50" t="s">
        <v>16</v>
      </c>
      <c r="J10" s="59">
        <f>(H10-F10)/(F11-F10)</f>
        <v>0.63529411764705779</v>
      </c>
      <c r="K10" s="60">
        <f>IF(AND(0&lt;=J10,J10&lt;=0.7),(0.7-J10)/0.7,0)</f>
        <v>9.2436974789917387E-2</v>
      </c>
      <c r="L10" s="60">
        <f>IF(AND(0&lt;=J10,J10&lt;=0.7), J10/0.7,IF(AND(0.7&lt;J10,J10&lt;=1),(1-J10)/0.3,0))</f>
        <v>0.90756302521008259</v>
      </c>
      <c r="M10" s="60">
        <f>IF(AND(0.7&lt;J10,J10&lt;=1),(J10-0.7)/0.3,0)</f>
        <v>0</v>
      </c>
    </row>
    <row r="11" spans="1:13">
      <c r="A11" s="61"/>
      <c r="B11" s="62"/>
      <c r="C11" s="62"/>
      <c r="D11" s="62"/>
      <c r="E11" s="4" t="s">
        <v>30</v>
      </c>
      <c r="F11" s="4">
        <v>99.4</v>
      </c>
      <c r="G11" s="62"/>
      <c r="H11" s="62"/>
      <c r="I11" s="62"/>
      <c r="J11" s="62"/>
      <c r="K11" s="62"/>
      <c r="L11" s="62"/>
      <c r="M11" s="62"/>
    </row>
    <row r="12" spans="1:13">
      <c r="A12" s="61"/>
      <c r="B12" s="50">
        <v>6</v>
      </c>
      <c r="C12" s="50" t="s">
        <v>31</v>
      </c>
      <c r="D12" s="50" t="s">
        <v>13</v>
      </c>
      <c r="E12" s="4" t="s">
        <v>14</v>
      </c>
      <c r="F12" s="4">
        <v>0.08</v>
      </c>
      <c r="G12" s="50" t="s">
        <v>32</v>
      </c>
      <c r="H12" s="51">
        <v>0.56000000000000005</v>
      </c>
      <c r="I12" s="50" t="s">
        <v>16</v>
      </c>
      <c r="J12" s="59">
        <f>(F13-H12)/(F13-F12)</f>
        <v>0.37662337662337653</v>
      </c>
      <c r="K12" s="60">
        <f>IF(AND(0&lt;=J12,J12&lt;=0.7),(0.7-J12)/0.7,0)</f>
        <v>0.4619666048237478</v>
      </c>
      <c r="L12" s="60">
        <f>IF(AND(0&lt;=J12,J12&lt;=0.7), J12/0.7,IF(AND(0.7&lt;J12,J12&lt;=1),(1-J12)/0.3,0))</f>
        <v>0.53803339517625226</v>
      </c>
      <c r="M12" s="60">
        <f>IF(AND(0.7&lt;J12,J12&lt;=1),(J12-0.7)/0.3,0)</f>
        <v>0</v>
      </c>
    </row>
    <row r="13" spans="1:13">
      <c r="A13" s="62"/>
      <c r="B13" s="62"/>
      <c r="C13" s="62"/>
      <c r="D13" s="62"/>
      <c r="E13" s="4" t="s">
        <v>17</v>
      </c>
      <c r="F13" s="4">
        <v>0.85</v>
      </c>
      <c r="G13" s="62"/>
      <c r="H13" s="62"/>
      <c r="I13" s="62"/>
      <c r="J13" s="62"/>
      <c r="K13" s="62"/>
      <c r="L13" s="62"/>
      <c r="M13" s="62"/>
    </row>
    <row r="14" spans="1:13">
      <c r="A14" s="53" t="s">
        <v>33</v>
      </c>
      <c r="B14" s="50">
        <v>7</v>
      </c>
      <c r="C14" s="50" t="s">
        <v>34</v>
      </c>
      <c r="D14" s="50" t="s">
        <v>13</v>
      </c>
      <c r="E14" s="4" t="s">
        <v>14</v>
      </c>
      <c r="F14" s="4">
        <v>1.5092000000000001</v>
      </c>
      <c r="G14" s="50" t="s">
        <v>35</v>
      </c>
      <c r="H14" s="51">
        <v>2.1120000000000001</v>
      </c>
      <c r="I14" s="50" t="s">
        <v>16</v>
      </c>
      <c r="J14" s="59">
        <f>(F15-H14)/(F15-F14)</f>
        <v>0.79844857563193783</v>
      </c>
      <c r="K14" s="60">
        <f>IF(AND(0&lt;=J14,J14&lt;=0.7),(0.7-J14)/0.7,0)</f>
        <v>0</v>
      </c>
      <c r="L14" s="60">
        <f>IF(AND(0&lt;=J14,J14&lt;=0.7), J14/0.7,IF(AND(0.7&lt;J14,J14&lt;=1),(1-J14)/0.3,0))</f>
        <v>0.67183808122687394</v>
      </c>
      <c r="M14" s="60">
        <f>IF(AND(0.7&lt;J14,J14&lt;=1),(J14-0.7)/0.3,0)</f>
        <v>0.32816191877312628</v>
      </c>
    </row>
    <row r="15" spans="1:13">
      <c r="A15" s="61"/>
      <c r="B15" s="62"/>
      <c r="C15" s="62"/>
      <c r="D15" s="62"/>
      <c r="E15" s="4" t="s">
        <v>17</v>
      </c>
      <c r="F15" s="4">
        <v>4.5</v>
      </c>
      <c r="G15" s="62"/>
      <c r="H15" s="62"/>
      <c r="I15" s="62"/>
      <c r="J15" s="62"/>
      <c r="K15" s="62"/>
      <c r="L15" s="62"/>
      <c r="M15" s="62"/>
    </row>
    <row r="16" spans="1:13">
      <c r="A16" s="61"/>
      <c r="B16" s="50">
        <v>8</v>
      </c>
      <c r="C16" s="50" t="s">
        <v>36</v>
      </c>
      <c r="D16" s="50" t="s">
        <v>27</v>
      </c>
      <c r="E16" s="4" t="s">
        <v>14</v>
      </c>
      <c r="F16" s="4">
        <v>100</v>
      </c>
      <c r="G16" s="50" t="s">
        <v>37</v>
      </c>
      <c r="H16" s="51">
        <v>13.3</v>
      </c>
      <c r="I16" s="50" t="s">
        <v>16</v>
      </c>
      <c r="J16" s="59">
        <f>(H16-F16)/(F17-F16)</f>
        <v>0.98522727272727273</v>
      </c>
      <c r="K16" s="60">
        <f>IF(AND(0&lt;=J16,J16&lt;=0.7),(0.7-J16)/0.7,0)</f>
        <v>0</v>
      </c>
      <c r="L16" s="60">
        <f>IF(AND(0&lt;=J16,J16&lt;=0.7), J16/0.7,IF(AND(0.7&lt;J16,J16&lt;=1),(1-J16)/0.3,0))</f>
        <v>4.924242424242424E-2</v>
      </c>
      <c r="M16" s="60">
        <f>IF(AND(0.7&lt;J16,J16&lt;=1),(J16-0.7)/0.3,0)</f>
        <v>0.95075757575757591</v>
      </c>
    </row>
    <row r="17" spans="1:13">
      <c r="A17" s="61"/>
      <c r="B17" s="62"/>
      <c r="C17" s="62"/>
      <c r="D17" s="62"/>
      <c r="E17" s="4" t="s">
        <v>17</v>
      </c>
      <c r="F17" s="4">
        <v>12</v>
      </c>
      <c r="G17" s="62"/>
      <c r="H17" s="62"/>
      <c r="I17" s="62"/>
      <c r="J17" s="62"/>
      <c r="K17" s="62"/>
      <c r="L17" s="62"/>
      <c r="M17" s="62"/>
    </row>
    <row r="18" spans="1:13">
      <c r="A18" s="61"/>
      <c r="B18" s="54">
        <v>9</v>
      </c>
      <c r="C18" s="54" t="s">
        <v>38</v>
      </c>
      <c r="D18" s="54" t="s">
        <v>13</v>
      </c>
      <c r="E18" s="4" t="s">
        <v>14</v>
      </c>
      <c r="F18" s="4">
        <v>1</v>
      </c>
      <c r="G18" s="50" t="s">
        <v>39</v>
      </c>
      <c r="H18" s="51">
        <v>4.96</v>
      </c>
      <c r="I18" s="50" t="s">
        <v>40</v>
      </c>
      <c r="J18" s="59">
        <f>(F19-H18)/(F19-F18)</f>
        <v>0.77241379310344815</v>
      </c>
      <c r="K18" s="60">
        <f>IF(AND(0&lt;=J18,J18&lt;=0.7),(0.7-J18)/0.7,0)</f>
        <v>0</v>
      </c>
      <c r="L18" s="60">
        <f>IF(AND(0&lt;=J18,J18&lt;=0.7), J18/0.7,IF(AND(0.7&lt;J18,J18&lt;=1),(1-J18)/0.3,0))</f>
        <v>0.75862068965517282</v>
      </c>
      <c r="M18" s="60">
        <f>IF(AND(0.7&lt;J18,J18&lt;=1),(J18-0.7)/0.3,0)</f>
        <v>0.24137931034482735</v>
      </c>
    </row>
    <row r="19" spans="1:13">
      <c r="A19" s="62"/>
      <c r="B19" s="62"/>
      <c r="C19" s="62"/>
      <c r="D19" s="62"/>
      <c r="E19" s="4" t="s">
        <v>17</v>
      </c>
      <c r="F19" s="4">
        <v>18.399999999999999</v>
      </c>
      <c r="G19" s="62"/>
      <c r="H19" s="62"/>
      <c r="I19" s="62"/>
      <c r="J19" s="62"/>
      <c r="K19" s="62"/>
      <c r="L19" s="62"/>
      <c r="M19" s="62"/>
    </row>
    <row r="20" spans="1:13">
      <c r="A20" s="53" t="s">
        <v>41</v>
      </c>
      <c r="B20" s="50">
        <v>10</v>
      </c>
      <c r="C20" s="50" t="s">
        <v>42</v>
      </c>
      <c r="D20" s="50" t="s">
        <v>43</v>
      </c>
      <c r="E20" s="4" t="s">
        <v>28</v>
      </c>
      <c r="F20" s="4">
        <v>0</v>
      </c>
      <c r="G20" s="50" t="s">
        <v>44</v>
      </c>
      <c r="H20" s="51">
        <v>6.8</v>
      </c>
      <c r="I20" s="50" t="s">
        <v>16</v>
      </c>
      <c r="J20" s="59">
        <f>IF(H20&lt;=F20,0,IF(AND(F20&lt;H20,H20&lt;F21),(H20-F20)/(F21-F20),IF(AND(F21&lt;=H20,H20&lt;=F22),1,IF(AND(F22&lt;H20,H20&lt;F23),(F23-H20)/(F23-F22), IF(F23&lt;=H20,0)))))</f>
        <v>1</v>
      </c>
      <c r="K20" s="60">
        <f>IF(AND(0&lt;=J20,J20&lt;=0.7),(0.7-J20)/0.7,0)</f>
        <v>0</v>
      </c>
      <c r="L20" s="60">
        <f>IF(AND(0&lt;=J20,J20&lt;=0.7), J20/0.7,IF(AND(0.7&lt;J20,J20&lt;=1),(1-J20)/0.3,0))</f>
        <v>0</v>
      </c>
      <c r="M20" s="60">
        <f>IF(AND(0.7&lt;J20,J20&lt;=1),(J20-0.7)/0.3,0)</f>
        <v>1.0000000000000002</v>
      </c>
    </row>
    <row r="21" spans="1:13">
      <c r="A21" s="61"/>
      <c r="B21" s="61"/>
      <c r="C21" s="61"/>
      <c r="D21" s="61"/>
      <c r="E21" s="4" t="s">
        <v>30</v>
      </c>
      <c r="F21" s="4">
        <v>4</v>
      </c>
      <c r="G21" s="61"/>
      <c r="H21" s="61"/>
      <c r="I21" s="61"/>
      <c r="J21" s="61"/>
      <c r="K21" s="61"/>
      <c r="L21" s="61"/>
      <c r="M21" s="61"/>
    </row>
    <row r="22" spans="1:13">
      <c r="A22" s="61"/>
      <c r="B22" s="61"/>
      <c r="C22" s="61"/>
      <c r="D22" s="61"/>
      <c r="E22" s="4" t="s">
        <v>14</v>
      </c>
      <c r="F22" s="4">
        <v>7</v>
      </c>
      <c r="G22" s="61"/>
      <c r="H22" s="61"/>
      <c r="I22" s="61"/>
      <c r="J22" s="61"/>
      <c r="K22" s="61"/>
      <c r="L22" s="61"/>
      <c r="M22" s="61"/>
    </row>
    <row r="23" spans="1:13">
      <c r="A23" s="61"/>
      <c r="B23" s="62"/>
      <c r="C23" s="62"/>
      <c r="D23" s="62"/>
      <c r="E23" s="4" t="s">
        <v>17</v>
      </c>
      <c r="F23" s="4">
        <v>100</v>
      </c>
      <c r="G23" s="62"/>
      <c r="H23" s="62"/>
      <c r="I23" s="62"/>
      <c r="J23" s="62"/>
      <c r="K23" s="62"/>
      <c r="L23" s="62"/>
      <c r="M23" s="62"/>
    </row>
    <row r="24" spans="1:13">
      <c r="A24" s="61"/>
      <c r="B24" s="50">
        <v>11</v>
      </c>
      <c r="C24" s="50" t="s">
        <v>45</v>
      </c>
      <c r="D24" s="50" t="s">
        <v>43</v>
      </c>
      <c r="E24" s="4" t="s">
        <v>28</v>
      </c>
      <c r="F24" s="4">
        <v>29</v>
      </c>
      <c r="G24" s="50" t="s">
        <v>46</v>
      </c>
      <c r="H24" s="51">
        <v>48.3</v>
      </c>
      <c r="I24" s="50" t="s">
        <v>16</v>
      </c>
      <c r="J24" s="59">
        <f>IF(H24&lt;=F24,0,IF(AND(F24&lt;H24,H24&lt;F25),(H24-F24)/(F25-F24),IF(AND(F25&lt;=H24,H24&lt;=F26),1,IF(AND(F26&lt;H24,H24&lt;F27),(F27-H24)/(F27-F26), IF(F27&lt;=H24,0)))))</f>
        <v>0.96499999999999986</v>
      </c>
      <c r="K24" s="60">
        <f>IF(AND(0&lt;=J24,J24&lt;=0.7),(0.7-J24)/0.7,0)</f>
        <v>0</v>
      </c>
      <c r="L24" s="60">
        <f>IF(AND(0&lt;=J24,J24&lt;=0.7), J24/0.7,IF(AND(0.7&lt;J24,J24&lt;=1),(1-J24)/0.3,0))</f>
        <v>0.11666666666666714</v>
      </c>
      <c r="M24" s="60">
        <f>IF(AND(0.7&lt;J24,J24&lt;=1),(J24-0.7)/0.3,0)</f>
        <v>0.88333333333333308</v>
      </c>
    </row>
    <row r="25" spans="1:13">
      <c r="A25" s="61"/>
      <c r="B25" s="61"/>
      <c r="C25" s="61"/>
      <c r="D25" s="61"/>
      <c r="E25" s="4" t="s">
        <v>30</v>
      </c>
      <c r="F25" s="4">
        <v>49</v>
      </c>
      <c r="G25" s="61"/>
      <c r="H25" s="61"/>
      <c r="I25" s="61"/>
      <c r="J25" s="61"/>
      <c r="K25" s="61"/>
      <c r="L25" s="61"/>
      <c r="M25" s="61"/>
    </row>
    <row r="26" spans="1:13">
      <c r="A26" s="61"/>
      <c r="B26" s="61"/>
      <c r="C26" s="61"/>
      <c r="D26" s="61"/>
      <c r="E26" s="4" t="s">
        <v>14</v>
      </c>
      <c r="F26" s="4">
        <v>50</v>
      </c>
      <c r="G26" s="61"/>
      <c r="H26" s="61"/>
      <c r="I26" s="61"/>
      <c r="J26" s="61"/>
      <c r="K26" s="61"/>
      <c r="L26" s="61"/>
      <c r="M26" s="61"/>
    </row>
    <row r="27" spans="1:13">
      <c r="A27" s="62"/>
      <c r="B27" s="62"/>
      <c r="C27" s="62"/>
      <c r="D27" s="62"/>
      <c r="E27" s="4" t="s">
        <v>17</v>
      </c>
      <c r="F27" s="4">
        <v>100</v>
      </c>
      <c r="G27" s="62"/>
      <c r="H27" s="62"/>
      <c r="I27" s="62"/>
      <c r="J27" s="62"/>
      <c r="K27" s="62"/>
      <c r="L27" s="62"/>
      <c r="M27" s="62"/>
    </row>
    <row r="28" spans="1:13">
      <c r="A28" s="53" t="s">
        <v>47</v>
      </c>
      <c r="B28" s="50">
        <v>12</v>
      </c>
      <c r="C28" s="50" t="s">
        <v>48</v>
      </c>
      <c r="D28" s="50" t="s">
        <v>13</v>
      </c>
      <c r="E28" s="4" t="s">
        <v>14</v>
      </c>
      <c r="F28" s="4">
        <v>0</v>
      </c>
      <c r="G28" s="50" t="s">
        <v>49</v>
      </c>
      <c r="H28" s="51">
        <v>0.19</v>
      </c>
      <c r="I28" s="50" t="s">
        <v>16</v>
      </c>
      <c r="J28" s="59">
        <f>(F29-H28)/(F29-F28)</f>
        <v>0.58695652173913049</v>
      </c>
      <c r="K28" s="60">
        <f>IF(AND(0&lt;=J28,J28&lt;=0.7),(0.7-J28)/0.7,0)</f>
        <v>0.16149068322981353</v>
      </c>
      <c r="L28" s="60">
        <f>IF(AND(0&lt;=J28,J28&lt;=0.7), J28/0.7,IF(AND(0.7&lt;J28,J28&lt;=1),(1-J28)/0.3,0))</f>
        <v>0.83850931677018647</v>
      </c>
      <c r="M28" s="60">
        <f>IF(AND(0.7&lt;J28,J28&lt;=1),(J28-0.7)/0.3,0)</f>
        <v>0</v>
      </c>
    </row>
    <row r="29" spans="1:13">
      <c r="A29" s="61"/>
      <c r="B29" s="62"/>
      <c r="C29" s="62"/>
      <c r="D29" s="62"/>
      <c r="E29" s="4" t="s">
        <v>17</v>
      </c>
      <c r="F29" s="4">
        <v>0.46</v>
      </c>
      <c r="G29" s="62"/>
      <c r="H29" s="62"/>
      <c r="I29" s="62"/>
      <c r="J29" s="62"/>
      <c r="K29" s="62"/>
      <c r="L29" s="62"/>
      <c r="M29" s="62"/>
    </row>
    <row r="30" spans="1:13">
      <c r="A30" s="61"/>
      <c r="B30" s="50">
        <v>13</v>
      </c>
      <c r="C30" s="50" t="s">
        <v>50</v>
      </c>
      <c r="D30" s="50" t="s">
        <v>27</v>
      </c>
      <c r="E30" s="4" t="s">
        <v>28</v>
      </c>
      <c r="F30" s="4">
        <v>0.32</v>
      </c>
      <c r="G30" s="50" t="s">
        <v>51</v>
      </c>
      <c r="H30" s="51">
        <v>0.43</v>
      </c>
      <c r="I30" s="50" t="s">
        <v>16</v>
      </c>
      <c r="J30" s="59">
        <f>(H30-F30)/(F31-F30)</f>
        <v>0.24999999999999997</v>
      </c>
      <c r="K30" s="60">
        <f>IF(AND(0&lt;=J30,J30&lt;=0.7),(0.7-J30)/0.7,0)</f>
        <v>0.64285714285714279</v>
      </c>
      <c r="L30" s="60">
        <f>IF(AND(0&lt;=J30,J30&lt;=0.7), J30/0.7,IF(AND(0.7&lt;J30,J30&lt;=1),(1-J30)/0.3,0))</f>
        <v>0.35714285714285715</v>
      </c>
      <c r="M30" s="60">
        <f>IF(AND(0.7&lt;J30,J30&lt;=1),(J30-0.7)/0.3,0)</f>
        <v>0</v>
      </c>
    </row>
    <row r="31" spans="1:13">
      <c r="A31" s="61"/>
      <c r="B31" s="62"/>
      <c r="C31" s="62"/>
      <c r="D31" s="62"/>
      <c r="E31" s="4" t="s">
        <v>30</v>
      </c>
      <c r="F31" s="4">
        <v>0.76</v>
      </c>
      <c r="G31" s="62"/>
      <c r="H31" s="62"/>
      <c r="I31" s="62"/>
      <c r="J31" s="62"/>
      <c r="K31" s="62"/>
      <c r="L31" s="62"/>
      <c r="M31" s="62"/>
    </row>
    <row r="32" spans="1:13">
      <c r="A32" s="61"/>
      <c r="B32" s="50">
        <v>14</v>
      </c>
      <c r="C32" s="50" t="s">
        <v>52</v>
      </c>
      <c r="D32" s="50" t="s">
        <v>27</v>
      </c>
      <c r="E32" s="4" t="s">
        <v>28</v>
      </c>
      <c r="F32" s="4">
        <v>3.55</v>
      </c>
      <c r="G32" s="50" t="s">
        <v>51</v>
      </c>
      <c r="H32" s="51">
        <v>4.9000000000000004</v>
      </c>
      <c r="I32" s="50" t="s">
        <v>16</v>
      </c>
      <c r="J32" s="59">
        <f>(H32-F32)/(F33-F32)</f>
        <v>0.55102040816326547</v>
      </c>
      <c r="K32" s="60">
        <f>IF(AND(0&lt;=J32,J32&lt;=0.7),(0.7-J32)/0.7,0)</f>
        <v>0.21282798833819214</v>
      </c>
      <c r="L32" s="60">
        <f>IF(AND(0&lt;=J32,J32&lt;=0.7), J32/0.7,IF(AND(0.7&lt;J32,J32&lt;=1),(1-J32)/0.3,0))</f>
        <v>0.78717201166180784</v>
      </c>
      <c r="M32" s="60">
        <f>IF(AND(0.7&lt;J32,J32&lt;=1),(J32-0.7)/0.3,0)</f>
        <v>0</v>
      </c>
    </row>
    <row r="33" spans="1:13">
      <c r="A33" s="62"/>
      <c r="B33" s="62"/>
      <c r="C33" s="62"/>
      <c r="D33" s="62"/>
      <c r="E33" s="4" t="s">
        <v>30</v>
      </c>
      <c r="F33" s="4">
        <v>6</v>
      </c>
      <c r="G33" s="62"/>
      <c r="H33" s="62"/>
      <c r="I33" s="62"/>
      <c r="J33" s="62"/>
      <c r="K33" s="62"/>
      <c r="L33" s="62"/>
      <c r="M33" s="62"/>
    </row>
    <row r="34" spans="1:13">
      <c r="A34" s="53" t="s">
        <v>53</v>
      </c>
      <c r="B34" s="50">
        <v>15</v>
      </c>
      <c r="C34" s="50" t="s">
        <v>54</v>
      </c>
      <c r="D34" s="50" t="s">
        <v>13</v>
      </c>
      <c r="E34" s="4" t="s">
        <v>14</v>
      </c>
      <c r="F34" s="4">
        <v>0</v>
      </c>
      <c r="G34" s="50" t="s">
        <v>55</v>
      </c>
      <c r="H34" s="51">
        <v>46</v>
      </c>
      <c r="I34" s="50" t="s">
        <v>16</v>
      </c>
      <c r="J34" s="59">
        <f>(F35-H34)/(F35-F34)</f>
        <v>0.11538461538461539</v>
      </c>
      <c r="K34" s="60">
        <f>IF(AND(0&lt;=J34,J34&lt;=0.7),(0.7-J34)/0.7,0)</f>
        <v>0.83516483516483508</v>
      </c>
      <c r="L34" s="60">
        <f>IF(AND(0&lt;=J34,J34&lt;=0.7), J34/0.7,IF(AND(0.7&lt;J34,J34&lt;=1),(1-J34)/0.3,0))</f>
        <v>0.16483516483516486</v>
      </c>
      <c r="M34" s="60">
        <f>IF(AND(0.7&lt;J34,J34&lt;=1),(J34-0.7)/0.3,0)</f>
        <v>0</v>
      </c>
    </row>
    <row r="35" spans="1:13">
      <c r="A35" s="61"/>
      <c r="B35" s="62"/>
      <c r="C35" s="62"/>
      <c r="D35" s="62"/>
      <c r="E35" s="4" t="s">
        <v>17</v>
      </c>
      <c r="F35" s="4">
        <v>52</v>
      </c>
      <c r="G35" s="62"/>
      <c r="H35" s="62"/>
      <c r="I35" s="62"/>
      <c r="J35" s="62"/>
      <c r="K35" s="62"/>
      <c r="L35" s="62"/>
      <c r="M35" s="62"/>
    </row>
    <row r="36" spans="1:13">
      <c r="A36" s="61"/>
      <c r="B36" s="50">
        <v>16</v>
      </c>
      <c r="C36" s="50" t="s">
        <v>56</v>
      </c>
      <c r="D36" s="50" t="s">
        <v>43</v>
      </c>
      <c r="E36" s="4" t="s">
        <v>28</v>
      </c>
      <c r="F36" s="4">
        <v>0</v>
      </c>
      <c r="G36" s="50" t="s">
        <v>57</v>
      </c>
      <c r="H36" s="51">
        <v>2</v>
      </c>
      <c r="I36" s="50" t="s">
        <v>58</v>
      </c>
      <c r="J36" s="59">
        <f>IF(H36&lt;=F36,0,IF(AND(F36&lt;H36,H36&lt;F37),(H36-F36)/(F37-F36),IF(AND(F37&lt;=H36,H36&lt;=F38),1,IF(AND(F38&lt;H36,H36&lt;F39),(F39-H36)/(F39-F38), IF(F39&lt;=H36,0)))))</f>
        <v>0.93023255813953487</v>
      </c>
      <c r="K36" s="60">
        <f>IF(AND(0&lt;=J36,J36&lt;=0.7),(0.7-J36)/0.7,0)</f>
        <v>0</v>
      </c>
      <c r="L36" s="60">
        <f>IF(AND(0&lt;=J36,J36&lt;=0.7), J36/0.7,IF(AND(0.7&lt;J36,J36&lt;=1),(1-J36)/0.3,0))</f>
        <v>0.23255813953488377</v>
      </c>
      <c r="M36" s="60">
        <f>IF(AND(0.7&lt;J36,J36&lt;=1),(J36-0.7)/0.3,0)</f>
        <v>0.76744186046511642</v>
      </c>
    </row>
    <row r="37" spans="1:13">
      <c r="A37" s="61"/>
      <c r="B37" s="61"/>
      <c r="C37" s="61"/>
      <c r="D37" s="61"/>
      <c r="E37" s="4" t="s">
        <v>30</v>
      </c>
      <c r="F37" s="4">
        <v>2.15</v>
      </c>
      <c r="G37" s="61"/>
      <c r="H37" s="61"/>
      <c r="I37" s="61"/>
      <c r="J37" s="61"/>
      <c r="K37" s="61"/>
      <c r="L37" s="61"/>
      <c r="M37" s="61"/>
    </row>
    <row r="38" spans="1:13">
      <c r="A38" s="61"/>
      <c r="B38" s="61"/>
      <c r="C38" s="61"/>
      <c r="D38" s="61"/>
      <c r="E38" s="4" t="s">
        <v>14</v>
      </c>
      <c r="F38" s="4">
        <v>4</v>
      </c>
      <c r="G38" s="61"/>
      <c r="H38" s="61"/>
      <c r="I38" s="61"/>
      <c r="J38" s="61"/>
      <c r="K38" s="61"/>
      <c r="L38" s="61"/>
      <c r="M38" s="61"/>
    </row>
    <row r="39" spans="1:13">
      <c r="A39" s="61"/>
      <c r="B39" s="62"/>
      <c r="C39" s="62"/>
      <c r="D39" s="62"/>
      <c r="E39" s="4" t="s">
        <v>17</v>
      </c>
      <c r="F39" s="4">
        <v>16</v>
      </c>
      <c r="G39" s="62"/>
      <c r="H39" s="62"/>
      <c r="I39" s="62"/>
      <c r="J39" s="62"/>
      <c r="K39" s="62"/>
      <c r="L39" s="62"/>
      <c r="M39" s="62"/>
    </row>
    <row r="40" spans="1:13">
      <c r="A40" s="61"/>
      <c r="B40" s="50">
        <v>17</v>
      </c>
      <c r="C40" s="50" t="s">
        <v>59</v>
      </c>
      <c r="D40" s="50" t="s">
        <v>13</v>
      </c>
      <c r="E40" s="4" t="s">
        <v>14</v>
      </c>
      <c r="F40" s="4">
        <v>0</v>
      </c>
      <c r="G40" s="50" t="s">
        <v>60</v>
      </c>
      <c r="H40" s="51">
        <v>2.2999999999999998</v>
      </c>
      <c r="I40" s="50" t="s">
        <v>16</v>
      </c>
      <c r="J40" s="59">
        <f>(F41-H40)/(F41-F40)</f>
        <v>0.13857677902621726</v>
      </c>
      <c r="K40" s="60">
        <f>IF(AND(0&lt;=J40,J40&lt;=0.7),(0.7-J40)/0.7,0)</f>
        <v>0.80203317281968967</v>
      </c>
      <c r="L40" s="60">
        <f>IF(AND(0&lt;=J40,J40&lt;=0.7), J40/0.7,IF(AND(0.7&lt;J40,J40&lt;=1),(1-J40)/0.3,0))</f>
        <v>0.19796682718031039</v>
      </c>
      <c r="M40" s="60">
        <f>IF(AND(0.7&lt;J40,J40&lt;=1),(J40-0.7)/0.3,0)</f>
        <v>0</v>
      </c>
    </row>
    <row r="41" spans="1:13">
      <c r="A41" s="62"/>
      <c r="B41" s="62"/>
      <c r="C41" s="62"/>
      <c r="D41" s="62"/>
      <c r="E41" s="4" t="s">
        <v>17</v>
      </c>
      <c r="F41" s="4">
        <v>2.67</v>
      </c>
      <c r="G41" s="62"/>
      <c r="H41" s="62"/>
      <c r="I41" s="62"/>
      <c r="J41" s="62"/>
      <c r="K41" s="62"/>
      <c r="L41" s="62"/>
      <c r="M41" s="62"/>
    </row>
    <row r="42" spans="1:13">
      <c r="A42" s="53" t="s">
        <v>61</v>
      </c>
      <c r="B42" s="50">
        <v>18</v>
      </c>
      <c r="C42" s="50" t="s">
        <v>62</v>
      </c>
      <c r="D42" s="50" t="s">
        <v>27</v>
      </c>
      <c r="E42" s="4" t="s">
        <v>28</v>
      </c>
      <c r="F42" s="4">
        <v>25.4</v>
      </c>
      <c r="G42" s="50" t="s">
        <v>29</v>
      </c>
      <c r="H42" s="51">
        <v>36.200000000000003</v>
      </c>
      <c r="I42" s="50" t="s">
        <v>16</v>
      </c>
      <c r="J42" s="59">
        <f>(H42-F42)/(F43-F42)</f>
        <v>0.27979274611398974</v>
      </c>
      <c r="K42" s="60">
        <f>IF(AND(0&lt;=J42,J42&lt;=0.7),(0.7-J42)/0.7,0)</f>
        <v>0.60029607698001464</v>
      </c>
      <c r="L42" s="60">
        <f>IF(AND(0&lt;=J42,J42&lt;=0.7), J42/0.7,IF(AND(0.7&lt;J42,J42&lt;=1),(1-J42)/0.3,0))</f>
        <v>0.39970392301998536</v>
      </c>
      <c r="M42" s="60">
        <f>IF(AND(0.7&lt;J42,J42&lt;=1),(J42-0.7)/0.3,0)</f>
        <v>0</v>
      </c>
    </row>
    <row r="43" spans="1:13">
      <c r="A43" s="61"/>
      <c r="B43" s="62"/>
      <c r="C43" s="62"/>
      <c r="D43" s="62"/>
      <c r="E43" s="4" t="s">
        <v>30</v>
      </c>
      <c r="F43" s="4">
        <v>64</v>
      </c>
      <c r="G43" s="62"/>
      <c r="H43" s="62"/>
      <c r="I43" s="62"/>
      <c r="J43" s="62"/>
      <c r="K43" s="62"/>
      <c r="L43" s="62"/>
      <c r="M43" s="62"/>
    </row>
    <row r="44" spans="1:13">
      <c r="A44" s="61"/>
      <c r="B44" s="50">
        <v>19</v>
      </c>
      <c r="C44" s="50" t="s">
        <v>63</v>
      </c>
      <c r="D44" s="50" t="s">
        <v>27</v>
      </c>
      <c r="E44" s="4" t="s">
        <v>28</v>
      </c>
      <c r="F44" s="4">
        <v>1.5</v>
      </c>
      <c r="G44" s="50" t="s">
        <v>64</v>
      </c>
      <c r="H44" s="51">
        <v>3.4</v>
      </c>
      <c r="I44" s="50" t="s">
        <v>16</v>
      </c>
      <c r="J44" s="59">
        <f>(H44-F44)/(F45-F44)</f>
        <v>0.86363636363636354</v>
      </c>
      <c r="K44" s="60">
        <f>IF(AND(0&lt;=J44,J44&lt;=0.7),(0.7-J44)/0.7,0)</f>
        <v>0</v>
      </c>
      <c r="L44" s="60">
        <f>IF(AND(0&lt;=J44,J44&lt;=0.7), J44/0.7,IF(AND(0.7&lt;J44,J44&lt;=1),(1-J44)/0.3,0))</f>
        <v>0.45454545454545492</v>
      </c>
      <c r="M44" s="60">
        <f>IF(AND(0.7&lt;J44,J44&lt;=1),(J44-0.7)/0.3,0)</f>
        <v>0.5454545454545453</v>
      </c>
    </row>
    <row r="45" spans="1:13">
      <c r="A45" s="62"/>
      <c r="B45" s="62"/>
      <c r="C45" s="62"/>
      <c r="D45" s="62"/>
      <c r="E45" s="4" t="s">
        <v>30</v>
      </c>
      <c r="F45" s="4">
        <v>3.7</v>
      </c>
      <c r="G45" s="62"/>
      <c r="H45" s="62"/>
      <c r="I45" s="62"/>
      <c r="J45" s="62"/>
      <c r="K45" s="62"/>
      <c r="L45" s="62"/>
      <c r="M45" s="62"/>
    </row>
    <row r="46" spans="1:13">
      <c r="C46" s="5"/>
    </row>
    <row r="47" spans="1:13">
      <c r="C47" s="5"/>
    </row>
    <row r="48" spans="1:1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3" spans="3:3">
      <c r="C53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1" spans="3:3">
      <c r="C71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  <row r="85" spans="3:3">
      <c r="C85" s="5"/>
    </row>
    <row r="86" spans="3:3">
      <c r="C86" s="5"/>
    </row>
    <row r="87" spans="3:3">
      <c r="C87" s="5"/>
    </row>
    <row r="88" spans="3:3">
      <c r="C88" s="5"/>
    </row>
    <row r="89" spans="3:3">
      <c r="C89" s="5"/>
    </row>
    <row r="90" spans="3:3">
      <c r="C90" s="5"/>
    </row>
    <row r="91" spans="3:3">
      <c r="C91" s="5"/>
    </row>
    <row r="92" spans="3:3">
      <c r="C92" s="5"/>
    </row>
    <row r="93" spans="3:3">
      <c r="C93" s="5"/>
    </row>
    <row r="94" spans="3:3">
      <c r="C94" s="5"/>
    </row>
    <row r="95" spans="3:3">
      <c r="C95" s="5"/>
    </row>
    <row r="96" spans="3:3">
      <c r="C96" s="5"/>
    </row>
    <row r="97" spans="3:3">
      <c r="C97" s="5"/>
    </row>
    <row r="98" spans="3:3">
      <c r="C98" s="5"/>
    </row>
    <row r="99" spans="3:3">
      <c r="C99" s="5"/>
    </row>
    <row r="100" spans="3:3">
      <c r="C100" s="5"/>
    </row>
    <row r="101" spans="3:3">
      <c r="C101" s="5"/>
    </row>
    <row r="102" spans="3:3">
      <c r="C102" s="5"/>
    </row>
    <row r="103" spans="3:3">
      <c r="C103" s="5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5"/>
    </row>
    <row r="114" spans="3:3">
      <c r="C114" s="5"/>
    </row>
    <row r="115" spans="3:3">
      <c r="C115" s="5"/>
    </row>
    <row r="116" spans="3:3">
      <c r="C116" s="5"/>
    </row>
    <row r="117" spans="3:3">
      <c r="C117" s="5"/>
    </row>
    <row r="118" spans="3:3">
      <c r="C118" s="5"/>
    </row>
    <row r="119" spans="3:3">
      <c r="C119" s="5"/>
    </row>
    <row r="120" spans="3:3">
      <c r="C120" s="5"/>
    </row>
    <row r="121" spans="3:3">
      <c r="C121" s="5"/>
    </row>
    <row r="122" spans="3:3">
      <c r="C122" s="5"/>
    </row>
    <row r="123" spans="3:3">
      <c r="C123" s="5"/>
    </row>
    <row r="124" spans="3:3">
      <c r="C124" s="5"/>
    </row>
    <row r="125" spans="3:3">
      <c r="C125" s="5"/>
    </row>
    <row r="126" spans="3:3">
      <c r="C126" s="5"/>
    </row>
    <row r="127" spans="3:3">
      <c r="C127" s="5"/>
    </row>
    <row r="128" spans="3:3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  <row r="139" spans="3:3">
      <c r="C139" s="5"/>
    </row>
    <row r="140" spans="3:3">
      <c r="C140" s="5"/>
    </row>
    <row r="141" spans="3:3">
      <c r="C141" s="5"/>
    </row>
    <row r="142" spans="3:3">
      <c r="C142" s="5"/>
    </row>
    <row r="143" spans="3:3">
      <c r="C143" s="5"/>
    </row>
    <row r="144" spans="3:3">
      <c r="C144" s="5"/>
    </row>
    <row r="145" spans="3:3">
      <c r="C145" s="5"/>
    </row>
    <row r="146" spans="3:3">
      <c r="C146" s="5"/>
    </row>
    <row r="147" spans="3:3">
      <c r="C147" s="5"/>
    </row>
    <row r="148" spans="3:3">
      <c r="C148" s="5"/>
    </row>
    <row r="149" spans="3:3">
      <c r="C149" s="5"/>
    </row>
    <row r="150" spans="3:3">
      <c r="C150" s="5"/>
    </row>
    <row r="151" spans="3:3">
      <c r="C151" s="5"/>
    </row>
    <row r="152" spans="3:3">
      <c r="C152" s="5"/>
    </row>
    <row r="153" spans="3:3">
      <c r="C153" s="5"/>
    </row>
    <row r="154" spans="3:3">
      <c r="C154" s="5"/>
    </row>
    <row r="155" spans="3:3">
      <c r="C155" s="5"/>
    </row>
    <row r="156" spans="3:3">
      <c r="C156" s="5"/>
    </row>
    <row r="157" spans="3:3">
      <c r="C157" s="5"/>
    </row>
    <row r="158" spans="3:3">
      <c r="C158" s="5"/>
    </row>
    <row r="159" spans="3:3">
      <c r="C159" s="5"/>
    </row>
    <row r="160" spans="3:3">
      <c r="C160" s="5"/>
    </row>
    <row r="161" spans="3:3">
      <c r="C161" s="5"/>
    </row>
    <row r="162" spans="3:3">
      <c r="C162" s="5"/>
    </row>
    <row r="163" spans="3:3">
      <c r="C163" s="5"/>
    </row>
    <row r="164" spans="3:3">
      <c r="C164" s="5"/>
    </row>
    <row r="165" spans="3:3">
      <c r="C165" s="5"/>
    </row>
    <row r="166" spans="3:3">
      <c r="C166" s="5"/>
    </row>
    <row r="167" spans="3:3">
      <c r="C167" s="5"/>
    </row>
    <row r="168" spans="3:3">
      <c r="C168" s="5"/>
    </row>
    <row r="169" spans="3:3">
      <c r="C169" s="5"/>
    </row>
    <row r="170" spans="3:3">
      <c r="C170" s="5"/>
    </row>
    <row r="171" spans="3:3">
      <c r="C171" s="5"/>
    </row>
    <row r="172" spans="3:3">
      <c r="C172" s="5"/>
    </row>
    <row r="173" spans="3:3">
      <c r="C173" s="5"/>
    </row>
    <row r="174" spans="3:3">
      <c r="C174" s="5"/>
    </row>
    <row r="175" spans="3:3">
      <c r="C175" s="5"/>
    </row>
    <row r="176" spans="3:3">
      <c r="C176" s="5"/>
    </row>
    <row r="177" spans="3:3">
      <c r="C177" s="5"/>
    </row>
    <row r="178" spans="3:3">
      <c r="C178" s="5"/>
    </row>
    <row r="179" spans="3:3">
      <c r="C179" s="5"/>
    </row>
    <row r="180" spans="3:3">
      <c r="C180" s="5"/>
    </row>
    <row r="181" spans="3:3">
      <c r="C181" s="5"/>
    </row>
    <row r="182" spans="3:3">
      <c r="C182" s="5"/>
    </row>
    <row r="183" spans="3:3">
      <c r="C183" s="5"/>
    </row>
    <row r="184" spans="3:3">
      <c r="C184" s="5"/>
    </row>
    <row r="185" spans="3:3">
      <c r="C185" s="5"/>
    </row>
    <row r="186" spans="3:3">
      <c r="C186" s="5"/>
    </row>
    <row r="187" spans="3:3">
      <c r="C187" s="5"/>
    </row>
    <row r="188" spans="3:3">
      <c r="C188" s="5"/>
    </row>
    <row r="189" spans="3:3">
      <c r="C189" s="5"/>
    </row>
    <row r="190" spans="3:3">
      <c r="C190" s="5"/>
    </row>
    <row r="191" spans="3:3">
      <c r="C191" s="5"/>
    </row>
    <row r="192" spans="3:3">
      <c r="C192" s="5"/>
    </row>
    <row r="193" spans="3:3">
      <c r="C193" s="5"/>
    </row>
    <row r="194" spans="3:3">
      <c r="C194" s="5"/>
    </row>
    <row r="195" spans="3:3">
      <c r="C195" s="5"/>
    </row>
    <row r="196" spans="3:3">
      <c r="C196" s="5"/>
    </row>
    <row r="197" spans="3:3">
      <c r="C197" s="5"/>
    </row>
    <row r="198" spans="3:3">
      <c r="C198" s="5"/>
    </row>
    <row r="199" spans="3:3">
      <c r="C199" s="5"/>
    </row>
    <row r="200" spans="3:3">
      <c r="C200" s="5"/>
    </row>
    <row r="201" spans="3:3">
      <c r="C201" s="5"/>
    </row>
    <row r="202" spans="3:3">
      <c r="C202" s="5"/>
    </row>
    <row r="203" spans="3:3">
      <c r="C203" s="5"/>
    </row>
    <row r="204" spans="3:3">
      <c r="C204" s="5"/>
    </row>
    <row r="205" spans="3:3">
      <c r="C205" s="5"/>
    </row>
    <row r="206" spans="3:3">
      <c r="C206" s="5"/>
    </row>
    <row r="207" spans="3:3">
      <c r="C207" s="5"/>
    </row>
    <row r="208" spans="3:3">
      <c r="C208" s="5"/>
    </row>
    <row r="209" spans="3:3">
      <c r="C209" s="5"/>
    </row>
    <row r="210" spans="3:3">
      <c r="C210" s="5"/>
    </row>
    <row r="211" spans="3:3">
      <c r="C211" s="5"/>
    </row>
    <row r="212" spans="3:3">
      <c r="C212" s="5"/>
    </row>
    <row r="213" spans="3:3">
      <c r="C213" s="5"/>
    </row>
    <row r="214" spans="3:3">
      <c r="C214" s="5"/>
    </row>
    <row r="215" spans="3:3">
      <c r="C215" s="5"/>
    </row>
    <row r="216" spans="3:3">
      <c r="C216" s="5"/>
    </row>
    <row r="217" spans="3:3">
      <c r="C217" s="5"/>
    </row>
    <row r="218" spans="3:3">
      <c r="C218" s="5"/>
    </row>
    <row r="219" spans="3:3">
      <c r="C219" s="5"/>
    </row>
    <row r="220" spans="3:3">
      <c r="C220" s="5"/>
    </row>
    <row r="221" spans="3:3">
      <c r="C221" s="5"/>
    </row>
    <row r="222" spans="3:3">
      <c r="C222" s="5"/>
    </row>
    <row r="223" spans="3:3">
      <c r="C223" s="5"/>
    </row>
    <row r="224" spans="3:3">
      <c r="C224" s="5"/>
    </row>
    <row r="225" spans="3:3">
      <c r="C225" s="5"/>
    </row>
    <row r="226" spans="3:3">
      <c r="C226" s="5"/>
    </row>
    <row r="227" spans="3:3">
      <c r="C227" s="5"/>
    </row>
    <row r="228" spans="3:3">
      <c r="C228" s="5"/>
    </row>
    <row r="229" spans="3:3">
      <c r="C229" s="5"/>
    </row>
    <row r="230" spans="3:3">
      <c r="C230" s="5"/>
    </row>
    <row r="231" spans="3:3">
      <c r="C231" s="5"/>
    </row>
    <row r="232" spans="3:3">
      <c r="C232" s="5"/>
    </row>
    <row r="233" spans="3:3">
      <c r="C233" s="5"/>
    </row>
    <row r="234" spans="3:3">
      <c r="C234" s="5"/>
    </row>
    <row r="235" spans="3:3">
      <c r="C235" s="5"/>
    </row>
    <row r="236" spans="3:3">
      <c r="C236" s="5"/>
    </row>
    <row r="237" spans="3:3">
      <c r="C237" s="5"/>
    </row>
    <row r="238" spans="3:3">
      <c r="C238" s="5"/>
    </row>
    <row r="239" spans="3:3">
      <c r="C239" s="5"/>
    </row>
    <row r="240" spans="3:3">
      <c r="C240" s="5"/>
    </row>
    <row r="241" spans="3:3">
      <c r="C241" s="5"/>
    </row>
    <row r="242" spans="3:3">
      <c r="C242" s="5"/>
    </row>
    <row r="243" spans="3:3">
      <c r="C243" s="5"/>
    </row>
    <row r="244" spans="3:3">
      <c r="C244" s="5"/>
    </row>
    <row r="245" spans="3:3">
      <c r="C245" s="5"/>
    </row>
    <row r="246" spans="3:3">
      <c r="C246" s="5"/>
    </row>
    <row r="247" spans="3:3">
      <c r="C247" s="5"/>
    </row>
    <row r="248" spans="3:3">
      <c r="C248" s="5"/>
    </row>
    <row r="249" spans="3:3">
      <c r="C249" s="5"/>
    </row>
    <row r="250" spans="3:3">
      <c r="C250" s="5"/>
    </row>
    <row r="251" spans="3:3">
      <c r="C251" s="5"/>
    </row>
    <row r="252" spans="3:3">
      <c r="C252" s="5"/>
    </row>
    <row r="253" spans="3:3">
      <c r="C253" s="5"/>
    </row>
    <row r="254" spans="3:3">
      <c r="C254" s="5"/>
    </row>
    <row r="255" spans="3:3">
      <c r="C255" s="5"/>
    </row>
    <row r="256" spans="3:3">
      <c r="C256" s="5"/>
    </row>
    <row r="257" spans="3:3">
      <c r="C257" s="5"/>
    </row>
    <row r="258" spans="3:3">
      <c r="C258" s="5"/>
    </row>
    <row r="259" spans="3:3">
      <c r="C259" s="5"/>
    </row>
    <row r="260" spans="3:3">
      <c r="C260" s="5"/>
    </row>
    <row r="261" spans="3:3">
      <c r="C261" s="5"/>
    </row>
    <row r="262" spans="3:3">
      <c r="C262" s="5"/>
    </row>
    <row r="263" spans="3:3">
      <c r="C263" s="5"/>
    </row>
    <row r="264" spans="3:3">
      <c r="C264" s="5"/>
    </row>
    <row r="265" spans="3:3">
      <c r="C265" s="5"/>
    </row>
    <row r="266" spans="3:3">
      <c r="C266" s="5"/>
    </row>
    <row r="267" spans="3:3">
      <c r="C267" s="5"/>
    </row>
    <row r="268" spans="3:3">
      <c r="C268" s="5"/>
    </row>
    <row r="269" spans="3:3">
      <c r="C269" s="5"/>
    </row>
    <row r="270" spans="3:3">
      <c r="C270" s="5"/>
    </row>
    <row r="271" spans="3:3">
      <c r="C271" s="5"/>
    </row>
    <row r="272" spans="3:3">
      <c r="C272" s="5"/>
    </row>
    <row r="273" spans="3:3">
      <c r="C273" s="5"/>
    </row>
    <row r="274" spans="3:3">
      <c r="C274" s="5"/>
    </row>
    <row r="275" spans="3:3">
      <c r="C275" s="5"/>
    </row>
    <row r="276" spans="3:3">
      <c r="C276" s="5"/>
    </row>
    <row r="277" spans="3:3">
      <c r="C277" s="5"/>
    </row>
    <row r="278" spans="3:3">
      <c r="C278" s="5"/>
    </row>
    <row r="279" spans="3:3">
      <c r="C279" s="5"/>
    </row>
    <row r="280" spans="3:3">
      <c r="C280" s="5"/>
    </row>
    <row r="281" spans="3:3">
      <c r="C281" s="5"/>
    </row>
    <row r="282" spans="3:3">
      <c r="C282" s="5"/>
    </row>
    <row r="283" spans="3:3">
      <c r="C283" s="5"/>
    </row>
    <row r="284" spans="3:3">
      <c r="C284" s="5"/>
    </row>
    <row r="285" spans="3:3">
      <c r="C285" s="5"/>
    </row>
    <row r="286" spans="3:3">
      <c r="C286" s="5"/>
    </row>
    <row r="287" spans="3:3">
      <c r="C287" s="5"/>
    </row>
    <row r="288" spans="3:3">
      <c r="C288" s="5"/>
    </row>
    <row r="289" spans="3:3">
      <c r="C289" s="5"/>
    </row>
    <row r="290" spans="3:3">
      <c r="C290" s="5"/>
    </row>
    <row r="291" spans="3:3">
      <c r="C291" s="5"/>
    </row>
    <row r="292" spans="3:3">
      <c r="C292" s="5"/>
    </row>
    <row r="293" spans="3:3">
      <c r="C293" s="5"/>
    </row>
    <row r="294" spans="3:3">
      <c r="C294" s="5"/>
    </row>
    <row r="295" spans="3:3">
      <c r="C295" s="5"/>
    </row>
    <row r="296" spans="3:3">
      <c r="C296" s="5"/>
    </row>
    <row r="297" spans="3:3">
      <c r="C297" s="5"/>
    </row>
    <row r="298" spans="3:3">
      <c r="C298" s="5"/>
    </row>
    <row r="299" spans="3:3">
      <c r="C299" s="5"/>
    </row>
    <row r="300" spans="3:3">
      <c r="C300" s="5"/>
    </row>
    <row r="301" spans="3:3">
      <c r="C301" s="5"/>
    </row>
    <row r="302" spans="3:3">
      <c r="C302" s="5"/>
    </row>
    <row r="303" spans="3:3">
      <c r="C303" s="5"/>
    </row>
    <row r="304" spans="3:3">
      <c r="C304" s="5"/>
    </row>
    <row r="305" spans="3:3">
      <c r="C305" s="5"/>
    </row>
    <row r="306" spans="3:3">
      <c r="C306" s="5"/>
    </row>
    <row r="307" spans="3:3">
      <c r="C307" s="5"/>
    </row>
    <row r="308" spans="3:3">
      <c r="C308" s="5"/>
    </row>
    <row r="309" spans="3:3">
      <c r="C309" s="5"/>
    </row>
    <row r="310" spans="3:3">
      <c r="C310" s="5"/>
    </row>
    <row r="311" spans="3:3">
      <c r="C311" s="5"/>
    </row>
    <row r="312" spans="3:3">
      <c r="C312" s="5"/>
    </row>
    <row r="313" spans="3:3">
      <c r="C313" s="5"/>
    </row>
    <row r="314" spans="3:3">
      <c r="C314" s="5"/>
    </row>
    <row r="315" spans="3:3">
      <c r="C315" s="5"/>
    </row>
    <row r="316" spans="3:3">
      <c r="C316" s="5"/>
    </row>
    <row r="317" spans="3:3">
      <c r="C317" s="5"/>
    </row>
    <row r="318" spans="3:3">
      <c r="C318" s="5"/>
    </row>
    <row r="319" spans="3:3">
      <c r="C319" s="5"/>
    </row>
    <row r="320" spans="3:3">
      <c r="C320" s="5"/>
    </row>
    <row r="321" spans="3:3">
      <c r="C321" s="5"/>
    </row>
    <row r="322" spans="3:3">
      <c r="C322" s="5"/>
    </row>
    <row r="323" spans="3:3">
      <c r="C323" s="5"/>
    </row>
    <row r="324" spans="3:3">
      <c r="C324" s="5"/>
    </row>
    <row r="325" spans="3:3">
      <c r="C325" s="5"/>
    </row>
    <row r="326" spans="3:3">
      <c r="C326" s="5"/>
    </row>
    <row r="327" spans="3:3">
      <c r="C327" s="5"/>
    </row>
    <row r="328" spans="3:3">
      <c r="C328" s="5"/>
    </row>
    <row r="329" spans="3:3">
      <c r="C329" s="5"/>
    </row>
    <row r="330" spans="3:3">
      <c r="C330" s="5"/>
    </row>
    <row r="331" spans="3:3">
      <c r="C331" s="5"/>
    </row>
    <row r="332" spans="3:3">
      <c r="C332" s="5"/>
    </row>
    <row r="333" spans="3:3">
      <c r="C333" s="5"/>
    </row>
    <row r="334" spans="3:3">
      <c r="C334" s="5"/>
    </row>
    <row r="335" spans="3:3">
      <c r="C335" s="5"/>
    </row>
    <row r="336" spans="3:3">
      <c r="C336" s="5"/>
    </row>
    <row r="337" spans="3:3">
      <c r="C337" s="5"/>
    </row>
    <row r="338" spans="3:3">
      <c r="C338" s="5"/>
    </row>
    <row r="339" spans="3:3">
      <c r="C339" s="5"/>
    </row>
    <row r="340" spans="3:3">
      <c r="C340" s="5"/>
    </row>
    <row r="341" spans="3:3">
      <c r="C341" s="5"/>
    </row>
    <row r="342" spans="3:3">
      <c r="C342" s="5"/>
    </row>
    <row r="343" spans="3:3">
      <c r="C343" s="5"/>
    </row>
    <row r="344" spans="3:3">
      <c r="C344" s="5"/>
    </row>
    <row r="345" spans="3:3">
      <c r="C345" s="5"/>
    </row>
    <row r="346" spans="3:3">
      <c r="C346" s="5"/>
    </row>
    <row r="347" spans="3:3">
      <c r="C347" s="5"/>
    </row>
    <row r="348" spans="3:3">
      <c r="C348" s="5"/>
    </row>
    <row r="349" spans="3:3">
      <c r="C349" s="5"/>
    </row>
    <row r="350" spans="3:3">
      <c r="C350" s="5"/>
    </row>
    <row r="351" spans="3:3">
      <c r="C351" s="5"/>
    </row>
    <row r="352" spans="3:3">
      <c r="C352" s="5"/>
    </row>
    <row r="353" spans="3:3">
      <c r="C353" s="5"/>
    </row>
    <row r="354" spans="3:3">
      <c r="C354" s="5"/>
    </row>
    <row r="355" spans="3:3">
      <c r="C355" s="5"/>
    </row>
    <row r="356" spans="3:3">
      <c r="C356" s="5"/>
    </row>
    <row r="357" spans="3:3">
      <c r="C357" s="5"/>
    </row>
    <row r="358" spans="3:3">
      <c r="C358" s="5"/>
    </row>
    <row r="359" spans="3:3">
      <c r="C359" s="5"/>
    </row>
    <row r="360" spans="3:3">
      <c r="C360" s="5"/>
    </row>
    <row r="361" spans="3:3">
      <c r="C361" s="5"/>
    </row>
    <row r="362" spans="3:3">
      <c r="C362" s="5"/>
    </row>
    <row r="363" spans="3:3">
      <c r="C363" s="5"/>
    </row>
    <row r="364" spans="3:3">
      <c r="C364" s="5"/>
    </row>
    <row r="365" spans="3:3">
      <c r="C365" s="5"/>
    </row>
    <row r="366" spans="3:3">
      <c r="C366" s="5"/>
    </row>
    <row r="367" spans="3:3">
      <c r="C367" s="5"/>
    </row>
    <row r="368" spans="3:3">
      <c r="C368" s="5"/>
    </row>
    <row r="369" spans="3:3">
      <c r="C369" s="5"/>
    </row>
    <row r="370" spans="3:3">
      <c r="C370" s="5"/>
    </row>
    <row r="371" spans="3:3">
      <c r="C371" s="5"/>
    </row>
    <row r="372" spans="3:3">
      <c r="C372" s="5"/>
    </row>
    <row r="373" spans="3:3">
      <c r="C373" s="5"/>
    </row>
    <row r="374" spans="3:3">
      <c r="C374" s="5"/>
    </row>
    <row r="375" spans="3:3">
      <c r="C375" s="5"/>
    </row>
    <row r="376" spans="3:3">
      <c r="C376" s="5"/>
    </row>
    <row r="377" spans="3:3">
      <c r="C377" s="5"/>
    </row>
    <row r="378" spans="3:3">
      <c r="C378" s="5"/>
    </row>
    <row r="379" spans="3:3">
      <c r="C379" s="5"/>
    </row>
    <row r="380" spans="3:3">
      <c r="C380" s="5"/>
    </row>
    <row r="381" spans="3:3">
      <c r="C381" s="5"/>
    </row>
    <row r="382" spans="3:3">
      <c r="C382" s="5"/>
    </row>
    <row r="383" spans="3:3">
      <c r="C383" s="5"/>
    </row>
    <row r="384" spans="3:3">
      <c r="C384" s="5"/>
    </row>
    <row r="385" spans="3:3">
      <c r="C385" s="5"/>
    </row>
    <row r="386" spans="3:3">
      <c r="C386" s="5"/>
    </row>
    <row r="387" spans="3:3">
      <c r="C387" s="5"/>
    </row>
    <row r="388" spans="3:3">
      <c r="C388" s="5"/>
    </row>
    <row r="389" spans="3:3">
      <c r="C389" s="5"/>
    </row>
    <row r="390" spans="3:3">
      <c r="C390" s="5"/>
    </row>
    <row r="391" spans="3:3">
      <c r="C391" s="5"/>
    </row>
    <row r="392" spans="3:3">
      <c r="C392" s="5"/>
    </row>
    <row r="393" spans="3:3">
      <c r="C393" s="5"/>
    </row>
    <row r="394" spans="3:3">
      <c r="C394" s="5"/>
    </row>
    <row r="395" spans="3:3">
      <c r="C395" s="5"/>
    </row>
    <row r="396" spans="3:3">
      <c r="C396" s="5"/>
    </row>
    <row r="397" spans="3:3">
      <c r="C397" s="5"/>
    </row>
    <row r="398" spans="3:3">
      <c r="C398" s="5"/>
    </row>
    <row r="399" spans="3:3">
      <c r="C399" s="5"/>
    </row>
    <row r="400" spans="3:3">
      <c r="C400" s="5"/>
    </row>
    <row r="401" spans="3:3">
      <c r="C401" s="5"/>
    </row>
    <row r="402" spans="3:3">
      <c r="C402" s="5"/>
    </row>
    <row r="403" spans="3:3">
      <c r="C403" s="5"/>
    </row>
    <row r="404" spans="3:3">
      <c r="C404" s="5"/>
    </row>
    <row r="405" spans="3:3">
      <c r="C405" s="5"/>
    </row>
    <row r="406" spans="3:3">
      <c r="C406" s="5"/>
    </row>
    <row r="407" spans="3:3">
      <c r="C407" s="5"/>
    </row>
    <row r="408" spans="3:3">
      <c r="C408" s="5"/>
    </row>
    <row r="409" spans="3:3">
      <c r="C409" s="5"/>
    </row>
    <row r="410" spans="3:3">
      <c r="C410" s="5"/>
    </row>
    <row r="411" spans="3:3">
      <c r="C411" s="5"/>
    </row>
    <row r="412" spans="3:3">
      <c r="C412" s="5"/>
    </row>
    <row r="413" spans="3:3">
      <c r="C413" s="5"/>
    </row>
    <row r="414" spans="3:3">
      <c r="C414" s="5"/>
    </row>
    <row r="415" spans="3:3">
      <c r="C415" s="5"/>
    </row>
    <row r="416" spans="3:3">
      <c r="C416" s="5"/>
    </row>
    <row r="417" spans="3:3">
      <c r="C417" s="5"/>
    </row>
    <row r="418" spans="3:3">
      <c r="C418" s="5"/>
    </row>
    <row r="419" spans="3:3">
      <c r="C419" s="5"/>
    </row>
    <row r="420" spans="3:3">
      <c r="C420" s="5"/>
    </row>
    <row r="421" spans="3:3">
      <c r="C421" s="5"/>
    </row>
    <row r="422" spans="3:3">
      <c r="C422" s="5"/>
    </row>
    <row r="423" spans="3:3">
      <c r="C423" s="5"/>
    </row>
    <row r="424" spans="3:3">
      <c r="C424" s="5"/>
    </row>
    <row r="425" spans="3:3">
      <c r="C425" s="5"/>
    </row>
    <row r="426" spans="3:3">
      <c r="C426" s="5"/>
    </row>
    <row r="427" spans="3:3">
      <c r="C427" s="5"/>
    </row>
    <row r="428" spans="3:3">
      <c r="C428" s="5"/>
    </row>
    <row r="429" spans="3:3">
      <c r="C429" s="5"/>
    </row>
    <row r="430" spans="3:3">
      <c r="C430" s="5"/>
    </row>
    <row r="431" spans="3:3">
      <c r="C431" s="5"/>
    </row>
    <row r="432" spans="3:3">
      <c r="C432" s="5"/>
    </row>
    <row r="433" spans="3:3">
      <c r="C433" s="5"/>
    </row>
    <row r="434" spans="3:3">
      <c r="C434" s="5"/>
    </row>
    <row r="435" spans="3:3">
      <c r="C435" s="5"/>
    </row>
    <row r="436" spans="3:3">
      <c r="C436" s="5"/>
    </row>
    <row r="437" spans="3:3">
      <c r="C437" s="5"/>
    </row>
    <row r="438" spans="3:3">
      <c r="C438" s="5"/>
    </row>
    <row r="439" spans="3:3">
      <c r="C439" s="5"/>
    </row>
    <row r="440" spans="3:3">
      <c r="C440" s="5"/>
    </row>
    <row r="441" spans="3:3">
      <c r="C441" s="5"/>
    </row>
    <row r="442" spans="3:3">
      <c r="C442" s="5"/>
    </row>
    <row r="443" spans="3:3">
      <c r="C443" s="5"/>
    </row>
    <row r="444" spans="3:3">
      <c r="C444" s="5"/>
    </row>
    <row r="445" spans="3:3">
      <c r="C445" s="5"/>
    </row>
    <row r="446" spans="3:3">
      <c r="C446" s="5"/>
    </row>
    <row r="447" spans="3:3">
      <c r="C447" s="5"/>
    </row>
    <row r="448" spans="3:3">
      <c r="C448" s="5"/>
    </row>
    <row r="449" spans="3:3">
      <c r="C449" s="5"/>
    </row>
    <row r="450" spans="3:3">
      <c r="C450" s="5"/>
    </row>
    <row r="451" spans="3:3">
      <c r="C451" s="5"/>
    </row>
    <row r="452" spans="3:3">
      <c r="C452" s="5"/>
    </row>
    <row r="453" spans="3:3">
      <c r="C453" s="5"/>
    </row>
    <row r="454" spans="3:3">
      <c r="C454" s="5"/>
    </row>
    <row r="455" spans="3:3">
      <c r="C455" s="5"/>
    </row>
    <row r="456" spans="3:3">
      <c r="C456" s="5"/>
    </row>
    <row r="457" spans="3:3">
      <c r="C457" s="5"/>
    </row>
    <row r="458" spans="3:3">
      <c r="C458" s="5"/>
    </row>
    <row r="459" spans="3:3">
      <c r="C459" s="5"/>
    </row>
    <row r="460" spans="3:3">
      <c r="C460" s="5"/>
    </row>
    <row r="461" spans="3:3">
      <c r="C461" s="5"/>
    </row>
    <row r="462" spans="3:3">
      <c r="C462" s="5"/>
    </row>
    <row r="463" spans="3:3">
      <c r="C463" s="5"/>
    </row>
    <row r="464" spans="3:3">
      <c r="C464" s="5"/>
    </row>
    <row r="465" spans="3:3">
      <c r="C465" s="5"/>
    </row>
    <row r="466" spans="3:3">
      <c r="C466" s="5"/>
    </row>
    <row r="467" spans="3:3">
      <c r="C467" s="5"/>
    </row>
    <row r="468" spans="3:3">
      <c r="C468" s="5"/>
    </row>
    <row r="469" spans="3:3">
      <c r="C469" s="5"/>
    </row>
    <row r="470" spans="3:3">
      <c r="C470" s="5"/>
    </row>
    <row r="471" spans="3:3">
      <c r="C471" s="5"/>
    </row>
    <row r="472" spans="3:3">
      <c r="C472" s="5"/>
    </row>
    <row r="473" spans="3:3">
      <c r="C473" s="5"/>
    </row>
    <row r="474" spans="3:3">
      <c r="C474" s="5"/>
    </row>
    <row r="475" spans="3:3">
      <c r="C475" s="5"/>
    </row>
    <row r="476" spans="3:3">
      <c r="C476" s="5"/>
    </row>
    <row r="477" spans="3:3">
      <c r="C477" s="5"/>
    </row>
    <row r="478" spans="3:3">
      <c r="C478" s="5"/>
    </row>
    <row r="479" spans="3:3">
      <c r="C479" s="5"/>
    </row>
    <row r="480" spans="3:3">
      <c r="C480" s="5"/>
    </row>
    <row r="481" spans="3:3">
      <c r="C481" s="5"/>
    </row>
    <row r="482" spans="3:3">
      <c r="C482" s="5"/>
    </row>
    <row r="483" spans="3:3">
      <c r="C483" s="5"/>
    </row>
    <row r="484" spans="3:3">
      <c r="C484" s="5"/>
    </row>
    <row r="485" spans="3:3">
      <c r="C485" s="5"/>
    </row>
    <row r="486" spans="3:3">
      <c r="C486" s="5"/>
    </row>
    <row r="487" spans="3:3">
      <c r="C487" s="5"/>
    </row>
    <row r="488" spans="3:3">
      <c r="C488" s="5"/>
    </row>
    <row r="489" spans="3:3">
      <c r="C489" s="5"/>
    </row>
    <row r="490" spans="3:3">
      <c r="C490" s="5"/>
    </row>
    <row r="491" spans="3:3">
      <c r="C491" s="5"/>
    </row>
    <row r="492" spans="3:3">
      <c r="C492" s="5"/>
    </row>
    <row r="493" spans="3:3">
      <c r="C493" s="5"/>
    </row>
    <row r="494" spans="3:3">
      <c r="C494" s="5"/>
    </row>
    <row r="495" spans="3:3">
      <c r="C495" s="5"/>
    </row>
    <row r="496" spans="3:3">
      <c r="C496" s="5"/>
    </row>
    <row r="497" spans="3:3">
      <c r="C497" s="5"/>
    </row>
    <row r="498" spans="3:3">
      <c r="C498" s="5"/>
    </row>
    <row r="499" spans="3:3">
      <c r="C499" s="5"/>
    </row>
    <row r="500" spans="3:3">
      <c r="C500" s="5"/>
    </row>
    <row r="501" spans="3:3">
      <c r="C501" s="5"/>
    </row>
    <row r="502" spans="3:3">
      <c r="C502" s="5"/>
    </row>
    <row r="503" spans="3:3">
      <c r="C503" s="5"/>
    </row>
    <row r="504" spans="3:3">
      <c r="C504" s="5"/>
    </row>
    <row r="505" spans="3:3">
      <c r="C505" s="5"/>
    </row>
    <row r="506" spans="3:3">
      <c r="C506" s="5"/>
    </row>
    <row r="507" spans="3:3">
      <c r="C507" s="5"/>
    </row>
    <row r="508" spans="3:3">
      <c r="C508" s="5"/>
    </row>
    <row r="509" spans="3:3">
      <c r="C509" s="5"/>
    </row>
    <row r="510" spans="3:3">
      <c r="C510" s="5"/>
    </row>
    <row r="511" spans="3:3">
      <c r="C511" s="5"/>
    </row>
    <row r="512" spans="3:3">
      <c r="C512" s="5"/>
    </row>
    <row r="513" spans="3:3">
      <c r="C513" s="5"/>
    </row>
    <row r="514" spans="3:3">
      <c r="C514" s="5"/>
    </row>
    <row r="515" spans="3:3">
      <c r="C515" s="5"/>
    </row>
    <row r="516" spans="3:3">
      <c r="C516" s="5"/>
    </row>
    <row r="517" spans="3:3">
      <c r="C517" s="5"/>
    </row>
    <row r="518" spans="3:3">
      <c r="C518" s="5"/>
    </row>
    <row r="519" spans="3:3">
      <c r="C519" s="5"/>
    </row>
    <row r="520" spans="3:3">
      <c r="C520" s="5"/>
    </row>
    <row r="521" spans="3:3">
      <c r="C521" s="5"/>
    </row>
    <row r="522" spans="3:3">
      <c r="C522" s="5"/>
    </row>
    <row r="523" spans="3:3">
      <c r="C523" s="5"/>
    </row>
    <row r="524" spans="3:3">
      <c r="C524" s="5"/>
    </row>
    <row r="525" spans="3:3">
      <c r="C525" s="5"/>
    </row>
    <row r="526" spans="3:3">
      <c r="C526" s="5"/>
    </row>
    <row r="527" spans="3:3">
      <c r="C527" s="5"/>
    </row>
    <row r="528" spans="3:3">
      <c r="C528" s="5"/>
    </row>
    <row r="529" spans="3:3">
      <c r="C529" s="5"/>
    </row>
    <row r="530" spans="3:3">
      <c r="C530" s="5"/>
    </row>
    <row r="531" spans="3:3">
      <c r="C531" s="5"/>
    </row>
    <row r="532" spans="3:3">
      <c r="C532" s="5"/>
    </row>
    <row r="533" spans="3:3">
      <c r="C533" s="5"/>
    </row>
    <row r="534" spans="3:3">
      <c r="C534" s="5"/>
    </row>
    <row r="535" spans="3:3">
      <c r="C535" s="5"/>
    </row>
    <row r="536" spans="3:3">
      <c r="C536" s="5"/>
    </row>
    <row r="537" spans="3:3">
      <c r="C537" s="5"/>
    </row>
    <row r="538" spans="3:3">
      <c r="C538" s="5"/>
    </row>
    <row r="539" spans="3:3">
      <c r="C539" s="5"/>
    </row>
    <row r="540" spans="3:3">
      <c r="C540" s="5"/>
    </row>
    <row r="541" spans="3:3">
      <c r="C541" s="5"/>
    </row>
    <row r="542" spans="3:3">
      <c r="C542" s="5"/>
    </row>
    <row r="543" spans="3:3">
      <c r="C543" s="5"/>
    </row>
    <row r="544" spans="3:3">
      <c r="C544" s="5"/>
    </row>
    <row r="545" spans="3:3">
      <c r="C545" s="5"/>
    </row>
    <row r="546" spans="3:3">
      <c r="C546" s="5"/>
    </row>
    <row r="547" spans="3:3">
      <c r="C547" s="5"/>
    </row>
    <row r="548" spans="3:3">
      <c r="C548" s="5"/>
    </row>
    <row r="549" spans="3:3">
      <c r="C549" s="5"/>
    </row>
    <row r="550" spans="3:3">
      <c r="C550" s="5"/>
    </row>
    <row r="551" spans="3:3">
      <c r="C551" s="5"/>
    </row>
    <row r="552" spans="3:3">
      <c r="C552" s="5"/>
    </row>
    <row r="553" spans="3:3">
      <c r="C553" s="5"/>
    </row>
    <row r="554" spans="3:3">
      <c r="C554" s="5"/>
    </row>
    <row r="555" spans="3:3">
      <c r="C555" s="5"/>
    </row>
    <row r="556" spans="3:3">
      <c r="C556" s="5"/>
    </row>
    <row r="557" spans="3:3">
      <c r="C557" s="5"/>
    </row>
    <row r="558" spans="3:3">
      <c r="C558" s="5"/>
    </row>
    <row r="559" spans="3:3">
      <c r="C559" s="5"/>
    </row>
    <row r="560" spans="3:3">
      <c r="C560" s="5"/>
    </row>
    <row r="561" spans="3:3">
      <c r="C561" s="5"/>
    </row>
    <row r="562" spans="3:3">
      <c r="C562" s="5"/>
    </row>
    <row r="563" spans="3:3">
      <c r="C563" s="5"/>
    </row>
    <row r="564" spans="3:3">
      <c r="C564" s="5"/>
    </row>
    <row r="565" spans="3:3">
      <c r="C565" s="5"/>
    </row>
    <row r="566" spans="3:3">
      <c r="C566" s="5"/>
    </row>
    <row r="567" spans="3:3">
      <c r="C567" s="5"/>
    </row>
    <row r="568" spans="3:3">
      <c r="C568" s="5"/>
    </row>
    <row r="569" spans="3:3">
      <c r="C569" s="5"/>
    </row>
    <row r="570" spans="3:3">
      <c r="C570" s="5"/>
    </row>
    <row r="571" spans="3:3">
      <c r="C571" s="5"/>
    </row>
    <row r="572" spans="3:3">
      <c r="C572" s="5"/>
    </row>
    <row r="573" spans="3:3">
      <c r="C573" s="5"/>
    </row>
    <row r="574" spans="3:3">
      <c r="C574" s="5"/>
    </row>
    <row r="575" spans="3:3">
      <c r="C575" s="5"/>
    </row>
    <row r="576" spans="3:3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3:3">
      <c r="C593" s="5"/>
    </row>
    <row r="594" spans="3:3">
      <c r="C594" s="5"/>
    </row>
    <row r="595" spans="3:3">
      <c r="C595" s="5"/>
    </row>
    <row r="596" spans="3:3">
      <c r="C596" s="5"/>
    </row>
    <row r="597" spans="3:3">
      <c r="C597" s="5"/>
    </row>
    <row r="598" spans="3:3">
      <c r="C598" s="5"/>
    </row>
    <row r="599" spans="3:3">
      <c r="C599" s="5"/>
    </row>
    <row r="600" spans="3:3">
      <c r="C600" s="5"/>
    </row>
    <row r="601" spans="3:3">
      <c r="C601" s="5"/>
    </row>
    <row r="602" spans="3:3">
      <c r="C602" s="5"/>
    </row>
    <row r="603" spans="3:3">
      <c r="C603" s="5"/>
    </row>
    <row r="604" spans="3:3">
      <c r="C604" s="5"/>
    </row>
    <row r="605" spans="3:3">
      <c r="C605" s="5"/>
    </row>
    <row r="606" spans="3:3">
      <c r="C606" s="5"/>
    </row>
    <row r="607" spans="3:3">
      <c r="C607" s="5"/>
    </row>
    <row r="608" spans="3:3">
      <c r="C608" s="5"/>
    </row>
    <row r="609" spans="3:3">
      <c r="C609" s="5"/>
    </row>
    <row r="610" spans="3:3">
      <c r="C610" s="5"/>
    </row>
    <row r="611" spans="3:3">
      <c r="C611" s="5"/>
    </row>
    <row r="612" spans="3:3">
      <c r="C612" s="5"/>
    </row>
    <row r="613" spans="3:3">
      <c r="C613" s="5"/>
    </row>
    <row r="614" spans="3:3">
      <c r="C614" s="5"/>
    </row>
    <row r="615" spans="3:3">
      <c r="C615" s="5"/>
    </row>
    <row r="616" spans="3:3">
      <c r="C616" s="5"/>
    </row>
    <row r="617" spans="3:3">
      <c r="C617" s="5"/>
    </row>
    <row r="618" spans="3:3">
      <c r="C618" s="5"/>
    </row>
    <row r="619" spans="3:3">
      <c r="C619" s="5"/>
    </row>
    <row r="620" spans="3:3">
      <c r="C620" s="5"/>
    </row>
    <row r="621" spans="3:3">
      <c r="C621" s="5"/>
    </row>
    <row r="622" spans="3:3">
      <c r="C622" s="5"/>
    </row>
    <row r="623" spans="3:3">
      <c r="C623" s="5"/>
    </row>
    <row r="624" spans="3:3">
      <c r="C624" s="5"/>
    </row>
    <row r="625" spans="3:3">
      <c r="C625" s="5"/>
    </row>
    <row r="626" spans="3:3">
      <c r="C626" s="5"/>
    </row>
    <row r="627" spans="3:3">
      <c r="C627" s="5"/>
    </row>
    <row r="628" spans="3:3">
      <c r="C628" s="5"/>
    </row>
    <row r="629" spans="3:3">
      <c r="C629" s="5"/>
    </row>
    <row r="630" spans="3:3">
      <c r="C630" s="5"/>
    </row>
    <row r="631" spans="3:3">
      <c r="C631" s="5"/>
    </row>
    <row r="632" spans="3:3">
      <c r="C632" s="5"/>
    </row>
    <row r="633" spans="3:3">
      <c r="C633" s="5"/>
    </row>
    <row r="634" spans="3:3">
      <c r="C634" s="5"/>
    </row>
    <row r="635" spans="3:3">
      <c r="C635" s="5"/>
    </row>
    <row r="636" spans="3:3">
      <c r="C636" s="5"/>
    </row>
    <row r="637" spans="3:3">
      <c r="C637" s="5"/>
    </row>
    <row r="638" spans="3:3">
      <c r="C638" s="5"/>
    </row>
    <row r="639" spans="3:3">
      <c r="C639" s="5"/>
    </row>
    <row r="640" spans="3:3">
      <c r="C640" s="5"/>
    </row>
    <row r="641" spans="3:3">
      <c r="C641" s="5"/>
    </row>
    <row r="642" spans="3:3">
      <c r="C642" s="5"/>
    </row>
    <row r="643" spans="3:3">
      <c r="C643" s="5"/>
    </row>
    <row r="644" spans="3:3">
      <c r="C644" s="5"/>
    </row>
    <row r="645" spans="3:3">
      <c r="C645" s="5"/>
    </row>
    <row r="646" spans="3:3">
      <c r="C646" s="5"/>
    </row>
    <row r="647" spans="3:3">
      <c r="C647" s="5"/>
    </row>
    <row r="648" spans="3:3">
      <c r="C648" s="5"/>
    </row>
    <row r="649" spans="3:3">
      <c r="C649" s="5"/>
    </row>
    <row r="650" spans="3:3">
      <c r="C650" s="5"/>
    </row>
    <row r="651" spans="3:3">
      <c r="C651" s="5"/>
    </row>
    <row r="652" spans="3:3">
      <c r="C652" s="5"/>
    </row>
    <row r="653" spans="3:3">
      <c r="C653" s="5"/>
    </row>
    <row r="654" spans="3:3">
      <c r="C654" s="5"/>
    </row>
    <row r="655" spans="3:3">
      <c r="C655" s="5"/>
    </row>
    <row r="656" spans="3:3">
      <c r="C656" s="5"/>
    </row>
    <row r="657" spans="3:3">
      <c r="C657" s="5"/>
    </row>
    <row r="658" spans="3:3">
      <c r="C658" s="5"/>
    </row>
    <row r="659" spans="3:3">
      <c r="C659" s="5"/>
    </row>
    <row r="660" spans="3:3">
      <c r="C660" s="5"/>
    </row>
    <row r="661" spans="3:3">
      <c r="C661" s="5"/>
    </row>
    <row r="662" spans="3:3">
      <c r="C662" s="5"/>
    </row>
    <row r="663" spans="3:3">
      <c r="C663" s="5"/>
    </row>
    <row r="664" spans="3:3">
      <c r="C664" s="5"/>
    </row>
    <row r="665" spans="3:3">
      <c r="C665" s="5"/>
    </row>
    <row r="666" spans="3:3">
      <c r="C666" s="5"/>
    </row>
    <row r="667" spans="3:3">
      <c r="C667" s="5"/>
    </row>
    <row r="668" spans="3:3">
      <c r="C668" s="5"/>
    </row>
    <row r="669" spans="3:3">
      <c r="C669" s="5"/>
    </row>
    <row r="670" spans="3:3">
      <c r="C670" s="5"/>
    </row>
    <row r="671" spans="3:3">
      <c r="C671" s="5"/>
    </row>
    <row r="672" spans="3:3">
      <c r="C672" s="5"/>
    </row>
    <row r="673" spans="3:3">
      <c r="C673" s="5"/>
    </row>
    <row r="674" spans="3:3">
      <c r="C674" s="5"/>
    </row>
    <row r="675" spans="3:3">
      <c r="C675" s="5"/>
    </row>
    <row r="676" spans="3:3">
      <c r="C676" s="5"/>
    </row>
    <row r="677" spans="3:3">
      <c r="C677" s="5"/>
    </row>
    <row r="678" spans="3:3">
      <c r="C678" s="5"/>
    </row>
    <row r="679" spans="3:3">
      <c r="C679" s="5"/>
    </row>
    <row r="680" spans="3:3">
      <c r="C680" s="5"/>
    </row>
    <row r="681" spans="3:3">
      <c r="C681" s="5"/>
    </row>
    <row r="682" spans="3:3">
      <c r="C682" s="5"/>
    </row>
    <row r="683" spans="3:3">
      <c r="C683" s="5"/>
    </row>
    <row r="684" spans="3:3">
      <c r="C684" s="5"/>
    </row>
    <row r="685" spans="3:3">
      <c r="C685" s="5"/>
    </row>
    <row r="686" spans="3:3">
      <c r="C686" s="5"/>
    </row>
    <row r="687" spans="3:3">
      <c r="C687" s="5"/>
    </row>
    <row r="688" spans="3:3">
      <c r="C688" s="5"/>
    </row>
    <row r="689" spans="3:3">
      <c r="C689" s="5"/>
    </row>
    <row r="690" spans="3:3">
      <c r="C690" s="5"/>
    </row>
    <row r="691" spans="3:3">
      <c r="C691" s="5"/>
    </row>
    <row r="692" spans="3:3">
      <c r="C692" s="5"/>
    </row>
    <row r="693" spans="3:3">
      <c r="C693" s="5"/>
    </row>
    <row r="694" spans="3:3">
      <c r="C694" s="5"/>
    </row>
    <row r="695" spans="3:3">
      <c r="C695" s="5"/>
    </row>
    <row r="696" spans="3:3">
      <c r="C696" s="5"/>
    </row>
    <row r="697" spans="3:3">
      <c r="C697" s="5"/>
    </row>
    <row r="698" spans="3:3">
      <c r="C698" s="5"/>
    </row>
    <row r="699" spans="3:3">
      <c r="C699" s="5"/>
    </row>
    <row r="700" spans="3:3">
      <c r="C700" s="5"/>
    </row>
    <row r="701" spans="3:3">
      <c r="C701" s="5"/>
    </row>
    <row r="702" spans="3:3">
      <c r="C702" s="5"/>
    </row>
    <row r="703" spans="3:3">
      <c r="C703" s="5"/>
    </row>
    <row r="704" spans="3:3">
      <c r="C704" s="5"/>
    </row>
    <row r="705" spans="3:3">
      <c r="C705" s="5"/>
    </row>
    <row r="706" spans="3:3">
      <c r="C706" s="5"/>
    </row>
    <row r="707" spans="3:3">
      <c r="C707" s="5"/>
    </row>
    <row r="708" spans="3:3">
      <c r="C708" s="5"/>
    </row>
    <row r="709" spans="3:3">
      <c r="C709" s="5"/>
    </row>
    <row r="710" spans="3:3">
      <c r="C710" s="5"/>
    </row>
    <row r="711" spans="3:3">
      <c r="C711" s="5"/>
    </row>
    <row r="712" spans="3:3">
      <c r="C712" s="5"/>
    </row>
    <row r="713" spans="3:3">
      <c r="C713" s="5"/>
    </row>
    <row r="714" spans="3:3">
      <c r="C714" s="5"/>
    </row>
    <row r="715" spans="3:3">
      <c r="C715" s="5"/>
    </row>
    <row r="716" spans="3:3">
      <c r="C716" s="5"/>
    </row>
    <row r="717" spans="3:3">
      <c r="C717" s="5"/>
    </row>
    <row r="718" spans="3:3">
      <c r="C718" s="5"/>
    </row>
    <row r="719" spans="3:3">
      <c r="C719" s="5"/>
    </row>
    <row r="720" spans="3:3">
      <c r="C720" s="5"/>
    </row>
    <row r="721" spans="3:3">
      <c r="C721" s="5"/>
    </row>
    <row r="722" spans="3:3">
      <c r="C722" s="5"/>
    </row>
    <row r="723" spans="3:3">
      <c r="C723" s="5"/>
    </row>
    <row r="724" spans="3:3">
      <c r="C724" s="5"/>
    </row>
    <row r="725" spans="3:3">
      <c r="C725" s="5"/>
    </row>
    <row r="726" spans="3:3">
      <c r="C726" s="5"/>
    </row>
    <row r="727" spans="3:3">
      <c r="C727" s="5"/>
    </row>
    <row r="728" spans="3:3">
      <c r="C728" s="5"/>
    </row>
    <row r="729" spans="3:3">
      <c r="C729" s="5"/>
    </row>
    <row r="730" spans="3:3">
      <c r="C730" s="5"/>
    </row>
    <row r="731" spans="3:3">
      <c r="C731" s="5"/>
    </row>
    <row r="732" spans="3:3">
      <c r="C732" s="5"/>
    </row>
    <row r="733" spans="3:3">
      <c r="C733" s="5"/>
    </row>
    <row r="734" spans="3:3">
      <c r="C734" s="5"/>
    </row>
    <row r="735" spans="3:3">
      <c r="C735" s="5"/>
    </row>
    <row r="736" spans="3:3">
      <c r="C736" s="5"/>
    </row>
    <row r="737" spans="3:3">
      <c r="C737" s="5"/>
    </row>
    <row r="738" spans="3:3">
      <c r="C738" s="5"/>
    </row>
    <row r="739" spans="3:3">
      <c r="C739" s="5"/>
    </row>
    <row r="740" spans="3:3">
      <c r="C740" s="5"/>
    </row>
    <row r="741" spans="3:3">
      <c r="C741" s="5"/>
    </row>
    <row r="742" spans="3:3">
      <c r="C742" s="5"/>
    </row>
    <row r="743" spans="3:3">
      <c r="C743" s="5"/>
    </row>
    <row r="744" spans="3:3">
      <c r="C744" s="5"/>
    </row>
    <row r="745" spans="3:3">
      <c r="C745" s="5"/>
    </row>
    <row r="746" spans="3:3">
      <c r="C746" s="5"/>
    </row>
    <row r="747" spans="3:3">
      <c r="C747" s="5"/>
    </row>
    <row r="748" spans="3:3">
      <c r="C748" s="5"/>
    </row>
    <row r="749" spans="3:3">
      <c r="C749" s="5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  <row r="909" spans="3:3">
      <c r="C909" s="5"/>
    </row>
    <row r="910" spans="3:3">
      <c r="C910" s="5"/>
    </row>
    <row r="911" spans="3:3">
      <c r="C911" s="5"/>
    </row>
    <row r="912" spans="3:3">
      <c r="C912" s="5"/>
    </row>
    <row r="913" spans="3:3">
      <c r="C913" s="5"/>
    </row>
    <row r="914" spans="3:3">
      <c r="C914" s="5"/>
    </row>
    <row r="915" spans="3:3">
      <c r="C915" s="5"/>
    </row>
    <row r="916" spans="3:3">
      <c r="C916" s="5"/>
    </row>
    <row r="917" spans="3:3">
      <c r="C917" s="5"/>
    </row>
    <row r="918" spans="3:3">
      <c r="C918" s="5"/>
    </row>
    <row r="919" spans="3:3">
      <c r="C919" s="5"/>
    </row>
    <row r="920" spans="3:3">
      <c r="C920" s="5"/>
    </row>
    <row r="921" spans="3:3">
      <c r="C921" s="5"/>
    </row>
    <row r="922" spans="3:3">
      <c r="C922" s="5"/>
    </row>
    <row r="923" spans="3:3">
      <c r="C923" s="5"/>
    </row>
    <row r="924" spans="3:3">
      <c r="C924" s="5"/>
    </row>
    <row r="925" spans="3:3">
      <c r="C925" s="5"/>
    </row>
    <row r="926" spans="3:3">
      <c r="C926" s="5"/>
    </row>
    <row r="927" spans="3:3">
      <c r="C927" s="5"/>
    </row>
    <row r="928" spans="3:3">
      <c r="C928" s="5"/>
    </row>
    <row r="929" spans="3:3">
      <c r="C929" s="5"/>
    </row>
    <row r="930" spans="3:3">
      <c r="C930" s="5"/>
    </row>
    <row r="931" spans="3:3">
      <c r="C931" s="5"/>
    </row>
    <row r="932" spans="3:3">
      <c r="C932" s="5"/>
    </row>
    <row r="933" spans="3:3">
      <c r="C933" s="5"/>
    </row>
    <row r="934" spans="3:3">
      <c r="C934" s="5"/>
    </row>
    <row r="935" spans="3:3">
      <c r="C935" s="5"/>
    </row>
    <row r="936" spans="3:3">
      <c r="C936" s="5"/>
    </row>
    <row r="937" spans="3:3">
      <c r="C937" s="5"/>
    </row>
    <row r="938" spans="3:3">
      <c r="C938" s="5"/>
    </row>
    <row r="939" spans="3:3">
      <c r="C939" s="5"/>
    </row>
    <row r="940" spans="3:3">
      <c r="C940" s="5"/>
    </row>
    <row r="941" spans="3:3">
      <c r="C941" s="5"/>
    </row>
    <row r="942" spans="3:3">
      <c r="C942" s="5"/>
    </row>
    <row r="943" spans="3:3">
      <c r="C943" s="5"/>
    </row>
    <row r="944" spans="3:3">
      <c r="C944" s="5"/>
    </row>
    <row r="945" spans="3:3">
      <c r="C945" s="5"/>
    </row>
    <row r="946" spans="3:3">
      <c r="C946" s="5"/>
    </row>
    <row r="947" spans="3:3">
      <c r="C947" s="5"/>
    </row>
    <row r="948" spans="3:3">
      <c r="C948" s="5"/>
    </row>
    <row r="949" spans="3:3">
      <c r="C949" s="5"/>
    </row>
    <row r="950" spans="3:3">
      <c r="C950" s="5"/>
    </row>
    <row r="951" spans="3:3">
      <c r="C951" s="5"/>
    </row>
    <row r="952" spans="3:3">
      <c r="C952" s="5"/>
    </row>
    <row r="953" spans="3:3">
      <c r="C953" s="5"/>
    </row>
    <row r="954" spans="3:3">
      <c r="C954" s="5"/>
    </row>
    <row r="955" spans="3:3">
      <c r="C955" s="5"/>
    </row>
    <row r="956" spans="3:3">
      <c r="C956" s="5"/>
    </row>
    <row r="957" spans="3:3">
      <c r="C957" s="5"/>
    </row>
    <row r="958" spans="3:3">
      <c r="C958" s="5"/>
    </row>
    <row r="959" spans="3:3">
      <c r="C959" s="5"/>
    </row>
    <row r="960" spans="3:3">
      <c r="C960" s="5"/>
    </row>
    <row r="961" spans="3:3">
      <c r="C961" s="5"/>
    </row>
    <row r="962" spans="3:3">
      <c r="C962" s="5"/>
    </row>
    <row r="963" spans="3:3">
      <c r="C963" s="5"/>
    </row>
    <row r="964" spans="3:3">
      <c r="C964" s="5"/>
    </row>
    <row r="965" spans="3:3">
      <c r="C965" s="5"/>
    </row>
    <row r="966" spans="3:3">
      <c r="C966" s="5"/>
    </row>
    <row r="967" spans="3:3">
      <c r="C967" s="5"/>
    </row>
    <row r="968" spans="3:3">
      <c r="C968" s="5"/>
    </row>
    <row r="969" spans="3:3">
      <c r="C969" s="5"/>
    </row>
    <row r="970" spans="3:3">
      <c r="C970" s="5"/>
    </row>
    <row r="971" spans="3:3">
      <c r="C971" s="5"/>
    </row>
    <row r="972" spans="3:3">
      <c r="C972" s="5"/>
    </row>
    <row r="973" spans="3:3">
      <c r="C973" s="5"/>
    </row>
    <row r="974" spans="3:3">
      <c r="C974" s="5"/>
    </row>
    <row r="975" spans="3:3">
      <c r="C975" s="5"/>
    </row>
    <row r="976" spans="3:3">
      <c r="C976" s="5"/>
    </row>
    <row r="977" spans="3:3">
      <c r="C977" s="5"/>
    </row>
    <row r="978" spans="3:3">
      <c r="C978" s="5"/>
    </row>
    <row r="979" spans="3:3">
      <c r="C979" s="5"/>
    </row>
    <row r="980" spans="3:3">
      <c r="C980" s="5"/>
    </row>
    <row r="981" spans="3:3">
      <c r="C981" s="5"/>
    </row>
    <row r="982" spans="3:3">
      <c r="C982" s="5"/>
    </row>
    <row r="983" spans="3:3">
      <c r="C983" s="5"/>
    </row>
    <row r="984" spans="3:3">
      <c r="C984" s="5"/>
    </row>
    <row r="985" spans="3:3">
      <c r="C985" s="5"/>
    </row>
    <row r="986" spans="3:3">
      <c r="C986" s="5"/>
    </row>
    <row r="987" spans="3:3">
      <c r="C987" s="5"/>
    </row>
    <row r="988" spans="3:3">
      <c r="C988" s="5"/>
    </row>
    <row r="989" spans="3:3">
      <c r="C989" s="5"/>
    </row>
    <row r="990" spans="3:3">
      <c r="C990" s="5"/>
    </row>
    <row r="991" spans="3:3">
      <c r="C991" s="5"/>
    </row>
    <row r="992" spans="3:3">
      <c r="C992" s="5"/>
    </row>
    <row r="993" spans="3:3">
      <c r="C993" s="5"/>
    </row>
    <row r="994" spans="3:3">
      <c r="C994" s="5"/>
    </row>
    <row r="995" spans="3:3">
      <c r="C995" s="5"/>
    </row>
    <row r="996" spans="3:3">
      <c r="C996" s="5"/>
    </row>
    <row r="997" spans="3:3">
      <c r="C997" s="5"/>
    </row>
    <row r="998" spans="3:3">
      <c r="C998" s="5"/>
    </row>
    <row r="999" spans="3:3">
      <c r="C999" s="5"/>
    </row>
    <row r="1000" spans="3:3">
      <c r="C1000" s="5"/>
    </row>
    <row r="1001" spans="3:3">
      <c r="C1001" s="5"/>
    </row>
    <row r="1002" spans="3:3">
      <c r="C1002" s="5"/>
    </row>
  </sheetData>
  <mergeCells count="198">
    <mergeCell ref="G30:G31"/>
    <mergeCell ref="H30:H31"/>
    <mergeCell ref="I30:I31"/>
    <mergeCell ref="J30:J31"/>
    <mergeCell ref="K30:K31"/>
    <mergeCell ref="L30:L31"/>
    <mergeCell ref="M30:M31"/>
    <mergeCell ref="G44:G45"/>
    <mergeCell ref="H44:H45"/>
    <mergeCell ref="I44:I45"/>
    <mergeCell ref="J44:J45"/>
    <mergeCell ref="K44:K45"/>
    <mergeCell ref="L44:L45"/>
    <mergeCell ref="M44:M45"/>
    <mergeCell ref="G42:G43"/>
    <mergeCell ref="H42:H43"/>
    <mergeCell ref="I42:I43"/>
    <mergeCell ref="J42:J43"/>
    <mergeCell ref="K42:K43"/>
    <mergeCell ref="L42:L43"/>
    <mergeCell ref="M42:M43"/>
    <mergeCell ref="M14:M15"/>
    <mergeCell ref="G16:G17"/>
    <mergeCell ref="H16:H17"/>
    <mergeCell ref="I16:I17"/>
    <mergeCell ref="J16:J17"/>
    <mergeCell ref="K16:K17"/>
    <mergeCell ref="L16:L17"/>
    <mergeCell ref="M16:M17"/>
    <mergeCell ref="G20:G23"/>
    <mergeCell ref="H20:H23"/>
    <mergeCell ref="I20:I23"/>
    <mergeCell ref="J20:J23"/>
    <mergeCell ref="K20:K23"/>
    <mergeCell ref="L20:L23"/>
    <mergeCell ref="M20:M23"/>
    <mergeCell ref="M18:M19"/>
    <mergeCell ref="H14:H15"/>
    <mergeCell ref="I14:I15"/>
    <mergeCell ref="J14:J15"/>
    <mergeCell ref="G18:G19"/>
    <mergeCell ref="H18:H19"/>
    <mergeCell ref="I18:I19"/>
    <mergeCell ref="J18:J19"/>
    <mergeCell ref="K18:K19"/>
    <mergeCell ref="G36:G39"/>
    <mergeCell ref="H36:H39"/>
    <mergeCell ref="I36:I39"/>
    <mergeCell ref="J36:J39"/>
    <mergeCell ref="K36:K39"/>
    <mergeCell ref="L36:L39"/>
    <mergeCell ref="M36:M39"/>
    <mergeCell ref="G40:G41"/>
    <mergeCell ref="H40:H41"/>
    <mergeCell ref="I40:I41"/>
    <mergeCell ref="J40:J41"/>
    <mergeCell ref="K40:K41"/>
    <mergeCell ref="L40:L41"/>
    <mergeCell ref="M40:M41"/>
    <mergeCell ref="G32:G33"/>
    <mergeCell ref="H32:H33"/>
    <mergeCell ref="I32:I33"/>
    <mergeCell ref="J32:J33"/>
    <mergeCell ref="K32:K33"/>
    <mergeCell ref="L32:L33"/>
    <mergeCell ref="M32:M33"/>
    <mergeCell ref="G34:G35"/>
    <mergeCell ref="H34:H35"/>
    <mergeCell ref="I34:I35"/>
    <mergeCell ref="J34:J35"/>
    <mergeCell ref="K34:K35"/>
    <mergeCell ref="L34:L35"/>
    <mergeCell ref="M34:M35"/>
    <mergeCell ref="G24:G27"/>
    <mergeCell ref="H24:H27"/>
    <mergeCell ref="I24:I27"/>
    <mergeCell ref="J24:J27"/>
    <mergeCell ref="K24:K27"/>
    <mergeCell ref="L24:L27"/>
    <mergeCell ref="M24:M27"/>
    <mergeCell ref="G28:G29"/>
    <mergeCell ref="H28:H29"/>
    <mergeCell ref="I28:I29"/>
    <mergeCell ref="J28:J29"/>
    <mergeCell ref="K28:K29"/>
    <mergeCell ref="L28:L29"/>
    <mergeCell ref="M28:M29"/>
    <mergeCell ref="L18:L19"/>
    <mergeCell ref="K14:K15"/>
    <mergeCell ref="L14:L15"/>
    <mergeCell ref="A8:A13"/>
    <mergeCell ref="A14:A19"/>
    <mergeCell ref="B18:B19"/>
    <mergeCell ref="C18:C19"/>
    <mergeCell ref="D18:D19"/>
    <mergeCell ref="B14:B15"/>
    <mergeCell ref="C14:C15"/>
    <mergeCell ref="D14:D15"/>
    <mergeCell ref="G14:G15"/>
    <mergeCell ref="L12:L13"/>
    <mergeCell ref="B8:B9"/>
    <mergeCell ref="C8:C9"/>
    <mergeCell ref="D8:D9"/>
    <mergeCell ref="M12:M13"/>
    <mergeCell ref="B12:B13"/>
    <mergeCell ref="C12:C13"/>
    <mergeCell ref="G12:G13"/>
    <mergeCell ref="H12:H13"/>
    <mergeCell ref="I12:I13"/>
    <mergeCell ref="J12:J13"/>
    <mergeCell ref="K12:K13"/>
    <mergeCell ref="L10:L11"/>
    <mergeCell ref="M10:M11"/>
    <mergeCell ref="C10:C11"/>
    <mergeCell ref="D10:D11"/>
    <mergeCell ref="G10:G11"/>
    <mergeCell ref="H10:H11"/>
    <mergeCell ref="I10:I11"/>
    <mergeCell ref="J10:J11"/>
    <mergeCell ref="K10:K11"/>
    <mergeCell ref="B10:B11"/>
    <mergeCell ref="D12:D13"/>
    <mergeCell ref="B44:B45"/>
    <mergeCell ref="A34:A41"/>
    <mergeCell ref="B36:B39"/>
    <mergeCell ref="C36:C39"/>
    <mergeCell ref="B40:B41"/>
    <mergeCell ref="C40:C41"/>
    <mergeCell ref="A42:A45"/>
    <mergeCell ref="C42:C43"/>
    <mergeCell ref="C44:C45"/>
    <mergeCell ref="D36:D39"/>
    <mergeCell ref="D40:D41"/>
    <mergeCell ref="D42:D43"/>
    <mergeCell ref="D44:D45"/>
    <mergeCell ref="B16:B17"/>
    <mergeCell ref="C16:C17"/>
    <mergeCell ref="D16:D17"/>
    <mergeCell ref="A20:A27"/>
    <mergeCell ref="B20:B23"/>
    <mergeCell ref="C20:C23"/>
    <mergeCell ref="D20:D23"/>
    <mergeCell ref="B32:B33"/>
    <mergeCell ref="C32:C33"/>
    <mergeCell ref="D32:D33"/>
    <mergeCell ref="B30:B31"/>
    <mergeCell ref="B34:B35"/>
    <mergeCell ref="B24:B27"/>
    <mergeCell ref="C24:C27"/>
    <mergeCell ref="A28:A33"/>
    <mergeCell ref="B28:B29"/>
    <mergeCell ref="C28:C29"/>
    <mergeCell ref="C30:C31"/>
    <mergeCell ref="C34:C35"/>
    <mergeCell ref="B42:B43"/>
    <mergeCell ref="D24:D27"/>
    <mergeCell ref="D28:D29"/>
    <mergeCell ref="D30:D31"/>
    <mergeCell ref="D34:D35"/>
    <mergeCell ref="L8:L9"/>
    <mergeCell ref="M8:M9"/>
    <mergeCell ref="G2:G3"/>
    <mergeCell ref="G4:G5"/>
    <mergeCell ref="G8:G9"/>
    <mergeCell ref="H8:H9"/>
    <mergeCell ref="I8:I9"/>
    <mergeCell ref="J8:J9"/>
    <mergeCell ref="K8:K9"/>
    <mergeCell ref="D6:D7"/>
    <mergeCell ref="G6:G7"/>
    <mergeCell ref="I6:I7"/>
    <mergeCell ref="J6:J7"/>
    <mergeCell ref="K6:K7"/>
    <mergeCell ref="L6:L7"/>
    <mergeCell ref="M6:M7"/>
    <mergeCell ref="I2:I3"/>
    <mergeCell ref="J2:J3"/>
    <mergeCell ref="K2:K3"/>
    <mergeCell ref="L2:L3"/>
    <mergeCell ref="E1:F1"/>
    <mergeCell ref="A2:A7"/>
    <mergeCell ref="B2:B3"/>
    <mergeCell ref="C2:C3"/>
    <mergeCell ref="D2:D3"/>
    <mergeCell ref="H2:H3"/>
    <mergeCell ref="D4:D5"/>
    <mergeCell ref="H6:H7"/>
    <mergeCell ref="B6:B7"/>
    <mergeCell ref="C6:C7"/>
    <mergeCell ref="M2:M3"/>
    <mergeCell ref="B4:B5"/>
    <mergeCell ref="C4:C5"/>
    <mergeCell ref="H4:H5"/>
    <mergeCell ref="I4:I5"/>
    <mergeCell ref="J4:J5"/>
    <mergeCell ref="K4:K5"/>
    <mergeCell ref="L4:L5"/>
    <mergeCell ref="M4:M5"/>
  </mergeCell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55"/>
  <sheetViews>
    <sheetView workbookViewId="0"/>
  </sheetViews>
  <sheetFormatPr defaultColWidth="12.5703125" defaultRowHeight="15.75" customHeight="1"/>
  <cols>
    <col min="1" max="1" width="4.5703125" customWidth="1"/>
    <col min="2" max="2" width="8.5703125" customWidth="1"/>
    <col min="3" max="3" width="7" customWidth="1"/>
    <col min="4" max="4" width="9" customWidth="1"/>
    <col min="5" max="5" width="6.42578125" customWidth="1"/>
    <col min="6" max="6" width="8.42578125" customWidth="1"/>
    <col min="7" max="7" width="9" customWidth="1"/>
    <col min="8" max="8" width="10.140625" customWidth="1"/>
    <col min="9" max="9" width="10.42578125" customWidth="1"/>
    <col min="10" max="10" width="9.42578125" customWidth="1"/>
    <col min="11" max="11" width="10.42578125" customWidth="1"/>
    <col min="12" max="12" width="9.42578125" customWidth="1"/>
    <col min="13" max="13" width="10.7109375" customWidth="1"/>
    <col min="16" max="16" width="8.85546875" customWidth="1"/>
    <col min="17" max="17" width="5" customWidth="1"/>
    <col min="18" max="18" width="17.5703125" customWidth="1"/>
    <col min="19" max="19" width="23.42578125" customWidth="1"/>
  </cols>
  <sheetData>
    <row r="1" spans="1:20">
      <c r="A1" s="43" t="s">
        <v>65</v>
      </c>
      <c r="B1" s="57" t="s">
        <v>134</v>
      </c>
      <c r="C1" s="58"/>
      <c r="D1" s="57" t="s">
        <v>135</v>
      </c>
      <c r="E1" s="58"/>
      <c r="F1" s="57" t="s">
        <v>136</v>
      </c>
      <c r="G1" s="58"/>
      <c r="H1" s="64" t="s">
        <v>137</v>
      </c>
      <c r="I1" s="58"/>
      <c r="J1" s="43" t="s">
        <v>138</v>
      </c>
      <c r="K1" s="43" t="s">
        <v>139</v>
      </c>
      <c r="L1" s="43" t="s">
        <v>140</v>
      </c>
      <c r="M1" s="11" t="s">
        <v>141</v>
      </c>
      <c r="N1" s="43" t="s">
        <v>119</v>
      </c>
      <c r="O1" s="57" t="s">
        <v>142</v>
      </c>
      <c r="P1" s="58"/>
      <c r="R1" s="43" t="s">
        <v>121</v>
      </c>
      <c r="S1" s="43" t="s">
        <v>122</v>
      </c>
      <c r="T1" s="12"/>
    </row>
    <row r="2" spans="1:20">
      <c r="A2" s="12">
        <v>1</v>
      </c>
      <c r="B2" s="12" t="s">
        <v>82</v>
      </c>
      <c r="C2" s="13">
        <f>'Rule base-POLIC'!$P$26</f>
        <v>0.11666666666666717</v>
      </c>
      <c r="D2" s="12" t="s">
        <v>76</v>
      </c>
      <c r="E2" s="13">
        <f>'Rule base-HEALTH'!$P$23</f>
        <v>0.1557743959476014</v>
      </c>
      <c r="F2" s="12" t="s">
        <v>78</v>
      </c>
      <c r="G2" s="13">
        <f>'Rule base-KNOW'!$P$24</f>
        <v>0.27286185317273415</v>
      </c>
      <c r="H2" s="12" t="s">
        <v>76</v>
      </c>
      <c r="I2" s="13">
        <f>'Rule base-WEALTH'!$P$23</f>
        <v>0.23081350679452894</v>
      </c>
      <c r="J2" s="1">
        <f t="shared" ref="J2:J55" si="0">IF(B2="VB",0,IF(B2="B",2,IF(B2="A",4,IF(B2="G",6,IF(B2="VG",8)))))</f>
        <v>6</v>
      </c>
      <c r="K2" s="1">
        <f t="shared" ref="K2:K55" si="1">IF(D2="VB",0,IF(D2="B",1,IF(D2="A",2,IF(D2="G",3,IF(D2="VG",4)))))</f>
        <v>0</v>
      </c>
      <c r="L2" s="1">
        <f t="shared" ref="L2:L55" si="2">IF(F2="VB",0,IF(F2="B",1,IF(F2="A",2,IF(F2="G",3,IF(F2="VG",4)))))</f>
        <v>1</v>
      </c>
      <c r="M2" s="1">
        <f t="shared" ref="M2:M55" si="3">IF(H2="VB",0,IF(H2="B",1,IF(H2="A",2,IF(H2="G",3,IF(H2="VG",4)))))</f>
        <v>0</v>
      </c>
      <c r="N2" s="1">
        <f t="shared" ref="N2:N55" si="4">J2+K2+L2+M2</f>
        <v>7</v>
      </c>
      <c r="O2" s="1" t="str">
        <f t="shared" ref="O2:O55" si="5">IF(AND(0&lt;=N2,N2&lt;=4),"VB",IF(AND(5&lt;=N2,N2&lt;=8),"B", IF(AND(9&lt;=N2,N2&lt;=12),"A",IF(AND(13&lt;=N2,N2&lt;=16),"G",IF(AND(17&lt;=N2,N2&lt;=20),"VG")))))</f>
        <v>B</v>
      </c>
      <c r="P2" s="45">
        <f t="shared" ref="P2:P55" si="6">C2*E2*G2*I2</f>
        <v>1.1445819931914167E-3</v>
      </c>
      <c r="R2" s="43" t="s">
        <v>41</v>
      </c>
      <c r="S2" s="43" t="s">
        <v>143</v>
      </c>
      <c r="T2" s="43">
        <v>0.97099999999999997</v>
      </c>
    </row>
    <row r="3" spans="1:20">
      <c r="A3" s="12">
        <v>2</v>
      </c>
      <c r="B3" s="12" t="s">
        <v>82</v>
      </c>
      <c r="C3" s="13">
        <f>'Rule base-POLIC'!$P$26</f>
        <v>0.11666666666666717</v>
      </c>
      <c r="D3" s="12" t="s">
        <v>76</v>
      </c>
      <c r="E3" s="13">
        <f>'Rule base-HEALTH'!$P$23</f>
        <v>0.1557743959476014</v>
      </c>
      <c r="F3" s="12" t="s">
        <v>78</v>
      </c>
      <c r="G3" s="13">
        <f>'Rule base-KNOW'!$P$24</f>
        <v>0.27286185317273415</v>
      </c>
      <c r="H3" s="12" t="s">
        <v>78</v>
      </c>
      <c r="I3" s="13">
        <f>'Rule base-WEALTH'!$P$24</f>
        <v>0.53345396974862969</v>
      </c>
      <c r="J3" s="1">
        <f t="shared" si="0"/>
        <v>6</v>
      </c>
      <c r="K3" s="1">
        <f t="shared" si="1"/>
        <v>0</v>
      </c>
      <c r="L3" s="1">
        <f t="shared" si="2"/>
        <v>1</v>
      </c>
      <c r="M3" s="1">
        <f t="shared" si="3"/>
        <v>1</v>
      </c>
      <c r="N3" s="1">
        <f t="shared" si="4"/>
        <v>8</v>
      </c>
      <c r="O3" s="1" t="str">
        <f t="shared" si="5"/>
        <v>B</v>
      </c>
      <c r="P3" s="45">
        <f t="shared" si="6"/>
        <v>2.6453469575950877E-3</v>
      </c>
      <c r="R3" s="43" t="s">
        <v>53</v>
      </c>
      <c r="S3" s="43" t="s">
        <v>144</v>
      </c>
      <c r="T3" s="43">
        <v>0.217</v>
      </c>
    </row>
    <row r="4" spans="1:20">
      <c r="A4" s="12">
        <v>3</v>
      </c>
      <c r="B4" s="12" t="s">
        <v>82</v>
      </c>
      <c r="C4" s="13">
        <f>'Rule base-POLIC'!$P$26</f>
        <v>0.11666666666666717</v>
      </c>
      <c r="D4" s="12" t="s">
        <v>76</v>
      </c>
      <c r="E4" s="13">
        <f>'Rule base-HEALTH'!$P$23</f>
        <v>0.1557743959476014</v>
      </c>
      <c r="F4" s="12" t="s">
        <v>78</v>
      </c>
      <c r="G4" s="13">
        <f>'Rule base-KNOW'!$P$24</f>
        <v>0.27286185317273415</v>
      </c>
      <c r="H4" s="12" t="s">
        <v>80</v>
      </c>
      <c r="I4" s="13">
        <f>'Rule base-WEALTH'!$P$25</f>
        <v>0.23573252345684137</v>
      </c>
      <c r="J4" s="1">
        <f t="shared" si="0"/>
        <v>6</v>
      </c>
      <c r="K4" s="1">
        <f t="shared" si="1"/>
        <v>0</v>
      </c>
      <c r="L4" s="1">
        <f t="shared" si="2"/>
        <v>1</v>
      </c>
      <c r="M4" s="1">
        <f t="shared" si="3"/>
        <v>2</v>
      </c>
      <c r="N4" s="1">
        <f t="shared" si="4"/>
        <v>9</v>
      </c>
      <c r="O4" s="1" t="str">
        <f t="shared" si="5"/>
        <v>A</v>
      </c>
      <c r="P4" s="45">
        <f t="shared" si="6"/>
        <v>1.1689749239781899E-3</v>
      </c>
      <c r="R4" s="43" t="s">
        <v>61</v>
      </c>
      <c r="S4" s="43" t="s">
        <v>145</v>
      </c>
      <c r="T4" s="43">
        <v>0.48599999999999999</v>
      </c>
    </row>
    <row r="5" spans="1:20">
      <c r="A5" s="12">
        <v>4</v>
      </c>
      <c r="B5" s="12" t="s">
        <v>82</v>
      </c>
      <c r="C5" s="13">
        <f>'Rule base-POLIC'!$P$26</f>
        <v>0.11666666666666717</v>
      </c>
      <c r="D5" s="12" t="s">
        <v>76</v>
      </c>
      <c r="E5" s="13">
        <f>'Rule base-HEALTH'!$P$23</f>
        <v>0.1557743959476014</v>
      </c>
      <c r="F5" s="12" t="s">
        <v>80</v>
      </c>
      <c r="G5" s="13">
        <f>'Rule base-KNOW'!$P$25</f>
        <v>0.50911782518000137</v>
      </c>
      <c r="H5" s="12" t="s">
        <v>76</v>
      </c>
      <c r="I5" s="13">
        <f>'Rule base-WEALTH'!$P$23</f>
        <v>0.23081350679452894</v>
      </c>
      <c r="J5" s="1">
        <f t="shared" si="0"/>
        <v>6</v>
      </c>
      <c r="K5" s="1">
        <f t="shared" si="1"/>
        <v>0</v>
      </c>
      <c r="L5" s="1">
        <f t="shared" si="2"/>
        <v>2</v>
      </c>
      <c r="M5" s="1">
        <f t="shared" si="3"/>
        <v>0</v>
      </c>
      <c r="N5" s="1">
        <f t="shared" si="4"/>
        <v>8</v>
      </c>
      <c r="O5" s="1" t="str">
        <f t="shared" si="5"/>
        <v>B</v>
      </c>
      <c r="P5" s="45">
        <f t="shared" si="6"/>
        <v>2.1356121727463019E-3</v>
      </c>
      <c r="R5" s="43" t="s">
        <v>47</v>
      </c>
      <c r="S5" s="43" t="s">
        <v>146</v>
      </c>
      <c r="T5" s="43">
        <v>0.251</v>
      </c>
    </row>
    <row r="6" spans="1:20">
      <c r="A6" s="12">
        <v>5</v>
      </c>
      <c r="B6" s="12" t="s">
        <v>82</v>
      </c>
      <c r="C6" s="13">
        <f>'Rule base-POLIC'!$P$26</f>
        <v>0.11666666666666717</v>
      </c>
      <c r="D6" s="12" t="s">
        <v>76</v>
      </c>
      <c r="E6" s="13">
        <f>'Rule base-HEALTH'!$P$23</f>
        <v>0.1557743959476014</v>
      </c>
      <c r="F6" s="12" t="s">
        <v>80</v>
      </c>
      <c r="G6" s="13">
        <f>'Rule base-KNOW'!$P$25</f>
        <v>0.50911782518000137</v>
      </c>
      <c r="H6" s="12" t="s">
        <v>78</v>
      </c>
      <c r="I6" s="13">
        <f>'Rule base-WEALTH'!$P$24</f>
        <v>0.53345396974862969</v>
      </c>
      <c r="J6" s="1">
        <f t="shared" si="0"/>
        <v>6</v>
      </c>
      <c r="K6" s="1">
        <f t="shared" si="1"/>
        <v>0</v>
      </c>
      <c r="L6" s="1">
        <f t="shared" si="2"/>
        <v>2</v>
      </c>
      <c r="M6" s="1">
        <f t="shared" si="3"/>
        <v>1</v>
      </c>
      <c r="N6" s="1">
        <f t="shared" si="4"/>
        <v>9</v>
      </c>
      <c r="O6" s="1" t="str">
        <f t="shared" si="5"/>
        <v>A</v>
      </c>
      <c r="P6" s="45">
        <f t="shared" si="6"/>
        <v>4.9358064318531254E-3</v>
      </c>
    </row>
    <row r="7" spans="1:20">
      <c r="A7" s="12">
        <v>6</v>
      </c>
      <c r="B7" s="12" t="s">
        <v>82</v>
      </c>
      <c r="C7" s="13">
        <f>'Rule base-POLIC'!$P$26</f>
        <v>0.11666666666666717</v>
      </c>
      <c r="D7" s="12" t="s">
        <v>76</v>
      </c>
      <c r="E7" s="13">
        <f>'Rule base-HEALTH'!$P$23</f>
        <v>0.1557743959476014</v>
      </c>
      <c r="F7" s="12" t="s">
        <v>80</v>
      </c>
      <c r="G7" s="13">
        <f>'Rule base-KNOW'!$P$25</f>
        <v>0.50911782518000137</v>
      </c>
      <c r="H7" s="12" t="s">
        <v>80</v>
      </c>
      <c r="I7" s="13">
        <f>'Rule base-WEALTH'!$P$25</f>
        <v>0.23573252345684137</v>
      </c>
      <c r="J7" s="1">
        <f t="shared" si="0"/>
        <v>6</v>
      </c>
      <c r="K7" s="1">
        <f t="shared" si="1"/>
        <v>0</v>
      </c>
      <c r="L7" s="1">
        <f t="shared" si="2"/>
        <v>2</v>
      </c>
      <c r="M7" s="1">
        <f t="shared" si="3"/>
        <v>2</v>
      </c>
      <c r="N7" s="1">
        <f t="shared" si="4"/>
        <v>10</v>
      </c>
      <c r="O7" s="1" t="str">
        <f t="shared" si="5"/>
        <v>A</v>
      </c>
      <c r="P7" s="45">
        <f t="shared" si="6"/>
        <v>2.1811255918172574E-3</v>
      </c>
    </row>
    <row r="8" spans="1:20">
      <c r="A8" s="12">
        <v>7</v>
      </c>
      <c r="B8" s="12" t="s">
        <v>82</v>
      </c>
      <c r="C8" s="13">
        <f>'Rule base-POLIC'!$P$26</f>
        <v>0.11666666666666717</v>
      </c>
      <c r="D8" s="12" t="s">
        <v>76</v>
      </c>
      <c r="E8" s="13">
        <f>'Rule base-HEALTH'!$P$23</f>
        <v>0.1557743959476014</v>
      </c>
      <c r="F8" s="12" t="s">
        <v>82</v>
      </c>
      <c r="G8" s="13">
        <f>'Rule base-KNOW'!$P$26</f>
        <v>0.21802032164726468</v>
      </c>
      <c r="H8" s="12" t="s">
        <v>76</v>
      </c>
      <c r="I8" s="13">
        <f>'Rule base-WEALTH'!$P$23</f>
        <v>0.23081350679452894</v>
      </c>
      <c r="J8" s="1">
        <f t="shared" si="0"/>
        <v>6</v>
      </c>
      <c r="K8" s="1">
        <f t="shared" si="1"/>
        <v>0</v>
      </c>
      <c r="L8" s="1">
        <f t="shared" si="2"/>
        <v>3</v>
      </c>
      <c r="M8" s="1">
        <f t="shared" si="3"/>
        <v>0</v>
      </c>
      <c r="N8" s="1">
        <f t="shared" si="4"/>
        <v>9</v>
      </c>
      <c r="O8" s="1" t="str">
        <f t="shared" si="5"/>
        <v>A</v>
      </c>
      <c r="P8" s="45">
        <f t="shared" si="6"/>
        <v>9.14536537099923E-4</v>
      </c>
      <c r="R8" s="11" t="s">
        <v>127</v>
      </c>
    </row>
    <row r="9" spans="1:20">
      <c r="A9" s="12">
        <v>8</v>
      </c>
      <c r="B9" s="12" t="s">
        <v>82</v>
      </c>
      <c r="C9" s="13">
        <f>'Rule base-POLIC'!$P$26</f>
        <v>0.11666666666666717</v>
      </c>
      <c r="D9" s="12" t="s">
        <v>76</v>
      </c>
      <c r="E9" s="13">
        <f>'Rule base-HEALTH'!$P$23</f>
        <v>0.1557743959476014</v>
      </c>
      <c r="F9" s="12" t="s">
        <v>82</v>
      </c>
      <c r="G9" s="13">
        <f>'Rule base-KNOW'!$P$26</f>
        <v>0.21802032164726468</v>
      </c>
      <c r="H9" s="12" t="s">
        <v>78</v>
      </c>
      <c r="I9" s="13">
        <f>'Rule base-WEALTH'!$P$24</f>
        <v>0.53345396974862969</v>
      </c>
      <c r="J9" s="1">
        <f t="shared" si="0"/>
        <v>6</v>
      </c>
      <c r="K9" s="1">
        <f t="shared" si="1"/>
        <v>0</v>
      </c>
      <c r="L9" s="1">
        <f t="shared" si="2"/>
        <v>3</v>
      </c>
      <c r="M9" s="1">
        <f t="shared" si="3"/>
        <v>1</v>
      </c>
      <c r="N9" s="1">
        <f t="shared" si="4"/>
        <v>10</v>
      </c>
      <c r="O9" s="1" t="str">
        <f t="shared" si="5"/>
        <v>A</v>
      </c>
      <c r="P9" s="45">
        <f t="shared" si="6"/>
        <v>2.1136680992868261E-3</v>
      </c>
      <c r="R9" s="46" t="s">
        <v>76</v>
      </c>
      <c r="S9" s="47" t="s">
        <v>147</v>
      </c>
    </row>
    <row r="10" spans="1:20">
      <c r="A10" s="12">
        <v>9</v>
      </c>
      <c r="B10" s="12" t="s">
        <v>82</v>
      </c>
      <c r="C10" s="13">
        <f>'Rule base-POLIC'!$P$26</f>
        <v>0.11666666666666717</v>
      </c>
      <c r="D10" s="12" t="s">
        <v>76</v>
      </c>
      <c r="E10" s="13">
        <f>'Rule base-HEALTH'!$P$23</f>
        <v>0.1557743959476014</v>
      </c>
      <c r="F10" s="12" t="s">
        <v>82</v>
      </c>
      <c r="G10" s="13">
        <f>'Rule base-KNOW'!$P$26</f>
        <v>0.21802032164726468</v>
      </c>
      <c r="H10" s="12" t="s">
        <v>80</v>
      </c>
      <c r="I10" s="13">
        <f>'Rule base-WEALTH'!$P$25</f>
        <v>0.23573252345684137</v>
      </c>
      <c r="J10" s="1">
        <f t="shared" si="0"/>
        <v>6</v>
      </c>
      <c r="K10" s="1">
        <f t="shared" si="1"/>
        <v>0</v>
      </c>
      <c r="L10" s="1">
        <f t="shared" si="2"/>
        <v>3</v>
      </c>
      <c r="M10" s="1">
        <f t="shared" si="3"/>
        <v>2</v>
      </c>
      <c r="N10" s="1">
        <f t="shared" si="4"/>
        <v>11</v>
      </c>
      <c r="O10" s="1" t="str">
        <f t="shared" si="5"/>
        <v>A</v>
      </c>
      <c r="P10" s="45">
        <f t="shared" si="6"/>
        <v>9.340268196521166E-4</v>
      </c>
      <c r="R10" s="46" t="s">
        <v>78</v>
      </c>
      <c r="S10" s="47" t="s">
        <v>148</v>
      </c>
    </row>
    <row r="11" spans="1:20">
      <c r="A11" s="12">
        <v>10</v>
      </c>
      <c r="B11" s="12" t="s">
        <v>82</v>
      </c>
      <c r="C11" s="13">
        <f>'Rule base-POLIC'!$P$26</f>
        <v>0.11666666666666717</v>
      </c>
      <c r="D11" s="12" t="s">
        <v>78</v>
      </c>
      <c r="E11" s="13">
        <f>'Rule base-HEALTH'!$P$24</f>
        <v>0.81918252215762388</v>
      </c>
      <c r="F11" s="12" t="s">
        <v>78</v>
      </c>
      <c r="G11" s="13">
        <f>'Rule base-KNOW'!$P$24</f>
        <v>0.27286185317273415</v>
      </c>
      <c r="H11" s="12" t="s">
        <v>76</v>
      </c>
      <c r="I11" s="13">
        <f>'Rule base-WEALTH'!$P$23</f>
        <v>0.23081350679452894</v>
      </c>
      <c r="J11" s="1">
        <f t="shared" si="0"/>
        <v>6</v>
      </c>
      <c r="K11" s="1">
        <f t="shared" si="1"/>
        <v>1</v>
      </c>
      <c r="L11" s="1">
        <f t="shared" si="2"/>
        <v>1</v>
      </c>
      <c r="M11" s="1">
        <f t="shared" si="3"/>
        <v>0</v>
      </c>
      <c r="N11" s="1">
        <f t="shared" si="4"/>
        <v>8</v>
      </c>
      <c r="O11" s="1" t="str">
        <f t="shared" si="5"/>
        <v>B</v>
      </c>
      <c r="P11" s="45">
        <f t="shared" si="6"/>
        <v>6.0190993410376469E-3</v>
      </c>
      <c r="R11" s="46" t="s">
        <v>80</v>
      </c>
      <c r="S11" s="47" t="s">
        <v>149</v>
      </c>
    </row>
    <row r="12" spans="1:20">
      <c r="A12" s="12">
        <v>11</v>
      </c>
      <c r="B12" s="12" t="s">
        <v>82</v>
      </c>
      <c r="C12" s="13">
        <f>'Rule base-POLIC'!$P$26</f>
        <v>0.11666666666666717</v>
      </c>
      <c r="D12" s="12" t="s">
        <v>78</v>
      </c>
      <c r="E12" s="13">
        <f>'Rule base-HEALTH'!$P$24</f>
        <v>0.81918252215762388</v>
      </c>
      <c r="F12" s="12" t="s">
        <v>78</v>
      </c>
      <c r="G12" s="13">
        <f>'Rule base-KNOW'!$P$24</f>
        <v>0.27286185317273415</v>
      </c>
      <c r="H12" s="12" t="s">
        <v>78</v>
      </c>
      <c r="I12" s="13">
        <f>'Rule base-WEALTH'!$P$24</f>
        <v>0.53345396974862969</v>
      </c>
      <c r="J12" s="1">
        <f t="shared" si="0"/>
        <v>6</v>
      </c>
      <c r="K12" s="1">
        <f t="shared" si="1"/>
        <v>1</v>
      </c>
      <c r="L12" s="1">
        <f t="shared" si="2"/>
        <v>1</v>
      </c>
      <c r="M12" s="1">
        <f t="shared" si="3"/>
        <v>1</v>
      </c>
      <c r="N12" s="1">
        <f t="shared" si="4"/>
        <v>9</v>
      </c>
      <c r="O12" s="1" t="str">
        <f t="shared" si="5"/>
        <v>A</v>
      </c>
      <c r="P12" s="45">
        <f t="shared" si="6"/>
        <v>1.3911284839349804E-2</v>
      </c>
      <c r="R12" s="46" t="s">
        <v>82</v>
      </c>
      <c r="S12" s="47" t="s">
        <v>150</v>
      </c>
    </row>
    <row r="13" spans="1:20">
      <c r="A13" s="12">
        <v>12</v>
      </c>
      <c r="B13" s="12" t="s">
        <v>82</v>
      </c>
      <c r="C13" s="13">
        <f>'Rule base-POLIC'!$P$26</f>
        <v>0.11666666666666717</v>
      </c>
      <c r="D13" s="12" t="s">
        <v>78</v>
      </c>
      <c r="E13" s="13">
        <f>'Rule base-HEALTH'!$P$24</f>
        <v>0.81918252215762388</v>
      </c>
      <c r="F13" s="12" t="s">
        <v>78</v>
      </c>
      <c r="G13" s="13">
        <f>'Rule base-KNOW'!$P$24</f>
        <v>0.27286185317273415</v>
      </c>
      <c r="H13" s="12" t="s">
        <v>80</v>
      </c>
      <c r="I13" s="13">
        <f>'Rule base-WEALTH'!$P$25</f>
        <v>0.23573252345684137</v>
      </c>
      <c r="J13" s="1">
        <f t="shared" si="0"/>
        <v>6</v>
      </c>
      <c r="K13" s="1">
        <f t="shared" si="1"/>
        <v>1</v>
      </c>
      <c r="L13" s="1">
        <f t="shared" si="2"/>
        <v>1</v>
      </c>
      <c r="M13" s="1">
        <f t="shared" si="3"/>
        <v>2</v>
      </c>
      <c r="N13" s="1">
        <f t="shared" si="4"/>
        <v>10</v>
      </c>
      <c r="O13" s="1" t="str">
        <f t="shared" si="5"/>
        <v>A</v>
      </c>
      <c r="P13" s="45">
        <f t="shared" si="6"/>
        <v>6.1473762792544169E-3</v>
      </c>
      <c r="R13" s="46" t="s">
        <v>84</v>
      </c>
      <c r="S13" s="47" t="s">
        <v>151</v>
      </c>
    </row>
    <row r="14" spans="1:20">
      <c r="A14" s="12">
        <v>13</v>
      </c>
      <c r="B14" s="12" t="s">
        <v>82</v>
      </c>
      <c r="C14" s="13">
        <f>'Rule base-POLIC'!$P$26</f>
        <v>0.11666666666666717</v>
      </c>
      <c r="D14" s="12" t="s">
        <v>78</v>
      </c>
      <c r="E14" s="13">
        <f>'Rule base-HEALTH'!$P$24</f>
        <v>0.81918252215762388</v>
      </c>
      <c r="F14" s="12" t="s">
        <v>80</v>
      </c>
      <c r="G14" s="13">
        <f>'Rule base-KNOW'!$P$25</f>
        <v>0.50911782518000137</v>
      </c>
      <c r="H14" s="12" t="s">
        <v>76</v>
      </c>
      <c r="I14" s="13">
        <f>'Rule base-WEALTH'!$P$23</f>
        <v>0.23081350679452894</v>
      </c>
      <c r="J14" s="1">
        <f t="shared" si="0"/>
        <v>6</v>
      </c>
      <c r="K14" s="1">
        <f t="shared" si="1"/>
        <v>1</v>
      </c>
      <c r="L14" s="1">
        <f t="shared" si="2"/>
        <v>2</v>
      </c>
      <c r="M14" s="1">
        <f t="shared" si="3"/>
        <v>0</v>
      </c>
      <c r="N14" s="1">
        <f t="shared" si="4"/>
        <v>9</v>
      </c>
      <c r="O14" s="1" t="str">
        <f t="shared" si="5"/>
        <v>A</v>
      </c>
      <c r="P14" s="45">
        <f t="shared" si="6"/>
        <v>1.1230704220540273E-2</v>
      </c>
    </row>
    <row r="15" spans="1:20">
      <c r="A15" s="12">
        <v>14</v>
      </c>
      <c r="B15" s="12" t="s">
        <v>82</v>
      </c>
      <c r="C15" s="13">
        <f>'Rule base-POLIC'!$P$26</f>
        <v>0.11666666666666717</v>
      </c>
      <c r="D15" s="12" t="s">
        <v>78</v>
      </c>
      <c r="E15" s="13">
        <f>'Rule base-HEALTH'!$P$24</f>
        <v>0.81918252215762388</v>
      </c>
      <c r="F15" s="12" t="s">
        <v>80</v>
      </c>
      <c r="G15" s="13">
        <f>'Rule base-KNOW'!$P$25</f>
        <v>0.50911782518000137</v>
      </c>
      <c r="H15" s="12" t="s">
        <v>78</v>
      </c>
      <c r="I15" s="13">
        <f>'Rule base-WEALTH'!$P$24</f>
        <v>0.53345396974862969</v>
      </c>
      <c r="J15" s="1">
        <f t="shared" si="0"/>
        <v>6</v>
      </c>
      <c r="K15" s="1">
        <f t="shared" si="1"/>
        <v>1</v>
      </c>
      <c r="L15" s="1">
        <f t="shared" si="2"/>
        <v>2</v>
      </c>
      <c r="M15" s="1">
        <f t="shared" si="3"/>
        <v>1</v>
      </c>
      <c r="N15" s="1">
        <f t="shared" si="4"/>
        <v>10</v>
      </c>
      <c r="O15" s="1" t="str">
        <f t="shared" si="5"/>
        <v>A</v>
      </c>
      <c r="P15" s="45">
        <f t="shared" si="6"/>
        <v>2.5956296200868201E-2</v>
      </c>
    </row>
    <row r="16" spans="1:20">
      <c r="A16" s="12">
        <v>15</v>
      </c>
      <c r="B16" s="12" t="s">
        <v>82</v>
      </c>
      <c r="C16" s="13">
        <f>'Rule base-POLIC'!$P$26</f>
        <v>0.11666666666666717</v>
      </c>
      <c r="D16" s="12" t="s">
        <v>78</v>
      </c>
      <c r="E16" s="13">
        <f>'Rule base-HEALTH'!$P$24</f>
        <v>0.81918252215762388</v>
      </c>
      <c r="F16" s="12" t="s">
        <v>80</v>
      </c>
      <c r="G16" s="13">
        <f>'Rule base-KNOW'!$P$25</f>
        <v>0.50911782518000137</v>
      </c>
      <c r="H16" s="12" t="s">
        <v>80</v>
      </c>
      <c r="I16" s="13">
        <f>'Rule base-WEALTH'!$P$25</f>
        <v>0.23573252345684137</v>
      </c>
      <c r="J16" s="1">
        <f t="shared" si="0"/>
        <v>6</v>
      </c>
      <c r="K16" s="1">
        <f t="shared" si="1"/>
        <v>1</v>
      </c>
      <c r="L16" s="1">
        <f t="shared" si="2"/>
        <v>2</v>
      </c>
      <c r="M16" s="1">
        <f t="shared" si="3"/>
        <v>2</v>
      </c>
      <c r="N16" s="1">
        <f t="shared" si="4"/>
        <v>11</v>
      </c>
      <c r="O16" s="1" t="str">
        <f t="shared" si="5"/>
        <v>A</v>
      </c>
      <c r="P16" s="45">
        <f t="shared" si="6"/>
        <v>1.1470049057666805E-2</v>
      </c>
      <c r="R16" s="12" t="s">
        <v>76</v>
      </c>
      <c r="S16" s="13">
        <v>0</v>
      </c>
    </row>
    <row r="17" spans="1:19">
      <c r="A17" s="12">
        <v>16</v>
      </c>
      <c r="B17" s="12" t="s">
        <v>82</v>
      </c>
      <c r="C17" s="13">
        <f>'Rule base-POLIC'!$P$26</f>
        <v>0.11666666666666717</v>
      </c>
      <c r="D17" s="12" t="s">
        <v>78</v>
      </c>
      <c r="E17" s="13">
        <f>'Rule base-HEALTH'!$P$24</f>
        <v>0.81918252215762388</v>
      </c>
      <c r="F17" s="12" t="s">
        <v>82</v>
      </c>
      <c r="G17" s="13">
        <f>'Rule base-KNOW'!$P$26</f>
        <v>0.21802032164726468</v>
      </c>
      <c r="H17" s="12" t="s">
        <v>76</v>
      </c>
      <c r="I17" s="13">
        <f>'Rule base-WEALTH'!$P$23</f>
        <v>0.23081350679452894</v>
      </c>
      <c r="J17" s="1">
        <f t="shared" si="0"/>
        <v>6</v>
      </c>
      <c r="K17" s="1">
        <f t="shared" si="1"/>
        <v>1</v>
      </c>
      <c r="L17" s="1">
        <f t="shared" si="2"/>
        <v>3</v>
      </c>
      <c r="M17" s="1">
        <f t="shared" si="3"/>
        <v>0</v>
      </c>
      <c r="N17" s="1">
        <f t="shared" si="4"/>
        <v>10</v>
      </c>
      <c r="O17" s="1" t="str">
        <f t="shared" si="5"/>
        <v>A</v>
      </c>
      <c r="P17" s="45">
        <f t="shared" si="6"/>
        <v>4.8093420135541217E-3</v>
      </c>
      <c r="R17" s="12" t="s">
        <v>78</v>
      </c>
      <c r="S17" s="13">
        <f>P2+P3+P5+P11</f>
        <v>1.1944640464570454E-2</v>
      </c>
    </row>
    <row r="18" spans="1:19">
      <c r="A18" s="12">
        <v>17</v>
      </c>
      <c r="B18" s="12" t="s">
        <v>82</v>
      </c>
      <c r="C18" s="13">
        <f>'Rule base-POLIC'!$P$26</f>
        <v>0.11666666666666717</v>
      </c>
      <c r="D18" s="12" t="s">
        <v>78</v>
      </c>
      <c r="E18" s="13">
        <f>'Rule base-HEALTH'!$P$24</f>
        <v>0.81918252215762388</v>
      </c>
      <c r="F18" s="12" t="s">
        <v>82</v>
      </c>
      <c r="G18" s="13">
        <f>'Rule base-KNOW'!$P$26</f>
        <v>0.21802032164726468</v>
      </c>
      <c r="H18" s="12" t="s">
        <v>78</v>
      </c>
      <c r="I18" s="13">
        <f>'Rule base-WEALTH'!$P$24</f>
        <v>0.53345396974862969</v>
      </c>
      <c r="J18" s="1">
        <f t="shared" si="0"/>
        <v>6</v>
      </c>
      <c r="K18" s="1">
        <f t="shared" si="1"/>
        <v>1</v>
      </c>
      <c r="L18" s="1">
        <f t="shared" si="2"/>
        <v>3</v>
      </c>
      <c r="M18" s="1">
        <f t="shared" si="3"/>
        <v>1</v>
      </c>
      <c r="N18" s="1">
        <f t="shared" si="4"/>
        <v>11</v>
      </c>
      <c r="O18" s="1" t="str">
        <f t="shared" si="5"/>
        <v>A</v>
      </c>
      <c r="P18" s="45">
        <f t="shared" si="6"/>
        <v>1.1115305272378136E-2</v>
      </c>
      <c r="R18" s="12" t="s">
        <v>80</v>
      </c>
      <c r="S18" s="13">
        <f>P4+SUM(P6:P10)+SUM(P12:P27)+SUM(P29:P36)+SUM(P38:P42)+P44+P47+P48+P50</f>
        <v>0.75773156862041713</v>
      </c>
    </row>
    <row r="19" spans="1:19">
      <c r="A19" s="12">
        <v>18</v>
      </c>
      <c r="B19" s="12" t="s">
        <v>82</v>
      </c>
      <c r="C19" s="13">
        <f>'Rule base-POLIC'!$P$26</f>
        <v>0.11666666666666717</v>
      </c>
      <c r="D19" s="12" t="s">
        <v>78</v>
      </c>
      <c r="E19" s="13">
        <f>'Rule base-HEALTH'!$P$24</f>
        <v>0.81918252215762388</v>
      </c>
      <c r="F19" s="12" t="s">
        <v>82</v>
      </c>
      <c r="G19" s="13">
        <f>'Rule base-KNOW'!$P$26</f>
        <v>0.21802032164726468</v>
      </c>
      <c r="H19" s="12" t="s">
        <v>80</v>
      </c>
      <c r="I19" s="13">
        <f>'Rule base-WEALTH'!$P$25</f>
        <v>0.23573252345684137</v>
      </c>
      <c r="J19" s="1">
        <f t="shared" si="0"/>
        <v>6</v>
      </c>
      <c r="K19" s="1">
        <f t="shared" si="1"/>
        <v>1</v>
      </c>
      <c r="L19" s="1">
        <f t="shared" si="2"/>
        <v>3</v>
      </c>
      <c r="M19" s="1">
        <f t="shared" si="3"/>
        <v>2</v>
      </c>
      <c r="N19" s="1">
        <f t="shared" si="4"/>
        <v>12</v>
      </c>
      <c r="O19" s="1" t="str">
        <f t="shared" si="5"/>
        <v>A</v>
      </c>
      <c r="P19" s="45">
        <f t="shared" si="6"/>
        <v>4.9118370270738098E-3</v>
      </c>
      <c r="R19" s="12" t="s">
        <v>82</v>
      </c>
      <c r="S19" s="13">
        <f>P55+P54+P53+P52+P51+P49+P46+P45+P43+P37+P28</f>
        <v>0.23032379091501307</v>
      </c>
    </row>
    <row r="20" spans="1:19">
      <c r="A20" s="12">
        <v>19</v>
      </c>
      <c r="B20" s="12" t="s">
        <v>82</v>
      </c>
      <c r="C20" s="13">
        <f>'Rule base-POLIC'!$P$26</f>
        <v>0.11666666666666717</v>
      </c>
      <c r="D20" s="12" t="s">
        <v>80</v>
      </c>
      <c r="E20" s="13">
        <f>'Rule base-HEALTH'!$P$25</f>
        <v>2.5043081894774773E-2</v>
      </c>
      <c r="F20" s="12" t="s">
        <v>78</v>
      </c>
      <c r="G20" s="13">
        <f>'Rule base-KNOW'!$P$24</f>
        <v>0.27286185317273415</v>
      </c>
      <c r="H20" s="12" t="s">
        <v>76</v>
      </c>
      <c r="I20" s="13">
        <f>'Rule base-WEALTH'!$P$23</f>
        <v>0.23081350679452894</v>
      </c>
      <c r="J20" s="1">
        <f t="shared" si="0"/>
        <v>6</v>
      </c>
      <c r="K20" s="1">
        <f t="shared" si="1"/>
        <v>2</v>
      </c>
      <c r="L20" s="1">
        <f t="shared" si="2"/>
        <v>1</v>
      </c>
      <c r="M20" s="1">
        <f t="shared" si="3"/>
        <v>0</v>
      </c>
      <c r="N20" s="1">
        <f t="shared" si="4"/>
        <v>9</v>
      </c>
      <c r="O20" s="1" t="str">
        <f t="shared" si="5"/>
        <v>A</v>
      </c>
      <c r="P20" s="45">
        <f t="shared" si="6"/>
        <v>1.840088059171097E-4</v>
      </c>
      <c r="R20" s="12" t="s">
        <v>84</v>
      </c>
      <c r="S20" s="13">
        <v>0</v>
      </c>
    </row>
    <row r="21" spans="1:19">
      <c r="A21" s="12">
        <v>20</v>
      </c>
      <c r="B21" s="12" t="s">
        <v>82</v>
      </c>
      <c r="C21" s="13">
        <f>'Rule base-POLIC'!$P$26</f>
        <v>0.11666666666666717</v>
      </c>
      <c r="D21" s="12" t="s">
        <v>80</v>
      </c>
      <c r="E21" s="13">
        <f>'Rule base-HEALTH'!$P$25</f>
        <v>2.5043081894774773E-2</v>
      </c>
      <c r="F21" s="12" t="s">
        <v>78</v>
      </c>
      <c r="G21" s="13">
        <f>'Rule base-KNOW'!$P$24</f>
        <v>0.27286185317273415</v>
      </c>
      <c r="H21" s="12" t="s">
        <v>78</v>
      </c>
      <c r="I21" s="13">
        <f>'Rule base-WEALTH'!$P$24</f>
        <v>0.53345396974862969</v>
      </c>
      <c r="J21" s="1">
        <f t="shared" si="0"/>
        <v>6</v>
      </c>
      <c r="K21" s="1">
        <f t="shared" si="1"/>
        <v>2</v>
      </c>
      <c r="L21" s="1">
        <f t="shared" si="2"/>
        <v>1</v>
      </c>
      <c r="M21" s="1">
        <f t="shared" si="3"/>
        <v>1</v>
      </c>
      <c r="N21" s="1">
        <f t="shared" si="4"/>
        <v>10</v>
      </c>
      <c r="O21" s="1" t="str">
        <f t="shared" si="5"/>
        <v>A</v>
      </c>
      <c r="P21" s="45">
        <f t="shared" si="6"/>
        <v>4.2527939265083793E-4</v>
      </c>
      <c r="R21" s="12" t="s">
        <v>133</v>
      </c>
      <c r="S21" s="13">
        <f>(0*S16+ 0.25*S17+0.5*S18+0.75*S19+1*S20)/(S16+S17+S18+S19+S20)</f>
        <v>0.55459478761261061</v>
      </c>
    </row>
    <row r="22" spans="1:19">
      <c r="A22" s="12">
        <v>21</v>
      </c>
      <c r="B22" s="12" t="s">
        <v>82</v>
      </c>
      <c r="C22" s="13">
        <f>'Rule base-POLIC'!$P$26</f>
        <v>0.11666666666666717</v>
      </c>
      <c r="D22" s="12" t="s">
        <v>80</v>
      </c>
      <c r="E22" s="13">
        <f>'Rule base-HEALTH'!$P$25</f>
        <v>2.5043081894774773E-2</v>
      </c>
      <c r="F22" s="12" t="s">
        <v>78</v>
      </c>
      <c r="G22" s="13">
        <f>'Rule base-KNOW'!$P$24</f>
        <v>0.27286185317273415</v>
      </c>
      <c r="H22" s="12" t="s">
        <v>80</v>
      </c>
      <c r="I22" s="13">
        <f>'Rule base-WEALTH'!$P$25</f>
        <v>0.23573252345684137</v>
      </c>
      <c r="J22" s="1">
        <f t="shared" si="0"/>
        <v>6</v>
      </c>
      <c r="K22" s="1">
        <f t="shared" si="1"/>
        <v>2</v>
      </c>
      <c r="L22" s="1">
        <f t="shared" si="2"/>
        <v>1</v>
      </c>
      <c r="M22" s="1">
        <f t="shared" si="3"/>
        <v>2</v>
      </c>
      <c r="N22" s="1">
        <f t="shared" si="4"/>
        <v>11</v>
      </c>
      <c r="O22" s="1" t="str">
        <f t="shared" si="5"/>
        <v>A</v>
      </c>
      <c r="P22" s="45">
        <f t="shared" si="6"/>
        <v>1.879303371779481E-4</v>
      </c>
    </row>
    <row r="23" spans="1:19">
      <c r="A23" s="12">
        <v>22</v>
      </c>
      <c r="B23" s="12" t="s">
        <v>82</v>
      </c>
      <c r="C23" s="13">
        <f>'Rule base-POLIC'!$P$26</f>
        <v>0.11666666666666717</v>
      </c>
      <c r="D23" s="12" t="s">
        <v>80</v>
      </c>
      <c r="E23" s="13">
        <f>'Rule base-HEALTH'!$P$25</f>
        <v>2.5043081894774773E-2</v>
      </c>
      <c r="F23" s="12" t="s">
        <v>80</v>
      </c>
      <c r="G23" s="13">
        <f>'Rule base-KNOW'!$P$25</f>
        <v>0.50911782518000137</v>
      </c>
      <c r="H23" s="12" t="s">
        <v>76</v>
      </c>
      <c r="I23" s="13">
        <f>'Rule base-WEALTH'!$P$23</f>
        <v>0.23081350679452894</v>
      </c>
      <c r="J23" s="1">
        <f t="shared" si="0"/>
        <v>6</v>
      </c>
      <c r="K23" s="1">
        <f t="shared" si="1"/>
        <v>2</v>
      </c>
      <c r="L23" s="1">
        <f t="shared" si="2"/>
        <v>2</v>
      </c>
      <c r="M23" s="1">
        <f t="shared" si="3"/>
        <v>0</v>
      </c>
      <c r="N23" s="1">
        <f t="shared" si="4"/>
        <v>10</v>
      </c>
      <c r="O23" s="1" t="str">
        <f t="shared" si="5"/>
        <v>A</v>
      </c>
      <c r="P23" s="45">
        <f t="shared" si="6"/>
        <v>3.4333184354348988E-4</v>
      </c>
    </row>
    <row r="24" spans="1:19">
      <c r="A24" s="12">
        <v>23</v>
      </c>
      <c r="B24" s="12" t="s">
        <v>82</v>
      </c>
      <c r="C24" s="13">
        <f>'Rule base-POLIC'!$P$26</f>
        <v>0.11666666666666717</v>
      </c>
      <c r="D24" s="12" t="s">
        <v>80</v>
      </c>
      <c r="E24" s="13">
        <f>'Rule base-HEALTH'!$P$25</f>
        <v>2.5043081894774773E-2</v>
      </c>
      <c r="F24" s="12" t="s">
        <v>80</v>
      </c>
      <c r="G24" s="13">
        <f>'Rule base-KNOW'!$P$25</f>
        <v>0.50911782518000137</v>
      </c>
      <c r="H24" s="12" t="s">
        <v>78</v>
      </c>
      <c r="I24" s="13">
        <f>'Rule base-WEALTH'!$P$24</f>
        <v>0.53345396974862969</v>
      </c>
      <c r="J24" s="1">
        <f t="shared" si="0"/>
        <v>6</v>
      </c>
      <c r="K24" s="1">
        <f t="shared" si="1"/>
        <v>2</v>
      </c>
      <c r="L24" s="1">
        <f t="shared" si="2"/>
        <v>2</v>
      </c>
      <c r="M24" s="1">
        <f t="shared" si="3"/>
        <v>1</v>
      </c>
      <c r="N24" s="1">
        <f t="shared" si="4"/>
        <v>11</v>
      </c>
      <c r="O24" s="1" t="str">
        <f t="shared" si="5"/>
        <v>A</v>
      </c>
      <c r="P24" s="45">
        <f t="shared" si="6"/>
        <v>7.9350527368587866E-4</v>
      </c>
    </row>
    <row r="25" spans="1:19">
      <c r="A25" s="12">
        <v>24</v>
      </c>
      <c r="B25" s="12" t="s">
        <v>82</v>
      </c>
      <c r="C25" s="13">
        <f>'Rule base-POLIC'!$P$26</f>
        <v>0.11666666666666717</v>
      </c>
      <c r="D25" s="12" t="s">
        <v>80</v>
      </c>
      <c r="E25" s="13">
        <f>'Rule base-HEALTH'!$P$25</f>
        <v>2.5043081894774773E-2</v>
      </c>
      <c r="F25" s="12" t="s">
        <v>80</v>
      </c>
      <c r="G25" s="13">
        <f>'Rule base-KNOW'!$P$25</f>
        <v>0.50911782518000137</v>
      </c>
      <c r="H25" s="12" t="s">
        <v>80</v>
      </c>
      <c r="I25" s="13">
        <f>'Rule base-WEALTH'!$P$25</f>
        <v>0.23573252345684137</v>
      </c>
      <c r="J25" s="1">
        <f t="shared" si="0"/>
        <v>6</v>
      </c>
      <c r="K25" s="1">
        <f t="shared" si="1"/>
        <v>2</v>
      </c>
      <c r="L25" s="1">
        <f t="shared" si="2"/>
        <v>2</v>
      </c>
      <c r="M25" s="1">
        <f t="shared" si="3"/>
        <v>2</v>
      </c>
      <c r="N25" s="1">
        <f t="shared" si="4"/>
        <v>12</v>
      </c>
      <c r="O25" s="1" t="str">
        <f t="shared" si="5"/>
        <v>A</v>
      </c>
      <c r="P25" s="45">
        <f t="shared" si="6"/>
        <v>3.5064881161241791E-4</v>
      </c>
    </row>
    <row r="26" spans="1:19">
      <c r="A26" s="12">
        <v>25</v>
      </c>
      <c r="B26" s="12" t="s">
        <v>82</v>
      </c>
      <c r="C26" s="13">
        <f>'Rule base-POLIC'!$P$26</f>
        <v>0.11666666666666717</v>
      </c>
      <c r="D26" s="12" t="s">
        <v>80</v>
      </c>
      <c r="E26" s="13">
        <f>'Rule base-HEALTH'!$P$25</f>
        <v>2.5043081894774773E-2</v>
      </c>
      <c r="F26" s="12" t="s">
        <v>82</v>
      </c>
      <c r="G26" s="13">
        <f>'Rule base-KNOW'!$P$26</f>
        <v>0.21802032164726468</v>
      </c>
      <c r="H26" s="12" t="s">
        <v>76</v>
      </c>
      <c r="I26" s="13">
        <f>'Rule base-WEALTH'!$P$23</f>
        <v>0.23081350679452894</v>
      </c>
      <c r="J26" s="1">
        <f t="shared" si="0"/>
        <v>6</v>
      </c>
      <c r="K26" s="1">
        <f t="shared" si="1"/>
        <v>2</v>
      </c>
      <c r="L26" s="1">
        <f t="shared" si="2"/>
        <v>3</v>
      </c>
      <c r="M26" s="1">
        <f t="shared" si="3"/>
        <v>0</v>
      </c>
      <c r="N26" s="1">
        <f t="shared" si="4"/>
        <v>11</v>
      </c>
      <c r="O26" s="1" t="str">
        <f t="shared" si="5"/>
        <v>A</v>
      </c>
      <c r="P26" s="45">
        <f t="shared" si="6"/>
        <v>1.4702553173154999E-4</v>
      </c>
    </row>
    <row r="27" spans="1:19">
      <c r="A27" s="12">
        <v>26</v>
      </c>
      <c r="B27" s="12" t="s">
        <v>82</v>
      </c>
      <c r="C27" s="13">
        <f>'Rule base-POLIC'!$P$26</f>
        <v>0.11666666666666717</v>
      </c>
      <c r="D27" s="12" t="s">
        <v>80</v>
      </c>
      <c r="E27" s="13">
        <f>'Rule base-HEALTH'!$P$25</f>
        <v>2.5043081894774773E-2</v>
      </c>
      <c r="F27" s="12" t="s">
        <v>82</v>
      </c>
      <c r="G27" s="13">
        <f>'Rule base-KNOW'!$P$26</f>
        <v>0.21802032164726468</v>
      </c>
      <c r="H27" s="12" t="s">
        <v>78</v>
      </c>
      <c r="I27" s="13">
        <f>'Rule base-WEALTH'!$P$24</f>
        <v>0.53345396974862969</v>
      </c>
      <c r="J27" s="1">
        <f t="shared" si="0"/>
        <v>6</v>
      </c>
      <c r="K27" s="1">
        <f t="shared" si="1"/>
        <v>2</v>
      </c>
      <c r="L27" s="1">
        <f t="shared" si="2"/>
        <v>3</v>
      </c>
      <c r="M27" s="1">
        <f t="shared" si="3"/>
        <v>1</v>
      </c>
      <c r="N27" s="1">
        <f t="shared" si="4"/>
        <v>12</v>
      </c>
      <c r="O27" s="1" t="str">
        <f t="shared" si="5"/>
        <v>A</v>
      </c>
      <c r="P27" s="45">
        <f t="shared" si="6"/>
        <v>3.3980400300584815E-4</v>
      </c>
    </row>
    <row r="28" spans="1:19">
      <c r="A28" s="12">
        <v>27</v>
      </c>
      <c r="B28" s="12" t="s">
        <v>82</v>
      </c>
      <c r="C28" s="13">
        <f>'Rule base-POLIC'!$P$26</f>
        <v>0.11666666666666717</v>
      </c>
      <c r="D28" s="12" t="s">
        <v>80</v>
      </c>
      <c r="E28" s="13">
        <f>'Rule base-HEALTH'!$P$25</f>
        <v>2.5043081894774773E-2</v>
      </c>
      <c r="F28" s="12" t="s">
        <v>82</v>
      </c>
      <c r="G28" s="13">
        <f>'Rule base-KNOW'!$P$26</f>
        <v>0.21802032164726468</v>
      </c>
      <c r="H28" s="12" t="s">
        <v>80</v>
      </c>
      <c r="I28" s="13">
        <f>'Rule base-WEALTH'!$P$25</f>
        <v>0.23573252345684137</v>
      </c>
      <c r="J28" s="1">
        <f t="shared" si="0"/>
        <v>6</v>
      </c>
      <c r="K28" s="1">
        <f t="shared" si="1"/>
        <v>2</v>
      </c>
      <c r="L28" s="1">
        <f t="shared" si="2"/>
        <v>3</v>
      </c>
      <c r="M28" s="1">
        <f t="shared" si="3"/>
        <v>2</v>
      </c>
      <c r="N28" s="1">
        <f t="shared" si="4"/>
        <v>13</v>
      </c>
      <c r="O28" s="1" t="str">
        <f t="shared" si="5"/>
        <v>G</v>
      </c>
      <c r="P28" s="45">
        <f t="shared" si="6"/>
        <v>1.5015888839865638E-4</v>
      </c>
    </row>
    <row r="29" spans="1:19">
      <c r="A29" s="12">
        <v>28</v>
      </c>
      <c r="B29" s="12" t="s">
        <v>84</v>
      </c>
      <c r="C29" s="13">
        <f>'Rule base-POLIC'!$P$27</f>
        <v>0.8833333333333333</v>
      </c>
      <c r="D29" s="12" t="s">
        <v>76</v>
      </c>
      <c r="E29" s="13">
        <f>'Rule base-HEALTH'!$P$23</f>
        <v>0.1557743959476014</v>
      </c>
      <c r="F29" s="12" t="s">
        <v>78</v>
      </c>
      <c r="G29" s="13">
        <f>'Rule base-KNOW'!$P$24</f>
        <v>0.27286185317273415</v>
      </c>
      <c r="H29" s="12" t="s">
        <v>76</v>
      </c>
      <c r="I29" s="13">
        <f>'Rule base-WEALTH'!$P$23</f>
        <v>0.23081350679452894</v>
      </c>
      <c r="J29" s="1">
        <f t="shared" si="0"/>
        <v>8</v>
      </c>
      <c r="K29" s="1">
        <f t="shared" si="1"/>
        <v>0</v>
      </c>
      <c r="L29" s="1">
        <f t="shared" si="2"/>
        <v>1</v>
      </c>
      <c r="M29" s="1">
        <f t="shared" si="3"/>
        <v>0</v>
      </c>
      <c r="N29" s="1">
        <f t="shared" si="4"/>
        <v>9</v>
      </c>
      <c r="O29" s="1" t="str">
        <f t="shared" si="5"/>
        <v>A</v>
      </c>
      <c r="P29" s="45">
        <f t="shared" si="6"/>
        <v>8.6661208055921167E-3</v>
      </c>
    </row>
    <row r="30" spans="1:19">
      <c r="A30" s="12">
        <v>29</v>
      </c>
      <c r="B30" s="12" t="s">
        <v>84</v>
      </c>
      <c r="C30" s="13">
        <f>'Rule base-POLIC'!$P$27</f>
        <v>0.8833333333333333</v>
      </c>
      <c r="D30" s="12" t="s">
        <v>76</v>
      </c>
      <c r="E30" s="13">
        <f>'Rule base-HEALTH'!$P$23</f>
        <v>0.1557743959476014</v>
      </c>
      <c r="F30" s="12" t="s">
        <v>78</v>
      </c>
      <c r="G30" s="13">
        <f>'Rule base-KNOW'!$P$24</f>
        <v>0.27286185317273415</v>
      </c>
      <c r="H30" s="12" t="s">
        <v>78</v>
      </c>
      <c r="I30" s="13">
        <f>'Rule base-WEALTH'!$P$24</f>
        <v>0.53345396974862969</v>
      </c>
      <c r="J30" s="1">
        <f t="shared" si="0"/>
        <v>8</v>
      </c>
      <c r="K30" s="1">
        <f t="shared" si="1"/>
        <v>0</v>
      </c>
      <c r="L30" s="1">
        <f t="shared" si="2"/>
        <v>1</v>
      </c>
      <c r="M30" s="1">
        <f t="shared" si="3"/>
        <v>1</v>
      </c>
      <c r="N30" s="1">
        <f t="shared" si="4"/>
        <v>10</v>
      </c>
      <c r="O30" s="1" t="str">
        <f t="shared" si="5"/>
        <v>A</v>
      </c>
      <c r="P30" s="45">
        <f t="shared" si="6"/>
        <v>2.0029055536077006E-2</v>
      </c>
    </row>
    <row r="31" spans="1:19">
      <c r="A31" s="12">
        <v>30</v>
      </c>
      <c r="B31" s="12" t="s">
        <v>84</v>
      </c>
      <c r="C31" s="13">
        <f>'Rule base-POLIC'!$P$27</f>
        <v>0.8833333333333333</v>
      </c>
      <c r="D31" s="12" t="s">
        <v>76</v>
      </c>
      <c r="E31" s="13">
        <f>'Rule base-HEALTH'!$P$23</f>
        <v>0.1557743959476014</v>
      </c>
      <c r="F31" s="12" t="s">
        <v>78</v>
      </c>
      <c r="G31" s="13">
        <f>'Rule base-KNOW'!$P$24</f>
        <v>0.27286185317273415</v>
      </c>
      <c r="H31" s="12" t="s">
        <v>80</v>
      </c>
      <c r="I31" s="13">
        <f>'Rule base-WEALTH'!$P$25</f>
        <v>0.23573252345684137</v>
      </c>
      <c r="J31" s="1">
        <f t="shared" si="0"/>
        <v>8</v>
      </c>
      <c r="K31" s="1">
        <f t="shared" si="1"/>
        <v>0</v>
      </c>
      <c r="L31" s="1">
        <f t="shared" si="2"/>
        <v>1</v>
      </c>
      <c r="M31" s="1">
        <f t="shared" si="3"/>
        <v>2</v>
      </c>
      <c r="N31" s="1">
        <f t="shared" si="4"/>
        <v>11</v>
      </c>
      <c r="O31" s="1" t="str">
        <f t="shared" si="5"/>
        <v>A</v>
      </c>
      <c r="P31" s="45">
        <f t="shared" si="6"/>
        <v>8.85081013869197E-3</v>
      </c>
    </row>
    <row r="32" spans="1:19">
      <c r="A32" s="12">
        <v>31</v>
      </c>
      <c r="B32" s="12" t="s">
        <v>84</v>
      </c>
      <c r="C32" s="13">
        <f>'Rule base-POLIC'!$P$27</f>
        <v>0.8833333333333333</v>
      </c>
      <c r="D32" s="12" t="s">
        <v>76</v>
      </c>
      <c r="E32" s="13">
        <f>'Rule base-HEALTH'!$P$23</f>
        <v>0.1557743959476014</v>
      </c>
      <c r="F32" s="12" t="s">
        <v>80</v>
      </c>
      <c r="G32" s="13">
        <f>'Rule base-KNOW'!$P$25</f>
        <v>0.50911782518000137</v>
      </c>
      <c r="H32" s="12" t="s">
        <v>76</v>
      </c>
      <c r="I32" s="13">
        <f>'Rule base-WEALTH'!$P$23</f>
        <v>0.23081350679452894</v>
      </c>
      <c r="J32" s="1">
        <f t="shared" si="0"/>
        <v>8</v>
      </c>
      <c r="K32" s="1">
        <f t="shared" si="1"/>
        <v>0</v>
      </c>
      <c r="L32" s="1">
        <f t="shared" si="2"/>
        <v>2</v>
      </c>
      <c r="M32" s="1">
        <f t="shared" si="3"/>
        <v>0</v>
      </c>
      <c r="N32" s="1">
        <f t="shared" si="4"/>
        <v>10</v>
      </c>
      <c r="O32" s="1" t="str">
        <f t="shared" si="5"/>
        <v>A</v>
      </c>
      <c r="P32" s="45">
        <f t="shared" si="6"/>
        <v>1.6169635022221931E-2</v>
      </c>
    </row>
    <row r="33" spans="1:16">
      <c r="A33" s="12">
        <v>32</v>
      </c>
      <c r="B33" s="12" t="s">
        <v>84</v>
      </c>
      <c r="C33" s="13">
        <f>'Rule base-POLIC'!$P$27</f>
        <v>0.8833333333333333</v>
      </c>
      <c r="D33" s="12" t="s">
        <v>76</v>
      </c>
      <c r="E33" s="13">
        <f>'Rule base-HEALTH'!$P$23</f>
        <v>0.1557743959476014</v>
      </c>
      <c r="F33" s="12" t="s">
        <v>80</v>
      </c>
      <c r="G33" s="13">
        <f>'Rule base-KNOW'!$P$25</f>
        <v>0.50911782518000137</v>
      </c>
      <c r="H33" s="12" t="s">
        <v>78</v>
      </c>
      <c r="I33" s="13">
        <f>'Rule base-WEALTH'!$P$24</f>
        <v>0.53345396974862969</v>
      </c>
      <c r="J33" s="1">
        <f t="shared" si="0"/>
        <v>8</v>
      </c>
      <c r="K33" s="1">
        <f t="shared" si="1"/>
        <v>0</v>
      </c>
      <c r="L33" s="1">
        <f t="shared" si="2"/>
        <v>2</v>
      </c>
      <c r="M33" s="1">
        <f t="shared" si="3"/>
        <v>1</v>
      </c>
      <c r="N33" s="1">
        <f t="shared" si="4"/>
        <v>11</v>
      </c>
      <c r="O33" s="1" t="str">
        <f t="shared" si="5"/>
        <v>A</v>
      </c>
      <c r="P33" s="45">
        <f t="shared" si="6"/>
        <v>3.7371105841173501E-2</v>
      </c>
    </row>
    <row r="34" spans="1:16">
      <c r="A34" s="12">
        <v>33</v>
      </c>
      <c r="B34" s="12" t="s">
        <v>84</v>
      </c>
      <c r="C34" s="13">
        <f>'Rule base-POLIC'!$P$27</f>
        <v>0.8833333333333333</v>
      </c>
      <c r="D34" s="12" t="s">
        <v>76</v>
      </c>
      <c r="E34" s="13">
        <f>'Rule base-HEALTH'!$P$23</f>
        <v>0.1557743959476014</v>
      </c>
      <c r="F34" s="12" t="s">
        <v>80</v>
      </c>
      <c r="G34" s="13">
        <f>'Rule base-KNOW'!$P$25</f>
        <v>0.50911782518000137</v>
      </c>
      <c r="H34" s="12" t="s">
        <v>80</v>
      </c>
      <c r="I34" s="13">
        <f>'Rule base-WEALTH'!$P$25</f>
        <v>0.23573252345684137</v>
      </c>
      <c r="J34" s="1">
        <f t="shared" si="0"/>
        <v>8</v>
      </c>
      <c r="K34" s="1">
        <f t="shared" si="1"/>
        <v>0</v>
      </c>
      <c r="L34" s="1">
        <f t="shared" si="2"/>
        <v>2</v>
      </c>
      <c r="M34" s="1">
        <f t="shared" si="3"/>
        <v>2</v>
      </c>
      <c r="N34" s="1">
        <f t="shared" si="4"/>
        <v>12</v>
      </c>
      <c r="O34" s="1" t="str">
        <f t="shared" si="5"/>
        <v>A</v>
      </c>
      <c r="P34" s="45">
        <f t="shared" si="6"/>
        <v>1.6514236623759164E-2</v>
      </c>
    </row>
    <row r="35" spans="1:16">
      <c r="A35" s="12">
        <v>34</v>
      </c>
      <c r="B35" s="12" t="s">
        <v>84</v>
      </c>
      <c r="C35" s="13">
        <f>'Rule base-POLIC'!$P$27</f>
        <v>0.8833333333333333</v>
      </c>
      <c r="D35" s="12" t="s">
        <v>76</v>
      </c>
      <c r="E35" s="13">
        <f>'Rule base-HEALTH'!$P$23</f>
        <v>0.1557743959476014</v>
      </c>
      <c r="F35" s="12" t="s">
        <v>82</v>
      </c>
      <c r="G35" s="13">
        <f>'Rule base-KNOW'!$P$26</f>
        <v>0.21802032164726468</v>
      </c>
      <c r="H35" s="12" t="s">
        <v>76</v>
      </c>
      <c r="I35" s="13">
        <f>'Rule base-WEALTH'!$P$23</f>
        <v>0.23081350679452894</v>
      </c>
      <c r="J35" s="1">
        <f t="shared" si="0"/>
        <v>8</v>
      </c>
      <c r="K35" s="1">
        <f t="shared" si="1"/>
        <v>0</v>
      </c>
      <c r="L35" s="1">
        <f t="shared" si="2"/>
        <v>3</v>
      </c>
      <c r="M35" s="1">
        <f t="shared" si="3"/>
        <v>0</v>
      </c>
      <c r="N35" s="1">
        <f t="shared" si="4"/>
        <v>11</v>
      </c>
      <c r="O35" s="1" t="str">
        <f t="shared" si="5"/>
        <v>A</v>
      </c>
      <c r="P35" s="45">
        <f t="shared" si="6"/>
        <v>6.9243480666136741E-3</v>
      </c>
    </row>
    <row r="36" spans="1:16">
      <c r="A36" s="12">
        <v>35</v>
      </c>
      <c r="B36" s="12" t="s">
        <v>84</v>
      </c>
      <c r="C36" s="13">
        <f>'Rule base-POLIC'!$P$27</f>
        <v>0.8833333333333333</v>
      </c>
      <c r="D36" s="12" t="s">
        <v>76</v>
      </c>
      <c r="E36" s="13">
        <f>'Rule base-HEALTH'!$P$23</f>
        <v>0.1557743959476014</v>
      </c>
      <c r="F36" s="12" t="s">
        <v>82</v>
      </c>
      <c r="G36" s="13">
        <f>'Rule base-KNOW'!$P$26</f>
        <v>0.21802032164726468</v>
      </c>
      <c r="H36" s="12" t="s">
        <v>78</v>
      </c>
      <c r="I36" s="13">
        <f>'Rule base-WEALTH'!$P$24</f>
        <v>0.53345396974862969</v>
      </c>
      <c r="J36" s="1">
        <f t="shared" si="0"/>
        <v>8</v>
      </c>
      <c r="K36" s="1">
        <f t="shared" si="1"/>
        <v>0</v>
      </c>
      <c r="L36" s="1">
        <f t="shared" si="2"/>
        <v>3</v>
      </c>
      <c r="M36" s="1">
        <f t="shared" si="3"/>
        <v>1</v>
      </c>
      <c r="N36" s="1">
        <f t="shared" si="4"/>
        <v>12</v>
      </c>
      <c r="O36" s="1" t="str">
        <f t="shared" si="5"/>
        <v>A</v>
      </c>
      <c r="P36" s="45">
        <f t="shared" si="6"/>
        <v>1.6003487037457329E-2</v>
      </c>
    </row>
    <row r="37" spans="1:16">
      <c r="A37" s="12">
        <v>36</v>
      </c>
      <c r="B37" s="12" t="s">
        <v>84</v>
      </c>
      <c r="C37" s="13">
        <f>'Rule base-POLIC'!$P$27</f>
        <v>0.8833333333333333</v>
      </c>
      <c r="D37" s="12" t="s">
        <v>76</v>
      </c>
      <c r="E37" s="13">
        <f>'Rule base-HEALTH'!$P$23</f>
        <v>0.1557743959476014</v>
      </c>
      <c r="F37" s="12" t="s">
        <v>82</v>
      </c>
      <c r="G37" s="13">
        <f>'Rule base-KNOW'!$P$26</f>
        <v>0.21802032164726468</v>
      </c>
      <c r="H37" s="12" t="s">
        <v>80</v>
      </c>
      <c r="I37" s="13">
        <f>'Rule base-WEALTH'!$P$25</f>
        <v>0.23573252345684137</v>
      </c>
      <c r="J37" s="1">
        <f t="shared" si="0"/>
        <v>8</v>
      </c>
      <c r="K37" s="1">
        <f t="shared" si="1"/>
        <v>0</v>
      </c>
      <c r="L37" s="1">
        <f t="shared" si="2"/>
        <v>3</v>
      </c>
      <c r="M37" s="1">
        <f t="shared" si="3"/>
        <v>2</v>
      </c>
      <c r="N37" s="1">
        <f t="shared" si="4"/>
        <v>13</v>
      </c>
      <c r="O37" s="1" t="str">
        <f t="shared" si="5"/>
        <v>G</v>
      </c>
      <c r="P37" s="45">
        <f t="shared" si="6"/>
        <v>7.0719173487945684E-3</v>
      </c>
    </row>
    <row r="38" spans="1:16">
      <c r="A38" s="12">
        <v>37</v>
      </c>
      <c r="B38" s="12" t="s">
        <v>84</v>
      </c>
      <c r="C38" s="13">
        <f>'Rule base-POLIC'!$P$27</f>
        <v>0.8833333333333333</v>
      </c>
      <c r="D38" s="12" t="s">
        <v>78</v>
      </c>
      <c r="E38" s="13">
        <f>'Rule base-HEALTH'!$P$24</f>
        <v>0.81918252215762388</v>
      </c>
      <c r="F38" s="12" t="s">
        <v>78</v>
      </c>
      <c r="G38" s="13">
        <f>'Rule base-KNOW'!$P$24</f>
        <v>0.27286185317273415</v>
      </c>
      <c r="H38" s="12" t="s">
        <v>76</v>
      </c>
      <c r="I38" s="13">
        <f>'Rule base-WEALTH'!$P$23</f>
        <v>0.23081350679452894</v>
      </c>
      <c r="J38" s="1">
        <f t="shared" si="0"/>
        <v>8</v>
      </c>
      <c r="K38" s="1">
        <f t="shared" si="1"/>
        <v>1</v>
      </c>
      <c r="L38" s="1">
        <f t="shared" si="2"/>
        <v>1</v>
      </c>
      <c r="M38" s="1">
        <f t="shared" si="3"/>
        <v>0</v>
      </c>
      <c r="N38" s="1">
        <f t="shared" si="4"/>
        <v>10</v>
      </c>
      <c r="O38" s="1" t="str">
        <f t="shared" si="5"/>
        <v>A</v>
      </c>
      <c r="P38" s="45">
        <f t="shared" si="6"/>
        <v>4.5573180724999121E-2</v>
      </c>
    </row>
    <row r="39" spans="1:16">
      <c r="A39" s="12">
        <v>38</v>
      </c>
      <c r="B39" s="12" t="s">
        <v>84</v>
      </c>
      <c r="C39" s="13">
        <f>'Rule base-POLIC'!$P$27</f>
        <v>0.8833333333333333</v>
      </c>
      <c r="D39" s="12" t="s">
        <v>78</v>
      </c>
      <c r="E39" s="13">
        <f>'Rule base-HEALTH'!$P$24</f>
        <v>0.81918252215762388</v>
      </c>
      <c r="F39" s="12" t="s">
        <v>78</v>
      </c>
      <c r="G39" s="13">
        <f>'Rule base-KNOW'!$P$24</f>
        <v>0.27286185317273415</v>
      </c>
      <c r="H39" s="12" t="s">
        <v>78</v>
      </c>
      <c r="I39" s="13">
        <f>'Rule base-WEALTH'!$P$24</f>
        <v>0.53345396974862969</v>
      </c>
      <c r="J39" s="1">
        <f t="shared" si="0"/>
        <v>8</v>
      </c>
      <c r="K39" s="1">
        <f t="shared" si="1"/>
        <v>1</v>
      </c>
      <c r="L39" s="1">
        <f t="shared" si="2"/>
        <v>1</v>
      </c>
      <c r="M39" s="1">
        <f t="shared" si="3"/>
        <v>1</v>
      </c>
      <c r="N39" s="1">
        <f t="shared" si="4"/>
        <v>11</v>
      </c>
      <c r="O39" s="1" t="str">
        <f t="shared" si="5"/>
        <v>A</v>
      </c>
      <c r="P39" s="45">
        <f t="shared" si="6"/>
        <v>0.10532829949793376</v>
      </c>
    </row>
    <row r="40" spans="1:16">
      <c r="A40" s="12">
        <v>39</v>
      </c>
      <c r="B40" s="12" t="s">
        <v>84</v>
      </c>
      <c r="C40" s="13">
        <f>'Rule base-POLIC'!$P$27</f>
        <v>0.8833333333333333</v>
      </c>
      <c r="D40" s="12" t="s">
        <v>78</v>
      </c>
      <c r="E40" s="13">
        <f>'Rule base-HEALTH'!$P$24</f>
        <v>0.81918252215762388</v>
      </c>
      <c r="F40" s="12" t="s">
        <v>78</v>
      </c>
      <c r="G40" s="13">
        <f>'Rule base-KNOW'!$P$24</f>
        <v>0.27286185317273415</v>
      </c>
      <c r="H40" s="12" t="s">
        <v>80</v>
      </c>
      <c r="I40" s="13">
        <f>'Rule base-WEALTH'!$P$25</f>
        <v>0.23573252345684137</v>
      </c>
      <c r="J40" s="1">
        <f t="shared" si="0"/>
        <v>8</v>
      </c>
      <c r="K40" s="1">
        <f t="shared" si="1"/>
        <v>1</v>
      </c>
      <c r="L40" s="1">
        <f t="shared" si="2"/>
        <v>1</v>
      </c>
      <c r="M40" s="1">
        <f t="shared" si="3"/>
        <v>2</v>
      </c>
      <c r="N40" s="1">
        <f t="shared" si="4"/>
        <v>12</v>
      </c>
      <c r="O40" s="1" t="str">
        <f t="shared" si="5"/>
        <v>A</v>
      </c>
      <c r="P40" s="45">
        <f t="shared" si="6"/>
        <v>4.6544420400068946E-2</v>
      </c>
    </row>
    <row r="41" spans="1:16">
      <c r="A41" s="12">
        <v>40</v>
      </c>
      <c r="B41" s="12" t="s">
        <v>84</v>
      </c>
      <c r="C41" s="13">
        <f>'Rule base-POLIC'!$P$27</f>
        <v>0.8833333333333333</v>
      </c>
      <c r="D41" s="12" t="s">
        <v>78</v>
      </c>
      <c r="E41" s="13">
        <f>'Rule base-HEALTH'!$P$24</f>
        <v>0.81918252215762388</v>
      </c>
      <c r="F41" s="12" t="s">
        <v>80</v>
      </c>
      <c r="G41" s="13">
        <f>'Rule base-KNOW'!$P$25</f>
        <v>0.50911782518000137</v>
      </c>
      <c r="H41" s="12" t="s">
        <v>76</v>
      </c>
      <c r="I41" s="13">
        <f>'Rule base-WEALTH'!$P$23</f>
        <v>0.23081350679452894</v>
      </c>
      <c r="J41" s="1">
        <f t="shared" si="0"/>
        <v>8</v>
      </c>
      <c r="K41" s="1">
        <f t="shared" si="1"/>
        <v>1</v>
      </c>
      <c r="L41" s="1">
        <f t="shared" si="2"/>
        <v>2</v>
      </c>
      <c r="M41" s="1">
        <f t="shared" si="3"/>
        <v>0</v>
      </c>
      <c r="N41" s="1">
        <f t="shared" si="4"/>
        <v>11</v>
      </c>
      <c r="O41" s="1" t="str">
        <f t="shared" si="5"/>
        <v>A</v>
      </c>
      <c r="P41" s="45">
        <f t="shared" si="6"/>
        <v>8.5032474812661699E-2</v>
      </c>
    </row>
    <row r="42" spans="1:16">
      <c r="A42" s="12">
        <v>41</v>
      </c>
      <c r="B42" s="12" t="s">
        <v>84</v>
      </c>
      <c r="C42" s="13">
        <f>'Rule base-POLIC'!$P$27</f>
        <v>0.8833333333333333</v>
      </c>
      <c r="D42" s="12" t="s">
        <v>78</v>
      </c>
      <c r="E42" s="13">
        <f>'Rule base-HEALTH'!$P$24</f>
        <v>0.81918252215762388</v>
      </c>
      <c r="F42" s="12" t="s">
        <v>80</v>
      </c>
      <c r="G42" s="13">
        <f>'Rule base-KNOW'!$P$25</f>
        <v>0.50911782518000137</v>
      </c>
      <c r="H42" s="12" t="s">
        <v>78</v>
      </c>
      <c r="I42" s="13">
        <f>'Rule base-WEALTH'!$P$24</f>
        <v>0.53345396974862969</v>
      </c>
      <c r="J42" s="1">
        <f t="shared" si="0"/>
        <v>8</v>
      </c>
      <c r="K42" s="1">
        <f t="shared" si="1"/>
        <v>1</v>
      </c>
      <c r="L42" s="1">
        <f t="shared" si="2"/>
        <v>2</v>
      </c>
      <c r="M42" s="1">
        <f t="shared" si="3"/>
        <v>1</v>
      </c>
      <c r="N42" s="1">
        <f t="shared" si="4"/>
        <v>12</v>
      </c>
      <c r="O42" s="1" t="str">
        <f t="shared" si="5"/>
        <v>A</v>
      </c>
      <c r="P42" s="45">
        <f t="shared" si="6"/>
        <v>0.19652624266371554</v>
      </c>
    </row>
    <row r="43" spans="1:16">
      <c r="A43" s="12">
        <v>42</v>
      </c>
      <c r="B43" s="12" t="s">
        <v>84</v>
      </c>
      <c r="C43" s="13">
        <f>'Rule base-POLIC'!$P$27</f>
        <v>0.8833333333333333</v>
      </c>
      <c r="D43" s="12" t="s">
        <v>78</v>
      </c>
      <c r="E43" s="13">
        <f>'Rule base-HEALTH'!$P$24</f>
        <v>0.81918252215762388</v>
      </c>
      <c r="F43" s="12" t="s">
        <v>80</v>
      </c>
      <c r="G43" s="13">
        <f>'Rule base-KNOW'!$P$25</f>
        <v>0.50911782518000137</v>
      </c>
      <c r="H43" s="12" t="s">
        <v>80</v>
      </c>
      <c r="I43" s="13">
        <f>'Rule base-WEALTH'!$P$25</f>
        <v>0.23573252345684137</v>
      </c>
      <c r="J43" s="1">
        <f t="shared" si="0"/>
        <v>8</v>
      </c>
      <c r="K43" s="1">
        <f t="shared" si="1"/>
        <v>1</v>
      </c>
      <c r="L43" s="1">
        <f t="shared" si="2"/>
        <v>2</v>
      </c>
      <c r="M43" s="1">
        <f t="shared" si="3"/>
        <v>2</v>
      </c>
      <c r="N43" s="1">
        <f t="shared" si="4"/>
        <v>13</v>
      </c>
      <c r="O43" s="1" t="str">
        <f t="shared" si="5"/>
        <v>G</v>
      </c>
      <c r="P43" s="45">
        <f t="shared" si="6"/>
        <v>8.6844657150905433E-2</v>
      </c>
    </row>
    <row r="44" spans="1:16">
      <c r="A44" s="12">
        <v>43</v>
      </c>
      <c r="B44" s="12" t="s">
        <v>84</v>
      </c>
      <c r="C44" s="13">
        <f>'Rule base-POLIC'!$P$27</f>
        <v>0.8833333333333333</v>
      </c>
      <c r="D44" s="12" t="s">
        <v>78</v>
      </c>
      <c r="E44" s="13">
        <f>'Rule base-HEALTH'!$P$24</f>
        <v>0.81918252215762388</v>
      </c>
      <c r="F44" s="12" t="s">
        <v>82</v>
      </c>
      <c r="G44" s="13">
        <f>'Rule base-KNOW'!$P$26</f>
        <v>0.21802032164726468</v>
      </c>
      <c r="H44" s="12" t="s">
        <v>76</v>
      </c>
      <c r="I44" s="13">
        <f>'Rule base-WEALTH'!$P$23</f>
        <v>0.23081350679452894</v>
      </c>
      <c r="J44" s="1">
        <f t="shared" si="0"/>
        <v>8</v>
      </c>
      <c r="K44" s="1">
        <f t="shared" si="1"/>
        <v>1</v>
      </c>
      <c r="L44" s="1">
        <f t="shared" si="2"/>
        <v>3</v>
      </c>
      <c r="M44" s="1">
        <f t="shared" si="3"/>
        <v>0</v>
      </c>
      <c r="N44" s="1">
        <f t="shared" si="4"/>
        <v>12</v>
      </c>
      <c r="O44" s="1" t="str">
        <f t="shared" si="5"/>
        <v>A</v>
      </c>
      <c r="P44" s="45">
        <f t="shared" si="6"/>
        <v>3.6413589531195334E-2</v>
      </c>
    </row>
    <row r="45" spans="1:16">
      <c r="A45" s="12">
        <v>44</v>
      </c>
      <c r="B45" s="12" t="s">
        <v>84</v>
      </c>
      <c r="C45" s="13">
        <f>'Rule base-POLIC'!$P$27</f>
        <v>0.8833333333333333</v>
      </c>
      <c r="D45" s="12" t="s">
        <v>78</v>
      </c>
      <c r="E45" s="13">
        <f>'Rule base-HEALTH'!$P$24</f>
        <v>0.81918252215762388</v>
      </c>
      <c r="F45" s="12" t="s">
        <v>82</v>
      </c>
      <c r="G45" s="13">
        <f>'Rule base-KNOW'!$P$26</f>
        <v>0.21802032164726468</v>
      </c>
      <c r="H45" s="12" t="s">
        <v>78</v>
      </c>
      <c r="I45" s="13">
        <f>'Rule base-WEALTH'!$P$24</f>
        <v>0.53345396974862969</v>
      </c>
      <c r="J45" s="1">
        <f t="shared" si="0"/>
        <v>8</v>
      </c>
      <c r="K45" s="1">
        <f t="shared" si="1"/>
        <v>1</v>
      </c>
      <c r="L45" s="1">
        <f t="shared" si="2"/>
        <v>3</v>
      </c>
      <c r="M45" s="1">
        <f t="shared" si="3"/>
        <v>1</v>
      </c>
      <c r="N45" s="1">
        <f t="shared" si="4"/>
        <v>13</v>
      </c>
      <c r="O45" s="1" t="str">
        <f t="shared" si="5"/>
        <v>G</v>
      </c>
      <c r="P45" s="45">
        <f t="shared" si="6"/>
        <v>8.4158739919434095E-2</v>
      </c>
    </row>
    <row r="46" spans="1:16">
      <c r="A46" s="12">
        <v>45</v>
      </c>
      <c r="B46" s="12" t="s">
        <v>84</v>
      </c>
      <c r="C46" s="13">
        <f>'Rule base-POLIC'!$P$27</f>
        <v>0.8833333333333333</v>
      </c>
      <c r="D46" s="12" t="s">
        <v>78</v>
      </c>
      <c r="E46" s="13">
        <f>'Rule base-HEALTH'!$P$24</f>
        <v>0.81918252215762388</v>
      </c>
      <c r="F46" s="12" t="s">
        <v>82</v>
      </c>
      <c r="G46" s="13">
        <f>'Rule base-KNOW'!$P$26</f>
        <v>0.21802032164726468</v>
      </c>
      <c r="H46" s="12" t="s">
        <v>80</v>
      </c>
      <c r="I46" s="13">
        <f>'Rule base-WEALTH'!$P$25</f>
        <v>0.23573252345684137</v>
      </c>
      <c r="J46" s="1">
        <f t="shared" si="0"/>
        <v>8</v>
      </c>
      <c r="K46" s="1">
        <f t="shared" si="1"/>
        <v>1</v>
      </c>
      <c r="L46" s="1">
        <f t="shared" si="2"/>
        <v>3</v>
      </c>
      <c r="M46" s="1">
        <f t="shared" si="3"/>
        <v>2</v>
      </c>
      <c r="N46" s="1">
        <f t="shared" si="4"/>
        <v>14</v>
      </c>
      <c r="O46" s="1" t="str">
        <f t="shared" si="5"/>
        <v>G</v>
      </c>
      <c r="P46" s="45">
        <f t="shared" si="6"/>
        <v>3.7189623204987254E-2</v>
      </c>
    </row>
    <row r="47" spans="1:16">
      <c r="A47" s="12">
        <v>46</v>
      </c>
      <c r="B47" s="12" t="s">
        <v>84</v>
      </c>
      <c r="C47" s="13">
        <f>'Rule base-POLIC'!$P$27</f>
        <v>0.8833333333333333</v>
      </c>
      <c r="D47" s="12" t="s">
        <v>80</v>
      </c>
      <c r="E47" s="13">
        <f>'Rule base-HEALTH'!$P$25</f>
        <v>2.5043081894774773E-2</v>
      </c>
      <c r="F47" s="12" t="s">
        <v>78</v>
      </c>
      <c r="G47" s="13">
        <f>'Rule base-KNOW'!$P$24</f>
        <v>0.27286185317273415</v>
      </c>
      <c r="H47" s="12" t="s">
        <v>76</v>
      </c>
      <c r="I47" s="13">
        <f>'Rule base-WEALTH'!$P$23</f>
        <v>0.23081350679452894</v>
      </c>
      <c r="J47" s="1">
        <f t="shared" si="0"/>
        <v>8</v>
      </c>
      <c r="K47" s="1">
        <f t="shared" si="1"/>
        <v>2</v>
      </c>
      <c r="L47" s="1">
        <f t="shared" si="2"/>
        <v>1</v>
      </c>
      <c r="M47" s="1">
        <f t="shared" si="3"/>
        <v>0</v>
      </c>
      <c r="N47" s="1">
        <f t="shared" si="4"/>
        <v>11</v>
      </c>
      <c r="O47" s="1" t="str">
        <f t="shared" si="5"/>
        <v>A</v>
      </c>
      <c r="P47" s="45">
        <f t="shared" si="6"/>
        <v>1.3932095305152533E-3</v>
      </c>
    </row>
    <row r="48" spans="1:16">
      <c r="A48" s="12">
        <v>47</v>
      </c>
      <c r="B48" s="12" t="s">
        <v>84</v>
      </c>
      <c r="C48" s="13">
        <f>'Rule base-POLIC'!$P$27</f>
        <v>0.8833333333333333</v>
      </c>
      <c r="D48" s="12" t="s">
        <v>80</v>
      </c>
      <c r="E48" s="13">
        <f>'Rule base-HEALTH'!$P$25</f>
        <v>2.5043081894774773E-2</v>
      </c>
      <c r="F48" s="12" t="s">
        <v>78</v>
      </c>
      <c r="G48" s="13">
        <f>'Rule base-KNOW'!$P$24</f>
        <v>0.27286185317273415</v>
      </c>
      <c r="H48" s="12" t="s">
        <v>78</v>
      </c>
      <c r="I48" s="13">
        <f>'Rule base-WEALTH'!$P$24</f>
        <v>0.53345396974862969</v>
      </c>
      <c r="J48" s="1">
        <f t="shared" si="0"/>
        <v>8</v>
      </c>
      <c r="K48" s="1">
        <f t="shared" si="1"/>
        <v>2</v>
      </c>
      <c r="L48" s="1">
        <f t="shared" si="2"/>
        <v>1</v>
      </c>
      <c r="M48" s="1">
        <f t="shared" si="3"/>
        <v>1</v>
      </c>
      <c r="N48" s="1">
        <f t="shared" si="4"/>
        <v>12</v>
      </c>
      <c r="O48" s="1" t="str">
        <f t="shared" si="5"/>
        <v>A</v>
      </c>
      <c r="P48" s="45">
        <f t="shared" si="6"/>
        <v>3.2199725443563302E-3</v>
      </c>
    </row>
    <row r="49" spans="1:16">
      <c r="A49" s="12">
        <v>48</v>
      </c>
      <c r="B49" s="12" t="s">
        <v>84</v>
      </c>
      <c r="C49" s="13">
        <f>'Rule base-POLIC'!$P$27</f>
        <v>0.8833333333333333</v>
      </c>
      <c r="D49" s="12" t="s">
        <v>80</v>
      </c>
      <c r="E49" s="13">
        <f>'Rule base-HEALTH'!$P$25</f>
        <v>2.5043081894774773E-2</v>
      </c>
      <c r="F49" s="12" t="s">
        <v>78</v>
      </c>
      <c r="G49" s="13">
        <f>'Rule base-KNOW'!$P$24</f>
        <v>0.27286185317273415</v>
      </c>
      <c r="H49" s="12" t="s">
        <v>80</v>
      </c>
      <c r="I49" s="13">
        <f>'Rule base-WEALTH'!$P$25</f>
        <v>0.23573252345684137</v>
      </c>
      <c r="J49" s="1">
        <f t="shared" si="0"/>
        <v>8</v>
      </c>
      <c r="K49" s="1">
        <f t="shared" si="1"/>
        <v>2</v>
      </c>
      <c r="L49" s="1">
        <f t="shared" si="2"/>
        <v>1</v>
      </c>
      <c r="M49" s="1">
        <f t="shared" si="3"/>
        <v>2</v>
      </c>
      <c r="N49" s="1">
        <f t="shared" si="4"/>
        <v>13</v>
      </c>
      <c r="O49" s="1" t="str">
        <f t="shared" si="5"/>
        <v>G</v>
      </c>
      <c r="P49" s="45">
        <f t="shared" si="6"/>
        <v>1.4229011243473151E-3</v>
      </c>
    </row>
    <row r="50" spans="1:16">
      <c r="A50" s="12">
        <v>49</v>
      </c>
      <c r="B50" s="12" t="s">
        <v>84</v>
      </c>
      <c r="C50" s="13">
        <f>'Rule base-POLIC'!$P$27</f>
        <v>0.8833333333333333</v>
      </c>
      <c r="D50" s="12" t="s">
        <v>80</v>
      </c>
      <c r="E50" s="13">
        <f>'Rule base-HEALTH'!$P$25</f>
        <v>2.5043081894774773E-2</v>
      </c>
      <c r="F50" s="12" t="s">
        <v>80</v>
      </c>
      <c r="G50" s="13">
        <f>'Rule base-KNOW'!$P$25</f>
        <v>0.50911782518000137</v>
      </c>
      <c r="H50" s="12" t="s">
        <v>76</v>
      </c>
      <c r="I50" s="13">
        <f>'Rule base-WEALTH'!$P$23</f>
        <v>0.23081350679452894</v>
      </c>
      <c r="J50" s="1">
        <f t="shared" si="0"/>
        <v>8</v>
      </c>
      <c r="K50" s="1">
        <f t="shared" si="1"/>
        <v>2</v>
      </c>
      <c r="L50" s="1">
        <f t="shared" si="2"/>
        <v>2</v>
      </c>
      <c r="M50" s="1">
        <f t="shared" si="3"/>
        <v>0</v>
      </c>
      <c r="N50" s="1">
        <f t="shared" si="4"/>
        <v>12</v>
      </c>
      <c r="O50" s="1" t="str">
        <f t="shared" si="5"/>
        <v>A</v>
      </c>
      <c r="P50" s="45">
        <f t="shared" si="6"/>
        <v>2.5995125296864124E-3</v>
      </c>
    </row>
    <row r="51" spans="1:16">
      <c r="A51" s="12">
        <v>50</v>
      </c>
      <c r="B51" s="12" t="s">
        <v>84</v>
      </c>
      <c r="C51" s="13">
        <f>'Rule base-POLIC'!$P$27</f>
        <v>0.8833333333333333</v>
      </c>
      <c r="D51" s="12" t="s">
        <v>80</v>
      </c>
      <c r="E51" s="13">
        <f>'Rule base-HEALTH'!$P$25</f>
        <v>2.5043081894774773E-2</v>
      </c>
      <c r="F51" s="12" t="s">
        <v>80</v>
      </c>
      <c r="G51" s="13">
        <f>'Rule base-KNOW'!$P$25</f>
        <v>0.50911782518000137</v>
      </c>
      <c r="H51" s="12" t="s">
        <v>78</v>
      </c>
      <c r="I51" s="13">
        <f>'Rule base-WEALTH'!$P$24</f>
        <v>0.53345396974862969</v>
      </c>
      <c r="J51" s="1">
        <f t="shared" si="0"/>
        <v>8</v>
      </c>
      <c r="K51" s="1">
        <f t="shared" si="1"/>
        <v>2</v>
      </c>
      <c r="L51" s="1">
        <f t="shared" si="2"/>
        <v>2</v>
      </c>
      <c r="M51" s="1">
        <f t="shared" si="3"/>
        <v>1</v>
      </c>
      <c r="N51" s="1">
        <f t="shared" si="4"/>
        <v>13</v>
      </c>
      <c r="O51" s="1" t="str">
        <f t="shared" si="5"/>
        <v>G</v>
      </c>
      <c r="P51" s="45">
        <f t="shared" si="6"/>
        <v>6.0079685007644844E-3</v>
      </c>
    </row>
    <row r="52" spans="1:16">
      <c r="A52" s="12">
        <v>51</v>
      </c>
      <c r="B52" s="12" t="s">
        <v>84</v>
      </c>
      <c r="C52" s="13">
        <f>'Rule base-POLIC'!$P$27</f>
        <v>0.8833333333333333</v>
      </c>
      <c r="D52" s="12" t="s">
        <v>80</v>
      </c>
      <c r="E52" s="13">
        <f>'Rule base-HEALTH'!$P$25</f>
        <v>2.5043081894774773E-2</v>
      </c>
      <c r="F52" s="12" t="s">
        <v>80</v>
      </c>
      <c r="G52" s="13">
        <f>'Rule base-KNOW'!$P$25</f>
        <v>0.50911782518000137</v>
      </c>
      <c r="H52" s="12" t="s">
        <v>80</v>
      </c>
      <c r="I52" s="13">
        <f>'Rule base-WEALTH'!$P$25</f>
        <v>0.23573252345684137</v>
      </c>
      <c r="J52" s="1">
        <f t="shared" si="0"/>
        <v>8</v>
      </c>
      <c r="K52" s="1">
        <f t="shared" si="1"/>
        <v>2</v>
      </c>
      <c r="L52" s="1">
        <f t="shared" si="2"/>
        <v>2</v>
      </c>
      <c r="M52" s="1">
        <f t="shared" si="3"/>
        <v>2</v>
      </c>
      <c r="N52" s="1">
        <f t="shared" si="4"/>
        <v>14</v>
      </c>
      <c r="O52" s="1" t="str">
        <f t="shared" si="5"/>
        <v>G</v>
      </c>
      <c r="P52" s="45">
        <f t="shared" si="6"/>
        <v>2.6549124307797241E-3</v>
      </c>
    </row>
    <row r="53" spans="1:16">
      <c r="A53" s="12">
        <v>52</v>
      </c>
      <c r="B53" s="12" t="s">
        <v>84</v>
      </c>
      <c r="C53" s="13">
        <f>'Rule base-POLIC'!$P$27</f>
        <v>0.8833333333333333</v>
      </c>
      <c r="D53" s="12" t="s">
        <v>80</v>
      </c>
      <c r="E53" s="13">
        <f>'Rule base-HEALTH'!$P$25</f>
        <v>2.5043081894774773E-2</v>
      </c>
      <c r="F53" s="12" t="s">
        <v>82</v>
      </c>
      <c r="G53" s="13">
        <f>'Rule base-KNOW'!$P$26</f>
        <v>0.21802032164726468</v>
      </c>
      <c r="H53" s="12" t="s">
        <v>76</v>
      </c>
      <c r="I53" s="13">
        <f>'Rule base-WEALTH'!$P$23</f>
        <v>0.23081350679452894</v>
      </c>
      <c r="J53" s="1">
        <f t="shared" si="0"/>
        <v>8</v>
      </c>
      <c r="K53" s="1">
        <f t="shared" si="1"/>
        <v>2</v>
      </c>
      <c r="L53" s="1">
        <f t="shared" si="2"/>
        <v>3</v>
      </c>
      <c r="M53" s="1">
        <f t="shared" si="3"/>
        <v>0</v>
      </c>
      <c r="N53" s="1">
        <f t="shared" si="4"/>
        <v>13</v>
      </c>
      <c r="O53" s="1" t="str">
        <f t="shared" si="5"/>
        <v>G</v>
      </c>
      <c r="P53" s="45">
        <f t="shared" si="6"/>
        <v>1.1131933116817307E-3</v>
      </c>
    </row>
    <row r="54" spans="1:16">
      <c r="A54" s="12">
        <v>53</v>
      </c>
      <c r="B54" s="12" t="s">
        <v>84</v>
      </c>
      <c r="C54" s="13">
        <f>'Rule base-POLIC'!$P$27</f>
        <v>0.8833333333333333</v>
      </c>
      <c r="D54" s="12" t="s">
        <v>80</v>
      </c>
      <c r="E54" s="13">
        <f>'Rule base-HEALTH'!$P$25</f>
        <v>2.5043081894774773E-2</v>
      </c>
      <c r="F54" s="12" t="s">
        <v>82</v>
      </c>
      <c r="G54" s="13">
        <f>'Rule base-KNOW'!$P$26</f>
        <v>0.21802032164726468</v>
      </c>
      <c r="H54" s="12" t="s">
        <v>78</v>
      </c>
      <c r="I54" s="13">
        <f>'Rule base-WEALTH'!$P$24</f>
        <v>0.53345396974862969</v>
      </c>
      <c r="J54" s="1">
        <f t="shared" si="0"/>
        <v>8</v>
      </c>
      <c r="K54" s="1">
        <f t="shared" si="1"/>
        <v>2</v>
      </c>
      <c r="L54" s="1">
        <f t="shared" si="2"/>
        <v>3</v>
      </c>
      <c r="M54" s="1">
        <f t="shared" si="3"/>
        <v>1</v>
      </c>
      <c r="N54" s="1">
        <f t="shared" si="4"/>
        <v>14</v>
      </c>
      <c r="O54" s="1" t="str">
        <f t="shared" si="5"/>
        <v>G</v>
      </c>
      <c r="P54" s="45">
        <f t="shared" si="6"/>
        <v>2.5728017370442676E-3</v>
      </c>
    </row>
    <row r="55" spans="1:16">
      <c r="A55" s="12">
        <v>54</v>
      </c>
      <c r="B55" s="12" t="s">
        <v>84</v>
      </c>
      <c r="C55" s="13">
        <f>'Rule base-POLIC'!$P$27</f>
        <v>0.8833333333333333</v>
      </c>
      <c r="D55" s="12" t="s">
        <v>80</v>
      </c>
      <c r="E55" s="13">
        <f>'Rule base-HEALTH'!$P$25</f>
        <v>2.5043081894774773E-2</v>
      </c>
      <c r="F55" s="12" t="s">
        <v>82</v>
      </c>
      <c r="G55" s="13">
        <f>'Rule base-KNOW'!$P$26</f>
        <v>0.21802032164726468</v>
      </c>
      <c r="H55" s="12" t="s">
        <v>80</v>
      </c>
      <c r="I55" s="13">
        <f>'Rule base-WEALTH'!$P$25</f>
        <v>0.23573252345684137</v>
      </c>
      <c r="J55" s="1">
        <f t="shared" si="0"/>
        <v>8</v>
      </c>
      <c r="K55" s="1">
        <f t="shared" si="1"/>
        <v>2</v>
      </c>
      <c r="L55" s="1">
        <f t="shared" si="2"/>
        <v>3</v>
      </c>
      <c r="M55" s="1">
        <f t="shared" si="3"/>
        <v>2</v>
      </c>
      <c r="N55" s="1">
        <f t="shared" si="4"/>
        <v>15</v>
      </c>
      <c r="O55" s="1" t="str">
        <f t="shared" si="5"/>
        <v>G</v>
      </c>
      <c r="P55" s="45">
        <f t="shared" si="6"/>
        <v>1.136917297875536E-3</v>
      </c>
    </row>
  </sheetData>
  <mergeCells count="5">
    <mergeCell ref="B1:C1"/>
    <mergeCell ref="D1:E1"/>
    <mergeCell ref="F1:G1"/>
    <mergeCell ref="H1:I1"/>
    <mergeCell ref="O1:P1"/>
  </mergeCells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22"/>
  <sheetViews>
    <sheetView workbookViewId="0"/>
  </sheetViews>
  <sheetFormatPr defaultColWidth="12.5703125" defaultRowHeight="15.75" customHeight="1"/>
  <cols>
    <col min="1" max="1" width="7" customWidth="1"/>
    <col min="2" max="2" width="7.42578125" customWidth="1"/>
    <col min="3" max="3" width="6.85546875" customWidth="1"/>
    <col min="4" max="4" width="8.140625" customWidth="1"/>
    <col min="5" max="5" width="8.42578125" customWidth="1"/>
    <col min="6" max="6" width="9.42578125" customWidth="1"/>
    <col min="7" max="7" width="10.42578125" customWidth="1"/>
    <col min="8" max="8" width="7" customWidth="1"/>
    <col min="9" max="9" width="6.28515625" customWidth="1"/>
    <col min="10" max="10" width="11.85546875" customWidth="1"/>
    <col min="11" max="11" width="7.42578125" customWidth="1"/>
    <col min="12" max="12" width="11" customWidth="1"/>
    <col min="13" max="13" width="24.85546875" customWidth="1"/>
  </cols>
  <sheetData>
    <row r="1" spans="1:14">
      <c r="A1" s="12" t="s">
        <v>65</v>
      </c>
      <c r="B1" s="64" t="s">
        <v>152</v>
      </c>
      <c r="C1" s="58"/>
      <c r="D1" s="64" t="s">
        <v>153</v>
      </c>
      <c r="E1" s="58"/>
      <c r="F1" s="12" t="s">
        <v>154</v>
      </c>
      <c r="G1" s="12" t="s">
        <v>155</v>
      </c>
      <c r="H1" s="12" t="s">
        <v>119</v>
      </c>
      <c r="I1" s="64" t="s">
        <v>156</v>
      </c>
      <c r="J1" s="58"/>
      <c r="L1" s="43" t="s">
        <v>157</v>
      </c>
      <c r="M1" s="43" t="s">
        <v>122</v>
      </c>
      <c r="N1" s="43" t="s">
        <v>123</v>
      </c>
    </row>
    <row r="2" spans="1:14">
      <c r="A2" s="12">
        <v>1</v>
      </c>
      <c r="B2" s="12" t="s">
        <v>78</v>
      </c>
      <c r="C2" s="13">
        <f>ECOS!$P$21</f>
        <v>1.9261783266692799E-3</v>
      </c>
      <c r="D2" s="12" t="s">
        <v>78</v>
      </c>
      <c r="E2" s="13">
        <f>HUMS!$S$17</f>
        <v>1.1944640464570454E-2</v>
      </c>
      <c r="F2" s="1">
        <f t="shared" ref="F2:F10" si="0">IF(B2="VB",0,IF(B2="B",1,IF(B2="A",2,IF(B2="G",3,IF(B2="VG",4)))))</f>
        <v>1</v>
      </c>
      <c r="G2" s="1">
        <f t="shared" ref="G2:G10" si="1">IF(D2="VB",0,IF(D2="B",1,IF(D2="A",2,IF(D2="G",3,IF(D2="VG",4)))))</f>
        <v>1</v>
      </c>
      <c r="H2" s="12">
        <f t="shared" ref="H2:H10" si="2">F2+G2</f>
        <v>2</v>
      </c>
      <c r="I2" s="12" t="str">
        <f t="shared" ref="I2:I10" si="3">IF(H2=0,"EL",IF(H2=1,"VL",IF(H2=2,"L",IF(H2=3,"FL",IF(H2=4,"I",IF(H2=5,"FH",IF(H2=6,"H",IF(H2=7,"VH",IF(H2=8,"EH")))))))))</f>
        <v>L</v>
      </c>
      <c r="J2" s="48">
        <f t="shared" ref="J2:J10" si="4">C2*E2</f>
        <v>2.300750758271249E-5</v>
      </c>
      <c r="L2" s="43" t="s">
        <v>158</v>
      </c>
      <c r="M2" s="43" t="s">
        <v>159</v>
      </c>
      <c r="N2" s="43">
        <v>0.67900000000000005</v>
      </c>
    </row>
    <row r="3" spans="1:14">
      <c r="A3" s="12">
        <v>2</v>
      </c>
      <c r="B3" s="12" t="s">
        <v>78</v>
      </c>
      <c r="C3" s="13">
        <f>ECOS!$P$21</f>
        <v>1.9261783266692799E-3</v>
      </c>
      <c r="D3" s="12" t="s">
        <v>80</v>
      </c>
      <c r="E3" s="13">
        <f>HUMS!$S$18</f>
        <v>0.75773156862041713</v>
      </c>
      <c r="F3" s="1">
        <f t="shared" si="0"/>
        <v>1</v>
      </c>
      <c r="G3" s="1">
        <f t="shared" si="1"/>
        <v>2</v>
      </c>
      <c r="H3" s="12">
        <f t="shared" si="2"/>
        <v>3</v>
      </c>
      <c r="I3" s="12" t="str">
        <f t="shared" si="3"/>
        <v>FL</v>
      </c>
      <c r="J3" s="48">
        <f t="shared" si="4"/>
        <v>1.4595261249097638E-3</v>
      </c>
      <c r="L3" s="43" t="s">
        <v>160</v>
      </c>
      <c r="M3" s="43" t="s">
        <v>161</v>
      </c>
      <c r="N3" s="43">
        <v>0.55500000000000005</v>
      </c>
    </row>
    <row r="4" spans="1:14">
      <c r="A4" s="12">
        <v>3</v>
      </c>
      <c r="B4" s="12" t="s">
        <v>78</v>
      </c>
      <c r="C4" s="13">
        <f>ECOS!$P$21</f>
        <v>1.9261783266692799E-3</v>
      </c>
      <c r="D4" s="12" t="s">
        <v>82</v>
      </c>
      <c r="E4" s="13">
        <f>HUMS!$S$19</f>
        <v>0.23032379091501307</v>
      </c>
      <c r="F4" s="1">
        <f t="shared" si="0"/>
        <v>1</v>
      </c>
      <c r="G4" s="1">
        <f t="shared" si="1"/>
        <v>3</v>
      </c>
      <c r="H4" s="12">
        <f t="shared" si="2"/>
        <v>4</v>
      </c>
      <c r="I4" s="12" t="str">
        <f t="shared" si="3"/>
        <v>I</v>
      </c>
      <c r="J4" s="48">
        <f t="shared" si="4"/>
        <v>4.4364469417680494E-4</v>
      </c>
      <c r="L4" s="49"/>
      <c r="M4" s="49"/>
      <c r="N4" s="49"/>
    </row>
    <row r="5" spans="1:14">
      <c r="A5" s="12">
        <v>4</v>
      </c>
      <c r="B5" s="12" t="s">
        <v>80</v>
      </c>
      <c r="C5" s="13">
        <f>ECOS!$P$22</f>
        <v>0.280999225026629</v>
      </c>
      <c r="D5" s="12" t="s">
        <v>78</v>
      </c>
      <c r="E5" s="13">
        <f>HUMS!$S$17</f>
        <v>1.1944640464570454E-2</v>
      </c>
      <c r="F5" s="1">
        <f t="shared" si="0"/>
        <v>2</v>
      </c>
      <c r="G5" s="1">
        <f t="shared" si="1"/>
        <v>1</v>
      </c>
      <c r="H5" s="12">
        <f t="shared" si="2"/>
        <v>3</v>
      </c>
      <c r="I5" s="12" t="str">
        <f t="shared" si="3"/>
        <v>FL</v>
      </c>
      <c r="J5" s="48">
        <f t="shared" si="4"/>
        <v>3.3564347137660113E-3</v>
      </c>
    </row>
    <row r="6" spans="1:14">
      <c r="A6" s="12">
        <v>5</v>
      </c>
      <c r="B6" s="12" t="s">
        <v>80</v>
      </c>
      <c r="C6" s="13">
        <f>ECOS!$P$22</f>
        <v>0.280999225026629</v>
      </c>
      <c r="D6" s="12" t="s">
        <v>80</v>
      </c>
      <c r="E6" s="13">
        <f>HUMS!$S$18</f>
        <v>0.75773156862041713</v>
      </c>
      <c r="F6" s="1">
        <f t="shared" si="0"/>
        <v>2</v>
      </c>
      <c r="G6" s="1">
        <f t="shared" si="1"/>
        <v>2</v>
      </c>
      <c r="H6" s="12">
        <f t="shared" si="2"/>
        <v>4</v>
      </c>
      <c r="I6" s="12" t="str">
        <f t="shared" si="3"/>
        <v>I</v>
      </c>
      <c r="J6" s="48">
        <f t="shared" si="4"/>
        <v>0.21292198356054917</v>
      </c>
    </row>
    <row r="7" spans="1:14">
      <c r="A7" s="12">
        <v>6</v>
      </c>
      <c r="B7" s="12" t="s">
        <v>80</v>
      </c>
      <c r="C7" s="13">
        <f>ECOS!$P$22</f>
        <v>0.280999225026629</v>
      </c>
      <c r="D7" s="12" t="s">
        <v>82</v>
      </c>
      <c r="E7" s="13">
        <f>HUMS!$S$19</f>
        <v>0.23032379091501307</v>
      </c>
      <c r="F7" s="1">
        <f t="shared" si="0"/>
        <v>2</v>
      </c>
      <c r="G7" s="1">
        <f t="shared" si="1"/>
        <v>3</v>
      </c>
      <c r="H7" s="12">
        <f t="shared" si="2"/>
        <v>5</v>
      </c>
      <c r="I7" s="12" t="str">
        <f t="shared" si="3"/>
        <v>FH</v>
      </c>
      <c r="J7" s="48">
        <f t="shared" si="4"/>
        <v>6.4720806752314008E-2</v>
      </c>
    </row>
    <row r="8" spans="1:14">
      <c r="A8" s="12">
        <v>7</v>
      </c>
      <c r="B8" s="12" t="s">
        <v>82</v>
      </c>
      <c r="C8" s="13">
        <f>ECOS!$P$23</f>
        <v>0.71707459664670292</v>
      </c>
      <c r="D8" s="12" t="s">
        <v>78</v>
      </c>
      <c r="E8" s="13">
        <f>HUMS!$S$17</f>
        <v>1.1944640464570454E-2</v>
      </c>
      <c r="F8" s="1">
        <f t="shared" si="0"/>
        <v>3</v>
      </c>
      <c r="G8" s="1">
        <f t="shared" si="1"/>
        <v>1</v>
      </c>
      <c r="H8" s="12">
        <f t="shared" si="2"/>
        <v>4</v>
      </c>
      <c r="I8" s="12" t="str">
        <f t="shared" si="3"/>
        <v>I</v>
      </c>
      <c r="J8" s="48">
        <f t="shared" si="4"/>
        <v>8.5651982432217444E-3</v>
      </c>
    </row>
    <row r="9" spans="1:14">
      <c r="A9" s="12">
        <v>8</v>
      </c>
      <c r="B9" s="12" t="s">
        <v>82</v>
      </c>
      <c r="C9" s="13">
        <f>ECOS!$P$23</f>
        <v>0.71707459664670292</v>
      </c>
      <c r="D9" s="12" t="s">
        <v>80</v>
      </c>
      <c r="E9" s="13">
        <f>HUMS!$S$18</f>
        <v>0.75773156862041713</v>
      </c>
      <c r="F9" s="1">
        <f t="shared" si="0"/>
        <v>3</v>
      </c>
      <c r="G9" s="1">
        <f t="shared" si="1"/>
        <v>2</v>
      </c>
      <c r="H9" s="12">
        <f t="shared" si="2"/>
        <v>5</v>
      </c>
      <c r="I9" s="12" t="str">
        <f t="shared" si="3"/>
        <v>FH</v>
      </c>
      <c r="J9" s="48">
        <f t="shared" si="4"/>
        <v>0.54335005893495913</v>
      </c>
    </row>
    <row r="10" spans="1:14">
      <c r="A10" s="12">
        <v>9</v>
      </c>
      <c r="B10" s="12" t="s">
        <v>82</v>
      </c>
      <c r="C10" s="13">
        <f>ECOS!$P$23</f>
        <v>0.71707459664670292</v>
      </c>
      <c r="D10" s="12" t="s">
        <v>82</v>
      </c>
      <c r="E10" s="13">
        <f>HUMS!$S$19</f>
        <v>0.23032379091501307</v>
      </c>
      <c r="F10" s="1">
        <f t="shared" si="0"/>
        <v>3</v>
      </c>
      <c r="G10" s="1">
        <f t="shared" si="1"/>
        <v>3</v>
      </c>
      <c r="H10" s="12">
        <f t="shared" si="2"/>
        <v>6</v>
      </c>
      <c r="I10" s="12" t="str">
        <f t="shared" si="3"/>
        <v>H</v>
      </c>
      <c r="J10" s="48">
        <f t="shared" si="4"/>
        <v>0.16515933946852254</v>
      </c>
    </row>
    <row r="12" spans="1:14">
      <c r="L12" s="11" t="s">
        <v>162</v>
      </c>
      <c r="M12" s="11">
        <f>SUM(M13:M21)</f>
        <v>1.0000000000000018</v>
      </c>
    </row>
    <row r="13" spans="1:14">
      <c r="L13" s="12" t="s">
        <v>163</v>
      </c>
      <c r="M13" s="12">
        <v>0</v>
      </c>
      <c r="N13" s="11">
        <v>0</v>
      </c>
    </row>
    <row r="14" spans="1:14">
      <c r="L14" s="12" t="s">
        <v>164</v>
      </c>
      <c r="M14" s="12">
        <v>0</v>
      </c>
      <c r="N14" s="11">
        <v>0.125</v>
      </c>
    </row>
    <row r="15" spans="1:14">
      <c r="L15" s="12" t="s">
        <v>165</v>
      </c>
      <c r="M15" s="48">
        <f>J2</f>
        <v>2.300750758271249E-5</v>
      </c>
      <c r="N15" s="11">
        <v>0.25</v>
      </c>
    </row>
    <row r="16" spans="1:14">
      <c r="L16" s="12" t="s">
        <v>166</v>
      </c>
      <c r="M16" s="48">
        <f>J3+J5</f>
        <v>4.8159608386757749E-3</v>
      </c>
      <c r="N16" s="11">
        <v>0.375</v>
      </c>
    </row>
    <row r="17" spans="12:14">
      <c r="L17" s="12" t="s">
        <v>167</v>
      </c>
      <c r="M17" s="48">
        <f>J4+J6+J8</f>
        <v>0.22193082649794771</v>
      </c>
      <c r="N17" s="11">
        <v>0.5</v>
      </c>
    </row>
    <row r="18" spans="12:14">
      <c r="L18" s="12" t="s">
        <v>168</v>
      </c>
      <c r="M18" s="48">
        <f>J7+J9</f>
        <v>0.60807086568727309</v>
      </c>
      <c r="N18" s="11">
        <v>0.625</v>
      </c>
    </row>
    <row r="19" spans="12:14">
      <c r="L19" s="12" t="s">
        <v>169</v>
      </c>
      <c r="M19" s="48">
        <f>J10</f>
        <v>0.16515933946852254</v>
      </c>
      <c r="N19" s="11">
        <v>0.75</v>
      </c>
    </row>
    <row r="20" spans="12:14">
      <c r="L20" s="12" t="s">
        <v>170</v>
      </c>
      <c r="M20" s="12">
        <v>0</v>
      </c>
      <c r="N20" s="11">
        <v>0.875</v>
      </c>
    </row>
    <row r="21" spans="12:14">
      <c r="L21" s="12" t="s">
        <v>171</v>
      </c>
      <c r="M21" s="12">
        <v>0</v>
      </c>
      <c r="N21" s="11">
        <v>1</v>
      </c>
    </row>
    <row r="22" spans="12:14">
      <c r="L22" s="12" t="s">
        <v>123</v>
      </c>
      <c r="M22" s="12">
        <f>N14*M14+N15*M15+N16*M16+N17*M17+N18*M18+N19*M19/SUM(M13:M21)</f>
        <v>0.61669094609631037</v>
      </c>
    </row>
  </sheetData>
  <mergeCells count="3">
    <mergeCell ref="B1:C1"/>
    <mergeCell ref="D1:E1"/>
    <mergeCell ref="I1:J1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5.42578125" customWidth="1"/>
    <col min="2" max="2" width="4" customWidth="1"/>
    <col min="4" max="4" width="6.42578125" customWidth="1"/>
    <col min="5" max="5" width="3.42578125" customWidth="1"/>
    <col min="6" max="6" width="13.140625" customWidth="1"/>
    <col min="7" max="7" width="6.7109375" customWidth="1"/>
    <col min="8" max="8" width="3.5703125" customWidth="1"/>
    <col min="9" max="9" width="12.42578125" customWidth="1"/>
    <col min="10" max="10" width="7" customWidth="1"/>
    <col min="11" max="12" width="4.42578125" customWidth="1"/>
    <col min="13" max="13" width="11.42578125" customWidth="1"/>
    <col min="14" max="14" width="8.42578125" customWidth="1"/>
    <col min="15" max="15" width="6.5703125" customWidth="1"/>
    <col min="16" max="16" width="8.85546875" customWidth="1"/>
    <col min="17" max="17" width="9.42578125" customWidth="1"/>
    <col min="18" max="18" width="9.28515625" customWidth="1"/>
    <col min="19" max="19" width="6.42578125" customWidth="1"/>
    <col min="20" max="20" width="9.42578125" customWidth="1"/>
  </cols>
  <sheetData>
    <row r="1" spans="1:18">
      <c r="A1" s="6" t="s">
        <v>65</v>
      </c>
      <c r="B1" s="7" t="s">
        <v>66</v>
      </c>
      <c r="C1" s="6" t="s">
        <v>67</v>
      </c>
      <c r="D1" s="55" t="s">
        <v>68</v>
      </c>
      <c r="E1" s="63"/>
      <c r="F1" s="6" t="s">
        <v>69</v>
      </c>
      <c r="G1" s="55" t="s">
        <v>70</v>
      </c>
      <c r="H1" s="63"/>
      <c r="I1" s="6" t="s">
        <v>71</v>
      </c>
      <c r="J1" s="55" t="s">
        <v>72</v>
      </c>
      <c r="K1" s="63"/>
      <c r="L1" s="7" t="s">
        <v>11</v>
      </c>
      <c r="M1" s="7"/>
    </row>
    <row r="2" spans="1:18">
      <c r="A2" s="8">
        <v>1</v>
      </c>
      <c r="B2" s="8"/>
      <c r="C2" s="8" t="s">
        <v>8</v>
      </c>
      <c r="D2" s="8"/>
      <c r="E2" s="9">
        <f t="shared" ref="E2:E28" si="0">IF(C2="W",0,IF(C2="M",1,IF(C2="S",2)))</f>
        <v>0</v>
      </c>
      <c r="F2" s="8" t="s">
        <v>8</v>
      </c>
      <c r="G2" s="8"/>
      <c r="H2" s="9">
        <f t="shared" ref="H2:H28" si="1">IF(F2="W",0,IF(F2="M",1,IF(F2="S",2)))</f>
        <v>0</v>
      </c>
      <c r="I2" s="8" t="s">
        <v>8</v>
      </c>
      <c r="J2" s="8"/>
      <c r="K2" s="9">
        <f t="shared" ref="K2:K28" si="2">IF(I2="W",0,IF(I2="M",1,IF(I2="S",2)))</f>
        <v>0</v>
      </c>
      <c r="L2" s="8" t="str">
        <f t="shared" ref="L2:L28" si="3">IF(AND(0&lt;=SUM(E2,H2,K2),SUM(E2,H2,K2)&lt;=1),"VB",IF(AND(2&lt;=SUM(E2,H2,K2),SUM(E2,H2,K2)&lt;=3),"B",IF(SUM(E2,H2,K2)=4,"A",IF(SUM(E2,H2,K2)=5,"G",IF(SUM(E2,H2,K2)=6,"VG")))))</f>
        <v>VB</v>
      </c>
      <c r="M2" s="10"/>
      <c r="O2" s="11" t="s">
        <v>73</v>
      </c>
    </row>
    <row r="3" spans="1:18">
      <c r="A3" s="8">
        <v>2</v>
      </c>
      <c r="B3" s="8"/>
      <c r="C3" s="8" t="s">
        <v>8</v>
      </c>
      <c r="D3" s="8"/>
      <c r="E3" s="9">
        <f t="shared" si="0"/>
        <v>0</v>
      </c>
      <c r="F3" s="8" t="s">
        <v>8</v>
      </c>
      <c r="G3" s="8"/>
      <c r="H3" s="9">
        <f t="shared" si="1"/>
        <v>0</v>
      </c>
      <c r="I3" s="8" t="s">
        <v>9</v>
      </c>
      <c r="J3" s="8"/>
      <c r="K3" s="9">
        <f t="shared" si="2"/>
        <v>1</v>
      </c>
      <c r="L3" s="8" t="str">
        <f t="shared" si="3"/>
        <v>VB</v>
      </c>
      <c r="M3" s="10"/>
      <c r="O3" s="12" t="s">
        <v>0</v>
      </c>
      <c r="P3" s="12" t="s">
        <v>8</v>
      </c>
      <c r="Q3" s="12" t="s">
        <v>9</v>
      </c>
      <c r="R3" s="12" t="s">
        <v>10</v>
      </c>
    </row>
    <row r="4" spans="1:18">
      <c r="A4" s="8">
        <v>3</v>
      </c>
      <c r="B4" s="8"/>
      <c r="C4" s="8" t="s">
        <v>8</v>
      </c>
      <c r="D4" s="8"/>
      <c r="E4" s="9">
        <f t="shared" si="0"/>
        <v>0</v>
      </c>
      <c r="F4" s="8" t="s">
        <v>8</v>
      </c>
      <c r="G4" s="8"/>
      <c r="H4" s="9">
        <f t="shared" si="1"/>
        <v>0</v>
      </c>
      <c r="I4" s="8" t="s">
        <v>10</v>
      </c>
      <c r="J4" s="8"/>
      <c r="K4" s="9">
        <f t="shared" si="2"/>
        <v>2</v>
      </c>
      <c r="L4" s="8" t="str">
        <f t="shared" si="3"/>
        <v>B</v>
      </c>
      <c r="M4" s="10"/>
      <c r="O4" s="12">
        <v>1</v>
      </c>
      <c r="P4" s="13">
        <f>Normalization!K2</f>
        <v>0</v>
      </c>
      <c r="Q4" s="13">
        <f>Normalization!L2</f>
        <v>0.17792302106027597</v>
      </c>
      <c r="R4" s="13">
        <f>Normalization!M2</f>
        <v>0.8220769789397242</v>
      </c>
    </row>
    <row r="5" spans="1:18">
      <c r="A5" s="8">
        <v>4</v>
      </c>
      <c r="B5" s="8"/>
      <c r="C5" s="8" t="s">
        <v>8</v>
      </c>
      <c r="D5" s="8"/>
      <c r="E5" s="9">
        <f t="shared" si="0"/>
        <v>0</v>
      </c>
      <c r="F5" s="8" t="s">
        <v>9</v>
      </c>
      <c r="G5" s="8"/>
      <c r="H5" s="9">
        <f t="shared" si="1"/>
        <v>1</v>
      </c>
      <c r="I5" s="14" t="s">
        <v>8</v>
      </c>
      <c r="J5" s="8"/>
      <c r="K5" s="9">
        <f t="shared" si="2"/>
        <v>0</v>
      </c>
      <c r="L5" s="8" t="str">
        <f t="shared" si="3"/>
        <v>VB</v>
      </c>
      <c r="M5" s="10"/>
      <c r="O5" s="12">
        <v>2</v>
      </c>
      <c r="P5" s="13">
        <f>Normalization!K4</f>
        <v>0</v>
      </c>
      <c r="Q5" s="13">
        <f>Normalization!L4</f>
        <v>0.12145748987854219</v>
      </c>
      <c r="R5" s="13">
        <f>Normalization!M4</f>
        <v>0.87854251012145801</v>
      </c>
    </row>
    <row r="6" spans="1:18">
      <c r="A6" s="8">
        <v>5</v>
      </c>
      <c r="B6" s="8"/>
      <c r="C6" s="8" t="s">
        <v>8</v>
      </c>
      <c r="D6" s="8"/>
      <c r="E6" s="9">
        <f t="shared" si="0"/>
        <v>0</v>
      </c>
      <c r="F6" s="8" t="s">
        <v>9</v>
      </c>
      <c r="G6" s="8"/>
      <c r="H6" s="9">
        <f t="shared" si="1"/>
        <v>1</v>
      </c>
      <c r="I6" s="14" t="s">
        <v>9</v>
      </c>
      <c r="J6" s="8"/>
      <c r="K6" s="9">
        <f t="shared" si="2"/>
        <v>1</v>
      </c>
      <c r="L6" s="8" t="str">
        <f t="shared" si="3"/>
        <v>B</v>
      </c>
      <c r="M6" s="10"/>
      <c r="O6" s="12">
        <v>3</v>
      </c>
      <c r="P6" s="13">
        <f>Normalization!K6</f>
        <v>0</v>
      </c>
      <c r="Q6" s="13">
        <f>Normalization!L6</f>
        <v>7.4866310160427441E-2</v>
      </c>
      <c r="R6" s="13">
        <f>Normalization!M6</f>
        <v>0.92513368983957278</v>
      </c>
    </row>
    <row r="7" spans="1:18">
      <c r="A7" s="8">
        <v>6</v>
      </c>
      <c r="B7" s="8"/>
      <c r="C7" s="8" t="s">
        <v>8</v>
      </c>
      <c r="D7" s="8"/>
      <c r="E7" s="9">
        <f t="shared" si="0"/>
        <v>0</v>
      </c>
      <c r="F7" s="8" t="s">
        <v>9</v>
      </c>
      <c r="G7" s="8"/>
      <c r="H7" s="9">
        <f t="shared" si="1"/>
        <v>1</v>
      </c>
      <c r="I7" s="14" t="s">
        <v>10</v>
      </c>
      <c r="J7" s="8"/>
      <c r="K7" s="9">
        <f t="shared" si="2"/>
        <v>2</v>
      </c>
      <c r="L7" s="8" t="str">
        <f t="shared" si="3"/>
        <v>B</v>
      </c>
      <c r="M7" s="10"/>
    </row>
    <row r="8" spans="1:18">
      <c r="A8" s="8">
        <v>7</v>
      </c>
      <c r="B8" s="8"/>
      <c r="C8" s="8" t="s">
        <v>8</v>
      </c>
      <c r="D8" s="8"/>
      <c r="E8" s="9">
        <f t="shared" si="0"/>
        <v>0</v>
      </c>
      <c r="F8" s="8" t="s">
        <v>10</v>
      </c>
      <c r="G8" s="8"/>
      <c r="H8" s="9">
        <f t="shared" si="1"/>
        <v>2</v>
      </c>
      <c r="I8" s="14" t="s">
        <v>8</v>
      </c>
      <c r="J8" s="8"/>
      <c r="K8" s="9">
        <f t="shared" si="2"/>
        <v>0</v>
      </c>
      <c r="L8" s="8" t="str">
        <f t="shared" si="3"/>
        <v>B</v>
      </c>
      <c r="M8" s="10"/>
      <c r="O8" s="11" t="s">
        <v>74</v>
      </c>
    </row>
    <row r="9" spans="1:18">
      <c r="A9" s="8">
        <v>8</v>
      </c>
      <c r="B9" s="8"/>
      <c r="C9" s="8" t="s">
        <v>8</v>
      </c>
      <c r="D9" s="8"/>
      <c r="E9" s="9">
        <f t="shared" si="0"/>
        <v>0</v>
      </c>
      <c r="F9" s="8" t="s">
        <v>10</v>
      </c>
      <c r="G9" s="8"/>
      <c r="H9" s="9">
        <f t="shared" si="1"/>
        <v>2</v>
      </c>
      <c r="I9" s="14" t="s">
        <v>9</v>
      </c>
      <c r="J9" s="8"/>
      <c r="K9" s="9">
        <f t="shared" si="2"/>
        <v>1</v>
      </c>
      <c r="L9" s="8" t="str">
        <f t="shared" si="3"/>
        <v>B</v>
      </c>
      <c r="M9" s="10"/>
      <c r="O9" s="11" t="s">
        <v>75</v>
      </c>
    </row>
    <row r="10" spans="1:18">
      <c r="A10" s="8">
        <v>9</v>
      </c>
      <c r="B10" s="8"/>
      <c r="C10" s="8" t="s">
        <v>8</v>
      </c>
      <c r="D10" s="8"/>
      <c r="E10" s="9">
        <f t="shared" si="0"/>
        <v>0</v>
      </c>
      <c r="F10" s="8" t="s">
        <v>10</v>
      </c>
      <c r="G10" s="8"/>
      <c r="H10" s="9">
        <f t="shared" si="1"/>
        <v>2</v>
      </c>
      <c r="I10" s="14" t="s">
        <v>10</v>
      </c>
      <c r="J10" s="8"/>
      <c r="K10" s="9">
        <f t="shared" si="2"/>
        <v>2</v>
      </c>
      <c r="L10" s="8" t="str">
        <f t="shared" si="3"/>
        <v>A</v>
      </c>
      <c r="M10" s="10"/>
      <c r="O10" s="11" t="s">
        <v>76</v>
      </c>
      <c r="P10" s="11" t="s">
        <v>77</v>
      </c>
    </row>
    <row r="11" spans="1:18">
      <c r="A11" s="8">
        <v>10</v>
      </c>
      <c r="B11" s="8"/>
      <c r="C11" s="8" t="s">
        <v>9</v>
      </c>
      <c r="D11" s="8"/>
      <c r="E11" s="9">
        <f t="shared" si="0"/>
        <v>1</v>
      </c>
      <c r="F11" s="8" t="s">
        <v>8</v>
      </c>
      <c r="G11" s="8"/>
      <c r="H11" s="9">
        <f t="shared" si="1"/>
        <v>0</v>
      </c>
      <c r="I11" s="14" t="s">
        <v>8</v>
      </c>
      <c r="J11" s="8"/>
      <c r="K11" s="9">
        <f t="shared" si="2"/>
        <v>0</v>
      </c>
      <c r="L11" s="8" t="str">
        <f t="shared" si="3"/>
        <v>VB</v>
      </c>
      <c r="M11" s="10"/>
      <c r="O11" s="11" t="s">
        <v>78</v>
      </c>
      <c r="P11" s="11" t="s">
        <v>79</v>
      </c>
    </row>
    <row r="12" spans="1:18">
      <c r="A12" s="8">
        <v>11</v>
      </c>
      <c r="B12" s="8"/>
      <c r="C12" s="8" t="s">
        <v>9</v>
      </c>
      <c r="D12" s="8"/>
      <c r="E12" s="9">
        <f t="shared" si="0"/>
        <v>1</v>
      </c>
      <c r="F12" s="8" t="s">
        <v>8</v>
      </c>
      <c r="G12" s="8"/>
      <c r="H12" s="9">
        <f t="shared" si="1"/>
        <v>0</v>
      </c>
      <c r="I12" s="14" t="s">
        <v>9</v>
      </c>
      <c r="J12" s="8"/>
      <c r="K12" s="9">
        <f t="shared" si="2"/>
        <v>1</v>
      </c>
      <c r="L12" s="8" t="str">
        <f t="shared" si="3"/>
        <v>B</v>
      </c>
      <c r="M12" s="10"/>
      <c r="O12" s="11" t="s">
        <v>80</v>
      </c>
      <c r="P12" s="11" t="s">
        <v>81</v>
      </c>
    </row>
    <row r="13" spans="1:18">
      <c r="A13" s="8">
        <v>12</v>
      </c>
      <c r="B13" s="8"/>
      <c r="C13" s="8" t="s">
        <v>9</v>
      </c>
      <c r="D13" s="8"/>
      <c r="E13" s="9">
        <f t="shared" si="0"/>
        <v>1</v>
      </c>
      <c r="F13" s="8" t="s">
        <v>8</v>
      </c>
      <c r="G13" s="8"/>
      <c r="H13" s="9">
        <f t="shared" si="1"/>
        <v>0</v>
      </c>
      <c r="I13" s="14" t="s">
        <v>10</v>
      </c>
      <c r="J13" s="8"/>
      <c r="K13" s="9">
        <f t="shared" si="2"/>
        <v>2</v>
      </c>
      <c r="L13" s="8" t="str">
        <f t="shared" si="3"/>
        <v>B</v>
      </c>
      <c r="M13" s="10"/>
      <c r="O13" s="11" t="s">
        <v>82</v>
      </c>
      <c r="P13" s="11" t="s">
        <v>83</v>
      </c>
    </row>
    <row r="14" spans="1:18">
      <c r="A14" s="8">
        <v>13</v>
      </c>
      <c r="B14" s="8"/>
      <c r="C14" s="8" t="s">
        <v>9</v>
      </c>
      <c r="D14" s="8"/>
      <c r="E14" s="9">
        <f t="shared" si="0"/>
        <v>1</v>
      </c>
      <c r="F14" s="8" t="s">
        <v>9</v>
      </c>
      <c r="G14" s="8"/>
      <c r="H14" s="9">
        <f t="shared" si="1"/>
        <v>1</v>
      </c>
      <c r="I14" s="14" t="s">
        <v>8</v>
      </c>
      <c r="J14" s="8"/>
      <c r="K14" s="9">
        <f t="shared" si="2"/>
        <v>0</v>
      </c>
      <c r="L14" s="8" t="str">
        <f t="shared" si="3"/>
        <v>B</v>
      </c>
      <c r="M14" s="10"/>
      <c r="O14" s="11" t="s">
        <v>84</v>
      </c>
      <c r="P14" s="11" t="s">
        <v>85</v>
      </c>
    </row>
    <row r="15" spans="1:18">
      <c r="A15" s="15">
        <v>14</v>
      </c>
      <c r="B15" s="15"/>
      <c r="C15" s="15" t="s">
        <v>9</v>
      </c>
      <c r="D15" s="16">
        <f>Q4</f>
        <v>0.17792302106027597</v>
      </c>
      <c r="E15" s="17">
        <f t="shared" si="0"/>
        <v>1</v>
      </c>
      <c r="F15" s="15" t="s">
        <v>9</v>
      </c>
      <c r="G15" s="16">
        <f>Q5</f>
        <v>0.12145748987854219</v>
      </c>
      <c r="H15" s="17">
        <f t="shared" si="1"/>
        <v>1</v>
      </c>
      <c r="I15" s="18" t="s">
        <v>9</v>
      </c>
      <c r="J15" s="16">
        <f>Q6</f>
        <v>7.4866310160427441E-2</v>
      </c>
      <c r="K15" s="17">
        <f t="shared" si="2"/>
        <v>1</v>
      </c>
      <c r="L15" s="15" t="str">
        <f t="shared" si="3"/>
        <v>B</v>
      </c>
      <c r="M15" s="16">
        <f t="shared" ref="M15:M16" si="4">D15*G15*J15</f>
        <v>1.6178672161188885E-3</v>
      </c>
    </row>
    <row r="16" spans="1:18">
      <c r="A16" s="15">
        <v>15</v>
      </c>
      <c r="B16" s="15"/>
      <c r="C16" s="15" t="s">
        <v>9</v>
      </c>
      <c r="D16" s="16">
        <f>Q4</f>
        <v>0.17792302106027597</v>
      </c>
      <c r="E16" s="17">
        <f t="shared" si="0"/>
        <v>1</v>
      </c>
      <c r="F16" s="15" t="s">
        <v>9</v>
      </c>
      <c r="G16" s="16">
        <f>Q5</f>
        <v>0.12145748987854219</v>
      </c>
      <c r="H16" s="17">
        <f t="shared" si="1"/>
        <v>1</v>
      </c>
      <c r="I16" s="18" t="s">
        <v>10</v>
      </c>
      <c r="J16" s="16">
        <f>R6</f>
        <v>0.92513368983957278</v>
      </c>
      <c r="K16" s="17">
        <f t="shared" si="2"/>
        <v>2</v>
      </c>
      <c r="L16" s="15" t="str">
        <f t="shared" si="3"/>
        <v>A</v>
      </c>
      <c r="M16" s="16">
        <f t="shared" si="4"/>
        <v>1.999221631346923E-2</v>
      </c>
    </row>
    <row r="17" spans="1:16">
      <c r="A17" s="8">
        <v>16</v>
      </c>
      <c r="B17" s="8"/>
      <c r="C17" s="8" t="s">
        <v>9</v>
      </c>
      <c r="D17" s="8"/>
      <c r="E17" s="9">
        <f t="shared" si="0"/>
        <v>1</v>
      </c>
      <c r="F17" s="8" t="s">
        <v>10</v>
      </c>
      <c r="G17" s="8"/>
      <c r="H17" s="9">
        <f t="shared" si="1"/>
        <v>2</v>
      </c>
      <c r="I17" s="14" t="s">
        <v>8</v>
      </c>
      <c r="J17" s="8"/>
      <c r="K17" s="9">
        <f t="shared" si="2"/>
        <v>0</v>
      </c>
      <c r="L17" s="8" t="str">
        <f t="shared" si="3"/>
        <v>B</v>
      </c>
      <c r="M17" s="10"/>
    </row>
    <row r="18" spans="1:16">
      <c r="A18" s="15">
        <v>17</v>
      </c>
      <c r="B18" s="15"/>
      <c r="C18" s="15" t="s">
        <v>9</v>
      </c>
      <c r="D18" s="16">
        <f>Q4</f>
        <v>0.17792302106027597</v>
      </c>
      <c r="E18" s="17">
        <f t="shared" si="0"/>
        <v>1</v>
      </c>
      <c r="F18" s="15" t="s">
        <v>10</v>
      </c>
      <c r="G18" s="16">
        <f>R5</f>
        <v>0.87854251012145801</v>
      </c>
      <c r="H18" s="17">
        <f t="shared" si="1"/>
        <v>2</v>
      </c>
      <c r="I18" s="18" t="s">
        <v>9</v>
      </c>
      <c r="J18" s="16">
        <f>Q6</f>
        <v>7.4866310160427441E-2</v>
      </c>
      <c r="K18" s="17">
        <f t="shared" si="2"/>
        <v>1</v>
      </c>
      <c r="L18" s="15" t="str">
        <f t="shared" si="3"/>
        <v>A</v>
      </c>
      <c r="M18" s="16">
        <f t="shared" ref="M18:M19" si="5">D18*G18*J18</f>
        <v>1.170257286326E-2</v>
      </c>
    </row>
    <row r="19" spans="1:16">
      <c r="A19" s="15">
        <v>18</v>
      </c>
      <c r="B19" s="15"/>
      <c r="C19" s="15" t="s">
        <v>9</v>
      </c>
      <c r="D19" s="16">
        <f>Q4</f>
        <v>0.17792302106027597</v>
      </c>
      <c r="E19" s="17">
        <f t="shared" si="0"/>
        <v>1</v>
      </c>
      <c r="F19" s="15" t="s">
        <v>10</v>
      </c>
      <c r="G19" s="16">
        <f>R5</f>
        <v>0.87854251012145801</v>
      </c>
      <c r="H19" s="17">
        <f t="shared" si="1"/>
        <v>2</v>
      </c>
      <c r="I19" s="18" t="s">
        <v>10</v>
      </c>
      <c r="J19" s="16">
        <f>R6</f>
        <v>0.92513368983957278</v>
      </c>
      <c r="K19" s="17">
        <f t="shared" si="2"/>
        <v>2</v>
      </c>
      <c r="L19" s="15" t="str">
        <f t="shared" si="3"/>
        <v>G</v>
      </c>
      <c r="M19" s="16">
        <f t="shared" si="5"/>
        <v>0.14461036466742794</v>
      </c>
    </row>
    <row r="20" spans="1:16">
      <c r="A20" s="8">
        <v>19</v>
      </c>
      <c r="B20" s="8"/>
      <c r="C20" s="8" t="s">
        <v>10</v>
      </c>
      <c r="D20" s="8"/>
      <c r="E20" s="9">
        <f t="shared" si="0"/>
        <v>2</v>
      </c>
      <c r="F20" s="8" t="s">
        <v>8</v>
      </c>
      <c r="G20" s="8"/>
      <c r="H20" s="9">
        <f t="shared" si="1"/>
        <v>0</v>
      </c>
      <c r="I20" s="14" t="s">
        <v>8</v>
      </c>
      <c r="J20" s="8"/>
      <c r="K20" s="9">
        <f t="shared" si="2"/>
        <v>0</v>
      </c>
      <c r="L20" s="8" t="str">
        <f t="shared" si="3"/>
        <v>B</v>
      </c>
      <c r="M20" s="10"/>
    </row>
    <row r="21" spans="1:16">
      <c r="A21" s="8">
        <v>20</v>
      </c>
      <c r="B21" s="8"/>
      <c r="C21" s="8" t="s">
        <v>10</v>
      </c>
      <c r="D21" s="8"/>
      <c r="E21" s="9">
        <f t="shared" si="0"/>
        <v>2</v>
      </c>
      <c r="F21" s="8" t="s">
        <v>8</v>
      </c>
      <c r="G21" s="8"/>
      <c r="H21" s="9">
        <f t="shared" si="1"/>
        <v>0</v>
      </c>
      <c r="I21" s="14" t="s">
        <v>9</v>
      </c>
      <c r="J21" s="8"/>
      <c r="K21" s="9">
        <f t="shared" si="2"/>
        <v>1</v>
      </c>
      <c r="L21" s="8" t="str">
        <f t="shared" si="3"/>
        <v>B</v>
      </c>
      <c r="M21" s="10"/>
    </row>
    <row r="22" spans="1:16">
      <c r="A22" s="8">
        <v>21</v>
      </c>
      <c r="B22" s="8"/>
      <c r="C22" s="8" t="s">
        <v>10</v>
      </c>
      <c r="D22" s="8"/>
      <c r="E22" s="9">
        <f t="shared" si="0"/>
        <v>2</v>
      </c>
      <c r="F22" s="8" t="s">
        <v>8</v>
      </c>
      <c r="G22" s="8"/>
      <c r="H22" s="9">
        <f t="shared" si="1"/>
        <v>0</v>
      </c>
      <c r="I22" s="14" t="s">
        <v>10</v>
      </c>
      <c r="J22" s="8"/>
      <c r="K22" s="9">
        <f t="shared" si="2"/>
        <v>2</v>
      </c>
      <c r="L22" s="8" t="str">
        <f t="shared" si="3"/>
        <v>A</v>
      </c>
      <c r="M22" s="10"/>
    </row>
    <row r="23" spans="1:16">
      <c r="A23" s="8">
        <v>22</v>
      </c>
      <c r="B23" s="8"/>
      <c r="C23" s="8" t="s">
        <v>10</v>
      </c>
      <c r="D23" s="8"/>
      <c r="E23" s="9">
        <f t="shared" si="0"/>
        <v>2</v>
      </c>
      <c r="F23" s="8" t="s">
        <v>9</v>
      </c>
      <c r="G23" s="8"/>
      <c r="H23" s="9">
        <f t="shared" si="1"/>
        <v>1</v>
      </c>
      <c r="I23" s="14" t="s">
        <v>8</v>
      </c>
      <c r="J23" s="8"/>
      <c r="K23" s="9">
        <f t="shared" si="2"/>
        <v>0</v>
      </c>
      <c r="L23" s="8" t="str">
        <f t="shared" si="3"/>
        <v>B</v>
      </c>
      <c r="M23" s="10"/>
      <c r="O23" s="12" t="s">
        <v>76</v>
      </c>
      <c r="P23" s="12">
        <v>0</v>
      </c>
    </row>
    <row r="24" spans="1:16">
      <c r="A24" s="15">
        <v>23</v>
      </c>
      <c r="B24" s="15"/>
      <c r="C24" s="15" t="s">
        <v>10</v>
      </c>
      <c r="D24" s="16">
        <f>R4</f>
        <v>0.8220769789397242</v>
      </c>
      <c r="E24" s="17">
        <f t="shared" si="0"/>
        <v>2</v>
      </c>
      <c r="F24" s="15" t="s">
        <v>9</v>
      </c>
      <c r="G24" s="16">
        <f>Q5</f>
        <v>0.12145748987854219</v>
      </c>
      <c r="H24" s="17">
        <f t="shared" si="1"/>
        <v>1</v>
      </c>
      <c r="I24" s="18" t="s">
        <v>9</v>
      </c>
      <c r="J24" s="16">
        <f>Q6</f>
        <v>7.4866310160427441E-2</v>
      </c>
      <c r="K24" s="17">
        <f t="shared" si="2"/>
        <v>1</v>
      </c>
      <c r="L24" s="15" t="str">
        <f t="shared" si="3"/>
        <v>A</v>
      </c>
      <c r="M24" s="16">
        <f t="shared" ref="M24:M25" si="6">D24*G24*J24</f>
        <v>7.4752068924350285E-3</v>
      </c>
      <c r="O24" s="12" t="s">
        <v>78</v>
      </c>
      <c r="P24" s="13">
        <f>M15</f>
        <v>1.6178672161188885E-3</v>
      </c>
    </row>
    <row r="25" spans="1:16">
      <c r="A25" s="15">
        <v>24</v>
      </c>
      <c r="B25" s="15"/>
      <c r="C25" s="15" t="s">
        <v>10</v>
      </c>
      <c r="D25" s="16">
        <f>R4</f>
        <v>0.8220769789397242</v>
      </c>
      <c r="E25" s="17">
        <f t="shared" si="0"/>
        <v>2</v>
      </c>
      <c r="F25" s="15" t="s">
        <v>9</v>
      </c>
      <c r="G25" s="16">
        <f>Q5</f>
        <v>0.12145748987854219</v>
      </c>
      <c r="H25" s="17">
        <f t="shared" si="1"/>
        <v>1</v>
      </c>
      <c r="I25" s="18" t="s">
        <v>10</v>
      </c>
      <c r="J25" s="16">
        <f>R6</f>
        <v>0.92513368983957278</v>
      </c>
      <c r="K25" s="17">
        <f t="shared" si="2"/>
        <v>2</v>
      </c>
      <c r="L25" s="15" t="str">
        <f t="shared" si="3"/>
        <v>G</v>
      </c>
      <c r="M25" s="16">
        <f t="shared" si="6"/>
        <v>9.2372199456519075E-2</v>
      </c>
      <c r="O25" s="12" t="s">
        <v>80</v>
      </c>
      <c r="P25" s="13">
        <f>M16+M18+M24</f>
        <v>3.9169996069164256E-2</v>
      </c>
    </row>
    <row r="26" spans="1:16">
      <c r="A26" s="8">
        <v>25</v>
      </c>
      <c r="B26" s="8"/>
      <c r="C26" s="8" t="s">
        <v>10</v>
      </c>
      <c r="D26" s="8"/>
      <c r="E26" s="9">
        <f t="shared" si="0"/>
        <v>2</v>
      </c>
      <c r="F26" s="8" t="s">
        <v>10</v>
      </c>
      <c r="G26" s="8"/>
      <c r="H26" s="9">
        <f t="shared" si="1"/>
        <v>2</v>
      </c>
      <c r="I26" s="14" t="s">
        <v>8</v>
      </c>
      <c r="J26" s="8"/>
      <c r="K26" s="9">
        <f t="shared" si="2"/>
        <v>0</v>
      </c>
      <c r="L26" s="8" t="str">
        <f t="shared" si="3"/>
        <v>A</v>
      </c>
      <c r="M26" s="10"/>
      <c r="O26" s="12" t="s">
        <v>82</v>
      </c>
      <c r="P26" s="13">
        <f>M19+M25+M27</f>
        <v>0.29105322731256056</v>
      </c>
    </row>
    <row r="27" spans="1:16">
      <c r="A27" s="15">
        <v>26</v>
      </c>
      <c r="B27" s="15"/>
      <c r="C27" s="15" t="s">
        <v>10</v>
      </c>
      <c r="D27" s="16">
        <f>R4</f>
        <v>0.8220769789397242</v>
      </c>
      <c r="E27" s="17">
        <f t="shared" si="0"/>
        <v>2</v>
      </c>
      <c r="F27" s="15" t="s">
        <v>10</v>
      </c>
      <c r="G27" s="16">
        <f>R5</f>
        <v>0.87854251012145801</v>
      </c>
      <c r="H27" s="17">
        <f t="shared" si="1"/>
        <v>2</v>
      </c>
      <c r="I27" s="18" t="s">
        <v>9</v>
      </c>
      <c r="J27" s="16">
        <f>Q6</f>
        <v>7.4866310160427441E-2</v>
      </c>
      <c r="K27" s="17">
        <f t="shared" si="2"/>
        <v>1</v>
      </c>
      <c r="L27" s="15" t="str">
        <f t="shared" si="3"/>
        <v>G</v>
      </c>
      <c r="M27" s="16">
        <f t="shared" ref="M27:M28" si="7">D27*G27*J27</f>
        <v>5.4070663188613553E-2</v>
      </c>
      <c r="O27" s="12" t="s">
        <v>84</v>
      </c>
      <c r="P27" s="13">
        <f>M28</f>
        <v>0.66815890940215683</v>
      </c>
    </row>
    <row r="28" spans="1:16">
      <c r="A28" s="15">
        <v>27</v>
      </c>
      <c r="B28" s="15"/>
      <c r="C28" s="15" t="s">
        <v>10</v>
      </c>
      <c r="D28" s="16">
        <f>R4</f>
        <v>0.8220769789397242</v>
      </c>
      <c r="E28" s="17">
        <f t="shared" si="0"/>
        <v>2</v>
      </c>
      <c r="F28" s="15" t="s">
        <v>10</v>
      </c>
      <c r="G28" s="16">
        <f>R5</f>
        <v>0.87854251012145801</v>
      </c>
      <c r="H28" s="17">
        <f t="shared" si="1"/>
        <v>2</v>
      </c>
      <c r="I28" s="18" t="s">
        <v>10</v>
      </c>
      <c r="J28" s="16">
        <f>R6</f>
        <v>0.92513368983957278</v>
      </c>
      <c r="K28" s="17">
        <f t="shared" si="2"/>
        <v>2</v>
      </c>
      <c r="L28" s="15" t="str">
        <f t="shared" si="3"/>
        <v>VG</v>
      </c>
      <c r="M28" s="16">
        <f t="shared" si="7"/>
        <v>0.66815890940215683</v>
      </c>
      <c r="O28" s="19" t="s">
        <v>86</v>
      </c>
      <c r="P28" s="20">
        <f>(0*P23+ 0.25*P24+0.5*P25+0.75*P26+1*P27)/(P23+P24+P25+P26+P27)</f>
        <v>0.90643829472518866</v>
      </c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4.5703125" customWidth="1"/>
    <col min="2" max="2" width="2.85546875" customWidth="1"/>
    <col min="3" max="3" width="13.140625" customWidth="1"/>
    <col min="4" max="4" width="5.42578125" customWidth="1"/>
    <col min="5" max="5" width="2.85546875" customWidth="1"/>
    <col min="6" max="6" width="14.28515625" customWidth="1"/>
    <col min="7" max="7" width="7.28515625" customWidth="1"/>
    <col min="8" max="8" width="2.28515625" customWidth="1"/>
    <col min="9" max="9" width="14" customWidth="1"/>
    <col min="10" max="10" width="7.28515625" customWidth="1"/>
    <col min="11" max="11" width="4.85546875" customWidth="1"/>
  </cols>
  <sheetData>
    <row r="1" spans="1:18">
      <c r="A1" s="6" t="s">
        <v>65</v>
      </c>
      <c r="B1" s="7" t="s">
        <v>66</v>
      </c>
      <c r="C1" s="6" t="s">
        <v>87</v>
      </c>
      <c r="D1" s="55" t="s">
        <v>68</v>
      </c>
      <c r="E1" s="63"/>
      <c r="F1" s="6" t="s">
        <v>88</v>
      </c>
      <c r="G1" s="55" t="s">
        <v>70</v>
      </c>
      <c r="H1" s="63"/>
      <c r="I1" s="6" t="s">
        <v>89</v>
      </c>
      <c r="J1" s="55" t="s">
        <v>72</v>
      </c>
      <c r="K1" s="63"/>
      <c r="L1" s="7" t="s">
        <v>23</v>
      </c>
      <c r="M1" s="7"/>
    </row>
    <row r="2" spans="1:18">
      <c r="A2" s="8">
        <v>1</v>
      </c>
      <c r="B2" s="8"/>
      <c r="C2" s="8" t="s">
        <v>8</v>
      </c>
      <c r="D2" s="8"/>
      <c r="E2" s="9">
        <f t="shared" ref="E2:E28" si="0">IF(C2="W",0,IF(C2="M",1,IF(C2="S",2)))</f>
        <v>0</v>
      </c>
      <c r="F2" s="8" t="s">
        <v>8</v>
      </c>
      <c r="G2" s="8"/>
      <c r="H2" s="9">
        <f t="shared" ref="H2:H28" si="1">IF(F2="W",0,IF(F2="M",1,IF(F2="S",2)))</f>
        <v>0</v>
      </c>
      <c r="I2" s="8" t="s">
        <v>8</v>
      </c>
      <c r="J2" s="8"/>
      <c r="K2" s="9">
        <f t="shared" ref="K2:K28" si="2">IF(I2="W",0,IF(I2="M",1,IF(I2="S",2)))</f>
        <v>0</v>
      </c>
      <c r="L2" s="8" t="str">
        <f t="shared" ref="L2:L28" si="3">IF(AND(0&lt;=SUM(E2,H2,K2),SUM(E2,H2,K2)&lt;=1),"VB",IF(AND(2&lt;=SUM(E2,H2,K2),SUM(E2,H2,K2)&lt;=3),"B",IF(SUM(E2,H2,K2)=4,"A",IF(SUM(E2,H2,K2)=5,"G",IF(SUM(E2,H2,K2)=6,"VG")))))</f>
        <v>VB</v>
      </c>
      <c r="M2" s="10"/>
      <c r="O2" s="11" t="s">
        <v>90</v>
      </c>
    </row>
    <row r="3" spans="1:18">
      <c r="A3" s="8">
        <v>2</v>
      </c>
      <c r="B3" s="8"/>
      <c r="C3" s="8" t="s">
        <v>8</v>
      </c>
      <c r="D3" s="8"/>
      <c r="E3" s="9">
        <f t="shared" si="0"/>
        <v>0</v>
      </c>
      <c r="F3" s="8" t="s">
        <v>8</v>
      </c>
      <c r="G3" s="8"/>
      <c r="H3" s="9">
        <f t="shared" si="1"/>
        <v>0</v>
      </c>
      <c r="I3" s="8" t="s">
        <v>9</v>
      </c>
      <c r="J3" s="8"/>
      <c r="K3" s="9">
        <f t="shared" si="2"/>
        <v>1</v>
      </c>
      <c r="L3" s="8" t="str">
        <f t="shared" si="3"/>
        <v>VB</v>
      </c>
      <c r="M3" s="10"/>
      <c r="O3" s="12" t="s">
        <v>0</v>
      </c>
      <c r="P3" s="12" t="s">
        <v>8</v>
      </c>
      <c r="Q3" s="12" t="s">
        <v>9</v>
      </c>
      <c r="R3" s="12" t="s">
        <v>10</v>
      </c>
    </row>
    <row r="4" spans="1:18">
      <c r="A4" s="8">
        <v>3</v>
      </c>
      <c r="B4" s="8"/>
      <c r="C4" s="8" t="s">
        <v>8</v>
      </c>
      <c r="D4" s="8"/>
      <c r="E4" s="9">
        <f t="shared" si="0"/>
        <v>0</v>
      </c>
      <c r="F4" s="8" t="s">
        <v>8</v>
      </c>
      <c r="G4" s="8"/>
      <c r="H4" s="9">
        <f t="shared" si="1"/>
        <v>0</v>
      </c>
      <c r="I4" s="8" t="s">
        <v>10</v>
      </c>
      <c r="J4" s="8"/>
      <c r="K4" s="9">
        <f t="shared" si="2"/>
        <v>2</v>
      </c>
      <c r="L4" s="8" t="str">
        <f t="shared" si="3"/>
        <v>B</v>
      </c>
      <c r="M4" s="10"/>
      <c r="O4" s="12">
        <v>4</v>
      </c>
      <c r="P4" s="13">
        <f>Normalization!K8</f>
        <v>0</v>
      </c>
      <c r="Q4" s="13">
        <f>Normalization!L8</f>
        <v>0.10416666666666667</v>
      </c>
      <c r="R4" s="13">
        <f>Normalization!M8</f>
        <v>0.89583333333333348</v>
      </c>
    </row>
    <row r="5" spans="1:18">
      <c r="A5" s="8">
        <v>4</v>
      </c>
      <c r="B5" s="8"/>
      <c r="C5" s="8" t="s">
        <v>8</v>
      </c>
      <c r="D5" s="8"/>
      <c r="E5" s="9">
        <f t="shared" si="0"/>
        <v>0</v>
      </c>
      <c r="F5" s="8" t="s">
        <v>9</v>
      </c>
      <c r="G5" s="8"/>
      <c r="H5" s="9">
        <f t="shared" si="1"/>
        <v>1</v>
      </c>
      <c r="I5" s="14" t="s">
        <v>8</v>
      </c>
      <c r="J5" s="8"/>
      <c r="K5" s="9">
        <f t="shared" si="2"/>
        <v>0</v>
      </c>
      <c r="L5" s="8" t="str">
        <f t="shared" si="3"/>
        <v>VB</v>
      </c>
      <c r="M5" s="10"/>
      <c r="O5" s="12">
        <v>5</v>
      </c>
      <c r="P5" s="13">
        <f>Normalization!K10</f>
        <v>9.2436974789917387E-2</v>
      </c>
      <c r="Q5" s="13">
        <f>Normalization!L10</f>
        <v>0.90756302521008259</v>
      </c>
      <c r="R5" s="13">
        <f>Normalization!M10</f>
        <v>0</v>
      </c>
    </row>
    <row r="6" spans="1:18">
      <c r="A6" s="8">
        <v>5</v>
      </c>
      <c r="B6" s="8"/>
      <c r="C6" s="8" t="s">
        <v>8</v>
      </c>
      <c r="D6" s="8"/>
      <c r="E6" s="9">
        <f t="shared" si="0"/>
        <v>0</v>
      </c>
      <c r="F6" s="8" t="s">
        <v>9</v>
      </c>
      <c r="G6" s="8"/>
      <c r="H6" s="9">
        <f t="shared" si="1"/>
        <v>1</v>
      </c>
      <c r="I6" s="14" t="s">
        <v>9</v>
      </c>
      <c r="J6" s="8"/>
      <c r="K6" s="9">
        <f t="shared" si="2"/>
        <v>1</v>
      </c>
      <c r="L6" s="8" t="str">
        <f t="shared" si="3"/>
        <v>B</v>
      </c>
      <c r="M6" s="10"/>
      <c r="O6" s="12">
        <v>6</v>
      </c>
      <c r="P6" s="13">
        <f>Normalization!K12</f>
        <v>0.4619666048237478</v>
      </c>
      <c r="Q6" s="13">
        <f>Normalization!L12</f>
        <v>0.53803339517625226</v>
      </c>
      <c r="R6" s="13">
        <f>Normalization!M12</f>
        <v>0</v>
      </c>
    </row>
    <row r="7" spans="1:18">
      <c r="A7" s="8">
        <v>6</v>
      </c>
      <c r="B7" s="8"/>
      <c r="C7" s="8" t="s">
        <v>8</v>
      </c>
      <c r="D7" s="8"/>
      <c r="E7" s="9">
        <f t="shared" si="0"/>
        <v>0</v>
      </c>
      <c r="F7" s="8" t="s">
        <v>9</v>
      </c>
      <c r="G7" s="8"/>
      <c r="H7" s="9">
        <f t="shared" si="1"/>
        <v>1</v>
      </c>
      <c r="I7" s="14" t="s">
        <v>10</v>
      </c>
      <c r="J7" s="8"/>
      <c r="K7" s="9">
        <f t="shared" si="2"/>
        <v>2</v>
      </c>
      <c r="L7" s="8" t="str">
        <f t="shared" si="3"/>
        <v>B</v>
      </c>
      <c r="M7" s="10"/>
    </row>
    <row r="8" spans="1:18">
      <c r="A8" s="8">
        <v>7</v>
      </c>
      <c r="B8" s="8"/>
      <c r="C8" s="8" t="s">
        <v>8</v>
      </c>
      <c r="D8" s="8"/>
      <c r="E8" s="9">
        <f t="shared" si="0"/>
        <v>0</v>
      </c>
      <c r="F8" s="8" t="s">
        <v>10</v>
      </c>
      <c r="G8" s="8"/>
      <c r="H8" s="9">
        <f t="shared" si="1"/>
        <v>2</v>
      </c>
      <c r="I8" s="14" t="s">
        <v>8</v>
      </c>
      <c r="J8" s="8"/>
      <c r="K8" s="9">
        <f t="shared" si="2"/>
        <v>0</v>
      </c>
      <c r="L8" s="8" t="str">
        <f t="shared" si="3"/>
        <v>B</v>
      </c>
      <c r="M8" s="10"/>
      <c r="O8" s="11" t="s">
        <v>74</v>
      </c>
    </row>
    <row r="9" spans="1:18">
      <c r="A9" s="8">
        <v>8</v>
      </c>
      <c r="B9" s="8"/>
      <c r="C9" s="8" t="s">
        <v>8</v>
      </c>
      <c r="D9" s="8"/>
      <c r="E9" s="9">
        <f t="shared" si="0"/>
        <v>0</v>
      </c>
      <c r="F9" s="8" t="s">
        <v>10</v>
      </c>
      <c r="G9" s="8"/>
      <c r="H9" s="9">
        <f t="shared" si="1"/>
        <v>2</v>
      </c>
      <c r="I9" s="14" t="s">
        <v>9</v>
      </c>
      <c r="J9" s="8"/>
      <c r="K9" s="9">
        <f t="shared" si="2"/>
        <v>1</v>
      </c>
      <c r="L9" s="8" t="str">
        <f t="shared" si="3"/>
        <v>B</v>
      </c>
      <c r="M9" s="10"/>
      <c r="O9" s="11" t="s">
        <v>91</v>
      </c>
    </row>
    <row r="10" spans="1:18">
      <c r="A10" s="8">
        <v>9</v>
      </c>
      <c r="B10" s="8"/>
      <c r="C10" s="8" t="s">
        <v>8</v>
      </c>
      <c r="D10" s="8"/>
      <c r="E10" s="9">
        <f t="shared" si="0"/>
        <v>0</v>
      </c>
      <c r="F10" s="8" t="s">
        <v>10</v>
      </c>
      <c r="G10" s="8"/>
      <c r="H10" s="9">
        <f t="shared" si="1"/>
        <v>2</v>
      </c>
      <c r="I10" s="14" t="s">
        <v>10</v>
      </c>
      <c r="J10" s="8"/>
      <c r="K10" s="9">
        <f t="shared" si="2"/>
        <v>2</v>
      </c>
      <c r="L10" s="8" t="str">
        <f t="shared" si="3"/>
        <v>A</v>
      </c>
      <c r="M10" s="10"/>
      <c r="O10" s="11" t="s">
        <v>76</v>
      </c>
      <c r="P10" s="11" t="s">
        <v>77</v>
      </c>
    </row>
    <row r="11" spans="1:18">
      <c r="A11" s="15">
        <v>10</v>
      </c>
      <c r="B11" s="15"/>
      <c r="C11" s="15" t="s">
        <v>9</v>
      </c>
      <c r="D11" s="16">
        <f>Q4</f>
        <v>0.10416666666666667</v>
      </c>
      <c r="E11" s="17">
        <f t="shared" si="0"/>
        <v>1</v>
      </c>
      <c r="F11" s="15" t="s">
        <v>8</v>
      </c>
      <c r="G11" s="16">
        <f>P5</f>
        <v>9.2436974789917387E-2</v>
      </c>
      <c r="H11" s="17">
        <f t="shared" si="1"/>
        <v>0</v>
      </c>
      <c r="I11" s="18" t="s">
        <v>8</v>
      </c>
      <c r="J11" s="16">
        <f>P6</f>
        <v>0.4619666048237478</v>
      </c>
      <c r="K11" s="17">
        <f t="shared" si="2"/>
        <v>0</v>
      </c>
      <c r="L11" s="15" t="str">
        <f t="shared" si="3"/>
        <v>VB</v>
      </c>
      <c r="M11" s="16">
        <f t="shared" ref="M11:M12" si="4">D11*G11*J11</f>
        <v>4.4482078545704691E-3</v>
      </c>
      <c r="O11" s="11" t="s">
        <v>78</v>
      </c>
      <c r="P11" s="11" t="s">
        <v>79</v>
      </c>
    </row>
    <row r="12" spans="1:18">
      <c r="A12" s="15">
        <v>11</v>
      </c>
      <c r="B12" s="15"/>
      <c r="C12" s="15" t="s">
        <v>9</v>
      </c>
      <c r="D12" s="16">
        <f>Q4</f>
        <v>0.10416666666666667</v>
      </c>
      <c r="E12" s="17">
        <f t="shared" si="0"/>
        <v>1</v>
      </c>
      <c r="F12" s="15" t="s">
        <v>8</v>
      </c>
      <c r="G12" s="16">
        <f>P5</f>
        <v>9.2436974789917387E-2</v>
      </c>
      <c r="H12" s="17">
        <f t="shared" si="1"/>
        <v>0</v>
      </c>
      <c r="I12" s="18" t="s">
        <v>9</v>
      </c>
      <c r="J12" s="16">
        <f>Q6</f>
        <v>0.53803339517625226</v>
      </c>
      <c r="K12" s="17">
        <f t="shared" si="2"/>
        <v>1</v>
      </c>
      <c r="L12" s="15" t="str">
        <f t="shared" si="3"/>
        <v>B</v>
      </c>
      <c r="M12" s="16">
        <f t="shared" si="4"/>
        <v>5.1806436860459262E-3</v>
      </c>
      <c r="O12" s="11" t="s">
        <v>80</v>
      </c>
      <c r="P12" s="11" t="s">
        <v>81</v>
      </c>
    </row>
    <row r="13" spans="1:18">
      <c r="A13" s="8">
        <v>12</v>
      </c>
      <c r="B13" s="8"/>
      <c r="C13" s="8" t="s">
        <v>9</v>
      </c>
      <c r="D13" s="8"/>
      <c r="E13" s="9">
        <f t="shared" si="0"/>
        <v>1</v>
      </c>
      <c r="F13" s="8" t="s">
        <v>8</v>
      </c>
      <c r="G13" s="8"/>
      <c r="H13" s="9">
        <f t="shared" si="1"/>
        <v>0</v>
      </c>
      <c r="I13" s="14" t="s">
        <v>10</v>
      </c>
      <c r="J13" s="8"/>
      <c r="K13" s="9">
        <f t="shared" si="2"/>
        <v>2</v>
      </c>
      <c r="L13" s="8" t="str">
        <f t="shared" si="3"/>
        <v>B</v>
      </c>
      <c r="M13" s="10"/>
      <c r="O13" s="11" t="s">
        <v>82</v>
      </c>
      <c r="P13" s="11" t="s">
        <v>83</v>
      </c>
    </row>
    <row r="14" spans="1:18">
      <c r="A14" s="15">
        <v>13</v>
      </c>
      <c r="B14" s="15"/>
      <c r="C14" s="15" t="s">
        <v>9</v>
      </c>
      <c r="D14" s="16">
        <f>Q4</f>
        <v>0.10416666666666667</v>
      </c>
      <c r="E14" s="17">
        <f t="shared" si="0"/>
        <v>1</v>
      </c>
      <c r="F14" s="15" t="s">
        <v>9</v>
      </c>
      <c r="G14" s="16">
        <f>Q5</f>
        <v>0.90756302521008259</v>
      </c>
      <c r="H14" s="17">
        <f t="shared" si="1"/>
        <v>1</v>
      </c>
      <c r="I14" s="18" t="s">
        <v>8</v>
      </c>
      <c r="J14" s="16">
        <f>P6</f>
        <v>0.4619666048237478</v>
      </c>
      <c r="K14" s="17">
        <f t="shared" si="2"/>
        <v>0</v>
      </c>
      <c r="L14" s="15" t="str">
        <f t="shared" si="3"/>
        <v>B</v>
      </c>
      <c r="M14" s="16">
        <f t="shared" ref="M14:M15" si="5">D14*G14*J14</f>
        <v>4.3673313481236598E-2</v>
      </c>
      <c r="O14" s="11" t="s">
        <v>84</v>
      </c>
      <c r="P14" s="11" t="s">
        <v>85</v>
      </c>
    </row>
    <row r="15" spans="1:18">
      <c r="A15" s="15">
        <v>14</v>
      </c>
      <c r="B15" s="15"/>
      <c r="C15" s="15" t="s">
        <v>9</v>
      </c>
      <c r="D15" s="16">
        <f>Q4</f>
        <v>0.10416666666666667</v>
      </c>
      <c r="E15" s="17">
        <f t="shared" si="0"/>
        <v>1</v>
      </c>
      <c r="F15" s="15" t="s">
        <v>9</v>
      </c>
      <c r="G15" s="16">
        <f>Q5</f>
        <v>0.90756302521008259</v>
      </c>
      <c r="H15" s="17">
        <f t="shared" si="1"/>
        <v>1</v>
      </c>
      <c r="I15" s="18" t="s">
        <v>9</v>
      </c>
      <c r="J15" s="16">
        <f>Q6</f>
        <v>0.53803339517625226</v>
      </c>
      <c r="K15" s="17">
        <f t="shared" si="2"/>
        <v>1</v>
      </c>
      <c r="L15" s="15" t="str">
        <f t="shared" si="3"/>
        <v>B</v>
      </c>
      <c r="M15" s="16">
        <f t="shared" si="5"/>
        <v>5.0864501644813688E-2</v>
      </c>
    </row>
    <row r="16" spans="1:18">
      <c r="A16" s="8">
        <v>15</v>
      </c>
      <c r="B16" s="8"/>
      <c r="C16" s="8" t="s">
        <v>9</v>
      </c>
      <c r="D16" s="8"/>
      <c r="E16" s="9">
        <f t="shared" si="0"/>
        <v>1</v>
      </c>
      <c r="F16" s="8" t="s">
        <v>9</v>
      </c>
      <c r="G16" s="8"/>
      <c r="H16" s="9">
        <f t="shared" si="1"/>
        <v>1</v>
      </c>
      <c r="I16" s="14" t="s">
        <v>10</v>
      </c>
      <c r="J16" s="8"/>
      <c r="K16" s="9">
        <f t="shared" si="2"/>
        <v>2</v>
      </c>
      <c r="L16" s="8" t="str">
        <f t="shared" si="3"/>
        <v>A</v>
      </c>
      <c r="M16" s="10"/>
    </row>
    <row r="17" spans="1:16">
      <c r="A17" s="8">
        <v>16</v>
      </c>
      <c r="B17" s="8"/>
      <c r="C17" s="8" t="s">
        <v>9</v>
      </c>
      <c r="D17" s="8"/>
      <c r="E17" s="9">
        <f t="shared" si="0"/>
        <v>1</v>
      </c>
      <c r="F17" s="8" t="s">
        <v>10</v>
      </c>
      <c r="G17" s="8"/>
      <c r="H17" s="9">
        <f t="shared" si="1"/>
        <v>2</v>
      </c>
      <c r="I17" s="14" t="s">
        <v>8</v>
      </c>
      <c r="J17" s="8"/>
      <c r="K17" s="9">
        <f t="shared" si="2"/>
        <v>0</v>
      </c>
      <c r="L17" s="8" t="str">
        <f t="shared" si="3"/>
        <v>B</v>
      </c>
      <c r="M17" s="10"/>
    </row>
    <row r="18" spans="1:16">
      <c r="A18" s="8">
        <v>17</v>
      </c>
      <c r="B18" s="8"/>
      <c r="C18" s="8" t="s">
        <v>9</v>
      </c>
      <c r="D18" s="8"/>
      <c r="E18" s="9">
        <f t="shared" si="0"/>
        <v>1</v>
      </c>
      <c r="F18" s="8" t="s">
        <v>10</v>
      </c>
      <c r="G18" s="8"/>
      <c r="H18" s="9">
        <f t="shared" si="1"/>
        <v>2</v>
      </c>
      <c r="I18" s="14" t="s">
        <v>9</v>
      </c>
      <c r="J18" s="8"/>
      <c r="K18" s="9">
        <f t="shared" si="2"/>
        <v>1</v>
      </c>
      <c r="L18" s="8" t="str">
        <f t="shared" si="3"/>
        <v>A</v>
      </c>
      <c r="M18" s="10"/>
    </row>
    <row r="19" spans="1:16">
      <c r="A19" s="8">
        <v>18</v>
      </c>
      <c r="B19" s="8"/>
      <c r="C19" s="8" t="s">
        <v>9</v>
      </c>
      <c r="D19" s="8"/>
      <c r="E19" s="9">
        <f t="shared" si="0"/>
        <v>1</v>
      </c>
      <c r="F19" s="8" t="s">
        <v>10</v>
      </c>
      <c r="G19" s="8"/>
      <c r="H19" s="9">
        <f t="shared" si="1"/>
        <v>2</v>
      </c>
      <c r="I19" s="14" t="s">
        <v>10</v>
      </c>
      <c r="J19" s="8"/>
      <c r="K19" s="9">
        <f t="shared" si="2"/>
        <v>2</v>
      </c>
      <c r="L19" s="8" t="str">
        <f t="shared" si="3"/>
        <v>G</v>
      </c>
      <c r="M19" s="10"/>
    </row>
    <row r="20" spans="1:16">
      <c r="A20" s="15">
        <v>19</v>
      </c>
      <c r="B20" s="15"/>
      <c r="C20" s="15" t="s">
        <v>10</v>
      </c>
      <c r="D20" s="16">
        <f>R4</f>
        <v>0.89583333333333348</v>
      </c>
      <c r="E20" s="17">
        <f t="shared" si="0"/>
        <v>2</v>
      </c>
      <c r="F20" s="15" t="s">
        <v>8</v>
      </c>
      <c r="G20" s="16">
        <f>P5</f>
        <v>9.2436974789917387E-2</v>
      </c>
      <c r="H20" s="17">
        <f t="shared" si="1"/>
        <v>0</v>
      </c>
      <c r="I20" s="18" t="s">
        <v>8</v>
      </c>
      <c r="J20" s="16">
        <f>P6</f>
        <v>0.4619666048237478</v>
      </c>
      <c r="K20" s="17">
        <f t="shared" si="2"/>
        <v>0</v>
      </c>
      <c r="L20" s="15" t="str">
        <f t="shared" si="3"/>
        <v>B</v>
      </c>
      <c r="M20" s="16">
        <f t="shared" ref="M20:M21" si="6">D20*G20*J20</f>
        <v>3.8254587549306038E-2</v>
      </c>
    </row>
    <row r="21" spans="1:16">
      <c r="A21" s="15">
        <v>20</v>
      </c>
      <c r="B21" s="15"/>
      <c r="C21" s="15" t="s">
        <v>10</v>
      </c>
      <c r="D21" s="16">
        <f>R4</f>
        <v>0.89583333333333348</v>
      </c>
      <c r="E21" s="17">
        <f t="shared" si="0"/>
        <v>2</v>
      </c>
      <c r="F21" s="15" t="s">
        <v>8</v>
      </c>
      <c r="G21" s="16">
        <f>P5</f>
        <v>9.2436974789917387E-2</v>
      </c>
      <c r="H21" s="17">
        <f t="shared" si="1"/>
        <v>0</v>
      </c>
      <c r="I21" s="18" t="s">
        <v>9</v>
      </c>
      <c r="J21" s="16">
        <f>Q6</f>
        <v>0.53803339517625226</v>
      </c>
      <c r="K21" s="17">
        <f t="shared" si="2"/>
        <v>1</v>
      </c>
      <c r="L21" s="15" t="str">
        <f t="shared" si="3"/>
        <v>B</v>
      </c>
      <c r="M21" s="16">
        <f t="shared" si="6"/>
        <v>4.455353569999497E-2</v>
      </c>
    </row>
    <row r="22" spans="1:16">
      <c r="A22" s="8">
        <v>21</v>
      </c>
      <c r="B22" s="8"/>
      <c r="C22" s="8" t="s">
        <v>10</v>
      </c>
      <c r="D22" s="8"/>
      <c r="E22" s="9">
        <f t="shared" si="0"/>
        <v>2</v>
      </c>
      <c r="F22" s="8" t="s">
        <v>8</v>
      </c>
      <c r="G22" s="8"/>
      <c r="H22" s="9">
        <f t="shared" si="1"/>
        <v>0</v>
      </c>
      <c r="I22" s="14" t="s">
        <v>10</v>
      </c>
      <c r="J22" s="8"/>
      <c r="K22" s="9">
        <f t="shared" si="2"/>
        <v>2</v>
      </c>
      <c r="L22" s="8" t="str">
        <f t="shared" si="3"/>
        <v>A</v>
      </c>
      <c r="M22" s="10"/>
    </row>
    <row r="23" spans="1:16">
      <c r="A23" s="15">
        <v>22</v>
      </c>
      <c r="B23" s="15"/>
      <c r="C23" s="15" t="s">
        <v>10</v>
      </c>
      <c r="D23" s="16">
        <f>R4</f>
        <v>0.89583333333333348</v>
      </c>
      <c r="E23" s="17">
        <f t="shared" si="0"/>
        <v>2</v>
      </c>
      <c r="F23" s="15" t="s">
        <v>9</v>
      </c>
      <c r="G23" s="16">
        <f>Q5</f>
        <v>0.90756302521008259</v>
      </c>
      <c r="H23" s="17">
        <f t="shared" si="1"/>
        <v>1</v>
      </c>
      <c r="I23" s="18" t="s">
        <v>8</v>
      </c>
      <c r="J23" s="16">
        <f>P6</f>
        <v>0.4619666048237478</v>
      </c>
      <c r="K23" s="17">
        <f t="shared" si="2"/>
        <v>0</v>
      </c>
      <c r="L23" s="15" t="str">
        <f t="shared" si="3"/>
        <v>B</v>
      </c>
      <c r="M23" s="16">
        <f t="shared" ref="M23:M24" si="7">D23*G23*J23</f>
        <v>0.37559049593863475</v>
      </c>
      <c r="O23" s="12" t="s">
        <v>76</v>
      </c>
      <c r="P23" s="13">
        <f>M11</f>
        <v>4.4482078545704691E-3</v>
      </c>
    </row>
    <row r="24" spans="1:16">
      <c r="A24" s="15">
        <v>23</v>
      </c>
      <c r="B24" s="15"/>
      <c r="C24" s="15" t="s">
        <v>10</v>
      </c>
      <c r="D24" s="16">
        <f>R4</f>
        <v>0.89583333333333348</v>
      </c>
      <c r="E24" s="17">
        <f t="shared" si="0"/>
        <v>2</v>
      </c>
      <c r="F24" s="15" t="s">
        <v>9</v>
      </c>
      <c r="G24" s="16">
        <f>Q5</f>
        <v>0.90756302521008259</v>
      </c>
      <c r="H24" s="17">
        <f t="shared" si="1"/>
        <v>1</v>
      </c>
      <c r="I24" s="18" t="s">
        <v>9</v>
      </c>
      <c r="J24" s="16">
        <f>Q6</f>
        <v>0.53803339517625226</v>
      </c>
      <c r="K24" s="17">
        <f t="shared" si="2"/>
        <v>1</v>
      </c>
      <c r="L24" s="15" t="str">
        <f t="shared" si="3"/>
        <v>A</v>
      </c>
      <c r="M24" s="16">
        <f t="shared" si="7"/>
        <v>0.43743471414539775</v>
      </c>
      <c r="O24" s="12" t="s">
        <v>78</v>
      </c>
      <c r="P24" s="13">
        <f>M12+M14+M15+M20+M21+M23</f>
        <v>0.55811707800003196</v>
      </c>
    </row>
    <row r="25" spans="1:16">
      <c r="A25" s="8">
        <v>24</v>
      </c>
      <c r="B25" s="8"/>
      <c r="C25" s="8" t="s">
        <v>10</v>
      </c>
      <c r="D25" s="8"/>
      <c r="E25" s="9">
        <f t="shared" si="0"/>
        <v>2</v>
      </c>
      <c r="F25" s="8" t="s">
        <v>9</v>
      </c>
      <c r="G25" s="8"/>
      <c r="H25" s="9">
        <f t="shared" si="1"/>
        <v>1</v>
      </c>
      <c r="I25" s="14" t="s">
        <v>10</v>
      </c>
      <c r="J25" s="8"/>
      <c r="K25" s="9">
        <f t="shared" si="2"/>
        <v>2</v>
      </c>
      <c r="L25" s="8" t="str">
        <f t="shared" si="3"/>
        <v>G</v>
      </c>
      <c r="M25" s="10"/>
      <c r="O25" s="12" t="s">
        <v>80</v>
      </c>
      <c r="P25" s="13">
        <f>M16+M18+M24</f>
        <v>0.43743471414539775</v>
      </c>
    </row>
    <row r="26" spans="1:16">
      <c r="A26" s="8">
        <v>25</v>
      </c>
      <c r="B26" s="8"/>
      <c r="C26" s="8" t="s">
        <v>10</v>
      </c>
      <c r="D26" s="8"/>
      <c r="E26" s="9">
        <f t="shared" si="0"/>
        <v>2</v>
      </c>
      <c r="F26" s="8" t="s">
        <v>10</v>
      </c>
      <c r="G26" s="8"/>
      <c r="H26" s="9">
        <f t="shared" si="1"/>
        <v>2</v>
      </c>
      <c r="I26" s="14" t="s">
        <v>8</v>
      </c>
      <c r="J26" s="8"/>
      <c r="K26" s="9">
        <f t="shared" si="2"/>
        <v>0</v>
      </c>
      <c r="L26" s="8" t="str">
        <f t="shared" si="3"/>
        <v>A</v>
      </c>
      <c r="M26" s="10"/>
      <c r="O26" s="12" t="s">
        <v>82</v>
      </c>
      <c r="P26" s="12">
        <v>0</v>
      </c>
    </row>
    <row r="27" spans="1:16">
      <c r="A27" s="8">
        <v>26</v>
      </c>
      <c r="B27" s="8"/>
      <c r="C27" s="8" t="s">
        <v>10</v>
      </c>
      <c r="D27" s="8"/>
      <c r="E27" s="9">
        <f t="shared" si="0"/>
        <v>2</v>
      </c>
      <c r="F27" s="8" t="s">
        <v>10</v>
      </c>
      <c r="G27" s="8"/>
      <c r="H27" s="9">
        <f t="shared" si="1"/>
        <v>2</v>
      </c>
      <c r="I27" s="14" t="s">
        <v>9</v>
      </c>
      <c r="J27" s="8"/>
      <c r="K27" s="9">
        <f t="shared" si="2"/>
        <v>1</v>
      </c>
      <c r="L27" s="8" t="str">
        <f t="shared" si="3"/>
        <v>G</v>
      </c>
      <c r="M27" s="10"/>
      <c r="O27" s="12" t="s">
        <v>84</v>
      </c>
      <c r="P27" s="12">
        <v>0</v>
      </c>
    </row>
    <row r="28" spans="1:16">
      <c r="A28" s="8">
        <v>27</v>
      </c>
      <c r="B28" s="8"/>
      <c r="C28" s="8" t="s">
        <v>10</v>
      </c>
      <c r="D28" s="8"/>
      <c r="E28" s="9">
        <f t="shared" si="0"/>
        <v>2</v>
      </c>
      <c r="F28" s="8" t="s">
        <v>10</v>
      </c>
      <c r="G28" s="8"/>
      <c r="H28" s="9">
        <f t="shared" si="1"/>
        <v>2</v>
      </c>
      <c r="I28" s="14" t="s">
        <v>10</v>
      </c>
      <c r="J28" s="8"/>
      <c r="K28" s="9">
        <f t="shared" si="2"/>
        <v>2</v>
      </c>
      <c r="L28" s="8" t="str">
        <f t="shared" si="3"/>
        <v>VG</v>
      </c>
      <c r="M28" s="10"/>
      <c r="O28" s="19" t="s">
        <v>92</v>
      </c>
      <c r="P28" s="20">
        <f>(0*P23+ 0.25*P24+0.5*P25+0.75*P26+1*P27)/(P23+P24+P25+P26+P27)</f>
        <v>0.35824662657270684</v>
      </c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5.7109375" customWidth="1"/>
    <col min="2" max="2" width="3.5703125" customWidth="1"/>
    <col min="3" max="3" width="12.42578125" customWidth="1"/>
    <col min="4" max="4" width="6" customWidth="1"/>
    <col min="5" max="5" width="4" customWidth="1"/>
    <col min="6" max="6" width="10.85546875" customWidth="1"/>
    <col min="7" max="7" width="7.42578125" customWidth="1"/>
    <col min="8" max="8" width="4" customWidth="1"/>
    <col min="9" max="9" width="10" customWidth="1"/>
    <col min="10" max="10" width="8.42578125" customWidth="1"/>
    <col min="11" max="11" width="5.42578125" customWidth="1"/>
    <col min="12" max="12" width="10.42578125" customWidth="1"/>
  </cols>
  <sheetData>
    <row r="1" spans="1:18">
      <c r="A1" s="6" t="s">
        <v>65</v>
      </c>
      <c r="B1" s="7" t="s">
        <v>66</v>
      </c>
      <c r="C1" s="6" t="s">
        <v>93</v>
      </c>
      <c r="D1" s="55" t="s">
        <v>68</v>
      </c>
      <c r="E1" s="63"/>
      <c r="F1" s="6" t="s">
        <v>94</v>
      </c>
      <c r="G1" s="55" t="s">
        <v>70</v>
      </c>
      <c r="H1" s="63"/>
      <c r="I1" s="6" t="s">
        <v>95</v>
      </c>
      <c r="J1" s="55" t="s">
        <v>72</v>
      </c>
      <c r="K1" s="63"/>
      <c r="L1" s="7" t="s">
        <v>33</v>
      </c>
      <c r="M1" s="7"/>
    </row>
    <row r="2" spans="1:18">
      <c r="A2" s="8">
        <v>1</v>
      </c>
      <c r="B2" s="8"/>
      <c r="C2" s="8" t="s">
        <v>8</v>
      </c>
      <c r="D2" s="8"/>
      <c r="E2" s="9">
        <f t="shared" ref="E2:E28" si="0">IF(C2="W",0,IF(C2="M",1,IF(C2="S",2)))</f>
        <v>0</v>
      </c>
      <c r="F2" s="8" t="s">
        <v>8</v>
      </c>
      <c r="G2" s="8"/>
      <c r="H2" s="9">
        <f t="shared" ref="H2:H28" si="1">IF(F2="W",0,IF(F2="M",1,IF(F2="S",2)))</f>
        <v>0</v>
      </c>
      <c r="I2" s="8" t="s">
        <v>8</v>
      </c>
      <c r="J2" s="8"/>
      <c r="K2" s="9">
        <f t="shared" ref="K2:K28" si="2">IF(I2="W",0,IF(I2="M",1,IF(I2="S",2)))</f>
        <v>0</v>
      </c>
      <c r="L2" s="8" t="str">
        <f t="shared" ref="L2:L28" si="3">IF(AND(0&lt;=SUM(E2,H2,K2),SUM(E2,H2,K2)&lt;=1),"VB",IF(SUM(E2,H2,K2)=2,"B",IF(SUM(E2,H2,K2)=3,"A",IF(SUM(E2,H2,K2)=4,"G",IF(AND(5&lt;=SUM(E2,H2,K2),SUM(E2,H2,K2)&lt;=6),"VG")))))</f>
        <v>VB</v>
      </c>
      <c r="M2" s="10"/>
      <c r="O2" s="11" t="s">
        <v>73</v>
      </c>
    </row>
    <row r="3" spans="1:18">
      <c r="A3" s="8">
        <v>2</v>
      </c>
      <c r="B3" s="8"/>
      <c r="C3" s="8" t="s">
        <v>8</v>
      </c>
      <c r="D3" s="8"/>
      <c r="E3" s="9">
        <f t="shared" si="0"/>
        <v>0</v>
      </c>
      <c r="F3" s="8" t="s">
        <v>8</v>
      </c>
      <c r="G3" s="8"/>
      <c r="H3" s="9">
        <f t="shared" si="1"/>
        <v>0</v>
      </c>
      <c r="I3" s="8" t="s">
        <v>9</v>
      </c>
      <c r="J3" s="8"/>
      <c r="K3" s="9">
        <f t="shared" si="2"/>
        <v>1</v>
      </c>
      <c r="L3" s="8" t="str">
        <f t="shared" si="3"/>
        <v>VB</v>
      </c>
      <c r="M3" s="10"/>
      <c r="O3" s="12" t="s">
        <v>0</v>
      </c>
      <c r="P3" s="12" t="s">
        <v>8</v>
      </c>
      <c r="Q3" s="12" t="s">
        <v>9</v>
      </c>
      <c r="R3" s="12" t="s">
        <v>10</v>
      </c>
    </row>
    <row r="4" spans="1:18">
      <c r="A4" s="8">
        <v>3</v>
      </c>
      <c r="B4" s="8"/>
      <c r="C4" s="8" t="s">
        <v>8</v>
      </c>
      <c r="D4" s="8"/>
      <c r="E4" s="9">
        <f t="shared" si="0"/>
        <v>0</v>
      </c>
      <c r="F4" s="8" t="s">
        <v>8</v>
      </c>
      <c r="G4" s="8"/>
      <c r="H4" s="9">
        <f t="shared" si="1"/>
        <v>0</v>
      </c>
      <c r="I4" s="8" t="s">
        <v>10</v>
      </c>
      <c r="J4" s="8"/>
      <c r="K4" s="9">
        <f t="shared" si="2"/>
        <v>2</v>
      </c>
      <c r="L4" s="8" t="str">
        <f t="shared" si="3"/>
        <v>B</v>
      </c>
      <c r="M4" s="10"/>
      <c r="O4" s="12">
        <v>7</v>
      </c>
      <c r="P4" s="13">
        <f>Normalization!K14</f>
        <v>0</v>
      </c>
      <c r="Q4" s="13">
        <f>Normalization!L14</f>
        <v>0.67183808122687394</v>
      </c>
      <c r="R4" s="13">
        <f>Normalization!M14</f>
        <v>0.32816191877312628</v>
      </c>
    </row>
    <row r="5" spans="1:18">
      <c r="A5" s="8">
        <v>4</v>
      </c>
      <c r="B5" s="8"/>
      <c r="C5" s="8" t="s">
        <v>8</v>
      </c>
      <c r="D5" s="8"/>
      <c r="E5" s="9">
        <f t="shared" si="0"/>
        <v>0</v>
      </c>
      <c r="F5" s="8" t="s">
        <v>9</v>
      </c>
      <c r="G5" s="8"/>
      <c r="H5" s="9">
        <f t="shared" si="1"/>
        <v>1</v>
      </c>
      <c r="I5" s="14" t="s">
        <v>8</v>
      </c>
      <c r="J5" s="8"/>
      <c r="K5" s="9">
        <f t="shared" si="2"/>
        <v>0</v>
      </c>
      <c r="L5" s="8" t="str">
        <f t="shared" si="3"/>
        <v>VB</v>
      </c>
      <c r="M5" s="10"/>
      <c r="O5" s="12">
        <v>8</v>
      </c>
      <c r="P5" s="13">
        <f>Normalization!K16</f>
        <v>0</v>
      </c>
      <c r="Q5" s="13">
        <f>Normalization!L16</f>
        <v>4.924242424242424E-2</v>
      </c>
      <c r="R5" s="13">
        <f>Normalization!M16</f>
        <v>0.95075757575757591</v>
      </c>
    </row>
    <row r="6" spans="1:18">
      <c r="A6" s="8">
        <v>5</v>
      </c>
      <c r="B6" s="8"/>
      <c r="C6" s="8" t="s">
        <v>8</v>
      </c>
      <c r="D6" s="8"/>
      <c r="E6" s="9">
        <f t="shared" si="0"/>
        <v>0</v>
      </c>
      <c r="F6" s="8" t="s">
        <v>9</v>
      </c>
      <c r="G6" s="8"/>
      <c r="H6" s="9">
        <f t="shared" si="1"/>
        <v>1</v>
      </c>
      <c r="I6" s="14" t="s">
        <v>9</v>
      </c>
      <c r="J6" s="8"/>
      <c r="K6" s="9">
        <f t="shared" si="2"/>
        <v>1</v>
      </c>
      <c r="L6" s="8" t="str">
        <f t="shared" si="3"/>
        <v>B</v>
      </c>
      <c r="M6" s="10"/>
      <c r="O6" s="12">
        <v>9</v>
      </c>
      <c r="P6" s="13">
        <f>Normalization!K18</f>
        <v>0</v>
      </c>
      <c r="Q6" s="13">
        <f>Normalization!L18</f>
        <v>0.75862068965517282</v>
      </c>
      <c r="R6" s="13">
        <f>Normalization!M18</f>
        <v>0.24137931034482735</v>
      </c>
    </row>
    <row r="7" spans="1:18">
      <c r="A7" s="8">
        <v>6</v>
      </c>
      <c r="B7" s="8"/>
      <c r="C7" s="8" t="s">
        <v>8</v>
      </c>
      <c r="D7" s="8"/>
      <c r="E7" s="9">
        <f t="shared" si="0"/>
        <v>0</v>
      </c>
      <c r="F7" s="8" t="s">
        <v>9</v>
      </c>
      <c r="G7" s="8"/>
      <c r="H7" s="9">
        <f t="shared" si="1"/>
        <v>1</v>
      </c>
      <c r="I7" s="14" t="s">
        <v>10</v>
      </c>
      <c r="J7" s="8"/>
      <c r="K7" s="9">
        <f t="shared" si="2"/>
        <v>2</v>
      </c>
      <c r="L7" s="8" t="str">
        <f t="shared" si="3"/>
        <v>A</v>
      </c>
      <c r="M7" s="10"/>
    </row>
    <row r="8" spans="1:18">
      <c r="A8" s="8">
        <v>7</v>
      </c>
      <c r="B8" s="8"/>
      <c r="C8" s="8" t="s">
        <v>8</v>
      </c>
      <c r="D8" s="8"/>
      <c r="E8" s="9">
        <f t="shared" si="0"/>
        <v>0</v>
      </c>
      <c r="F8" s="8" t="s">
        <v>10</v>
      </c>
      <c r="G8" s="8"/>
      <c r="H8" s="9">
        <f t="shared" si="1"/>
        <v>2</v>
      </c>
      <c r="I8" s="14" t="s">
        <v>8</v>
      </c>
      <c r="J8" s="8"/>
      <c r="K8" s="9">
        <f t="shared" si="2"/>
        <v>0</v>
      </c>
      <c r="L8" s="8" t="str">
        <f t="shared" si="3"/>
        <v>B</v>
      </c>
      <c r="M8" s="10"/>
      <c r="O8" s="11" t="s">
        <v>74</v>
      </c>
    </row>
    <row r="9" spans="1:18">
      <c r="A9" s="8">
        <v>8</v>
      </c>
      <c r="B9" s="8"/>
      <c r="C9" s="8" t="s">
        <v>8</v>
      </c>
      <c r="D9" s="8"/>
      <c r="E9" s="9">
        <f t="shared" si="0"/>
        <v>0</v>
      </c>
      <c r="F9" s="8" t="s">
        <v>10</v>
      </c>
      <c r="G9" s="8"/>
      <c r="H9" s="9">
        <f t="shared" si="1"/>
        <v>2</v>
      </c>
      <c r="I9" s="14" t="s">
        <v>9</v>
      </c>
      <c r="J9" s="8"/>
      <c r="K9" s="9">
        <f t="shared" si="2"/>
        <v>1</v>
      </c>
      <c r="L9" s="8" t="str">
        <f t="shared" si="3"/>
        <v>A</v>
      </c>
      <c r="M9" s="10"/>
      <c r="O9" s="11" t="s">
        <v>91</v>
      </c>
    </row>
    <row r="10" spans="1:18">
      <c r="A10" s="8">
        <v>9</v>
      </c>
      <c r="B10" s="8"/>
      <c r="C10" s="8" t="s">
        <v>8</v>
      </c>
      <c r="D10" s="8"/>
      <c r="E10" s="9">
        <f t="shared" si="0"/>
        <v>0</v>
      </c>
      <c r="F10" s="8" t="s">
        <v>10</v>
      </c>
      <c r="G10" s="8"/>
      <c r="H10" s="9">
        <f t="shared" si="1"/>
        <v>2</v>
      </c>
      <c r="I10" s="14" t="s">
        <v>10</v>
      </c>
      <c r="J10" s="8"/>
      <c r="K10" s="9">
        <f t="shared" si="2"/>
        <v>2</v>
      </c>
      <c r="L10" s="8" t="str">
        <f t="shared" si="3"/>
        <v>G</v>
      </c>
      <c r="M10" s="10"/>
      <c r="O10" s="11" t="s">
        <v>76</v>
      </c>
      <c r="P10" s="11" t="s">
        <v>77</v>
      </c>
    </row>
    <row r="11" spans="1:18">
      <c r="A11" s="8">
        <v>10</v>
      </c>
      <c r="B11" s="8"/>
      <c r="C11" s="8" t="s">
        <v>9</v>
      </c>
      <c r="D11" s="8"/>
      <c r="E11" s="9">
        <f t="shared" si="0"/>
        <v>1</v>
      </c>
      <c r="F11" s="8" t="s">
        <v>8</v>
      </c>
      <c r="G11" s="8"/>
      <c r="H11" s="9">
        <f t="shared" si="1"/>
        <v>0</v>
      </c>
      <c r="I11" s="14" t="s">
        <v>8</v>
      </c>
      <c r="J11" s="8"/>
      <c r="K11" s="9">
        <f t="shared" si="2"/>
        <v>0</v>
      </c>
      <c r="L11" s="8" t="str">
        <f t="shared" si="3"/>
        <v>VB</v>
      </c>
      <c r="M11" s="10"/>
      <c r="O11" s="11" t="s">
        <v>78</v>
      </c>
      <c r="P11" s="11" t="s">
        <v>96</v>
      </c>
    </row>
    <row r="12" spans="1:18">
      <c r="A12" s="8">
        <v>11</v>
      </c>
      <c r="B12" s="8"/>
      <c r="C12" s="8" t="s">
        <v>9</v>
      </c>
      <c r="D12" s="8"/>
      <c r="E12" s="9">
        <f t="shared" si="0"/>
        <v>1</v>
      </c>
      <c r="F12" s="8" t="s">
        <v>8</v>
      </c>
      <c r="G12" s="8"/>
      <c r="H12" s="9">
        <f t="shared" si="1"/>
        <v>0</v>
      </c>
      <c r="I12" s="14" t="s">
        <v>9</v>
      </c>
      <c r="J12" s="8"/>
      <c r="K12" s="9">
        <f t="shared" si="2"/>
        <v>1</v>
      </c>
      <c r="L12" s="8" t="str">
        <f t="shared" si="3"/>
        <v>B</v>
      </c>
      <c r="M12" s="10"/>
      <c r="O12" s="11" t="s">
        <v>80</v>
      </c>
      <c r="P12" s="11" t="s">
        <v>97</v>
      </c>
    </row>
    <row r="13" spans="1:18">
      <c r="A13" s="8">
        <v>12</v>
      </c>
      <c r="B13" s="8"/>
      <c r="C13" s="8" t="s">
        <v>9</v>
      </c>
      <c r="D13" s="8"/>
      <c r="E13" s="9">
        <f t="shared" si="0"/>
        <v>1</v>
      </c>
      <c r="F13" s="8" t="s">
        <v>8</v>
      </c>
      <c r="G13" s="8"/>
      <c r="H13" s="9">
        <f t="shared" si="1"/>
        <v>0</v>
      </c>
      <c r="I13" s="14" t="s">
        <v>10</v>
      </c>
      <c r="J13" s="8"/>
      <c r="K13" s="9">
        <f t="shared" si="2"/>
        <v>2</v>
      </c>
      <c r="L13" s="8" t="str">
        <f t="shared" si="3"/>
        <v>A</v>
      </c>
      <c r="M13" s="10"/>
      <c r="O13" s="11" t="s">
        <v>82</v>
      </c>
      <c r="P13" s="11" t="s">
        <v>81</v>
      </c>
    </row>
    <row r="14" spans="1:18">
      <c r="A14" s="8">
        <v>13</v>
      </c>
      <c r="B14" s="8"/>
      <c r="C14" s="8" t="s">
        <v>9</v>
      </c>
      <c r="D14" s="8"/>
      <c r="E14" s="9">
        <f t="shared" si="0"/>
        <v>1</v>
      </c>
      <c r="F14" s="8" t="s">
        <v>9</v>
      </c>
      <c r="G14" s="8"/>
      <c r="H14" s="9">
        <f t="shared" si="1"/>
        <v>1</v>
      </c>
      <c r="I14" s="14" t="s">
        <v>8</v>
      </c>
      <c r="J14" s="8"/>
      <c r="K14" s="9">
        <f t="shared" si="2"/>
        <v>0</v>
      </c>
      <c r="L14" s="8" t="str">
        <f t="shared" si="3"/>
        <v>B</v>
      </c>
      <c r="M14" s="10"/>
      <c r="O14" s="11" t="s">
        <v>84</v>
      </c>
      <c r="P14" s="11" t="s">
        <v>98</v>
      </c>
    </row>
    <row r="15" spans="1:18">
      <c r="A15" s="15">
        <v>14</v>
      </c>
      <c r="B15" s="15"/>
      <c r="C15" s="15" t="s">
        <v>9</v>
      </c>
      <c r="D15" s="16">
        <f>Q4</f>
        <v>0.67183808122687394</v>
      </c>
      <c r="E15" s="17">
        <f t="shared" si="0"/>
        <v>1</v>
      </c>
      <c r="F15" s="15" t="s">
        <v>9</v>
      </c>
      <c r="G15" s="16">
        <f>Q5</f>
        <v>4.924242424242424E-2</v>
      </c>
      <c r="H15" s="17">
        <f t="shared" si="1"/>
        <v>1</v>
      </c>
      <c r="I15" s="18" t="s">
        <v>9</v>
      </c>
      <c r="J15" s="16">
        <f>Q6</f>
        <v>0.75862068965517282</v>
      </c>
      <c r="K15" s="17">
        <f t="shared" si="2"/>
        <v>1</v>
      </c>
      <c r="L15" s="21" t="str">
        <f t="shared" si="3"/>
        <v>A</v>
      </c>
      <c r="M15" s="16">
        <f t="shared" ref="M15:M16" si="4">D15*G15*J15</f>
        <v>2.5097399586061393E-2</v>
      </c>
    </row>
    <row r="16" spans="1:18">
      <c r="A16" s="15">
        <v>15</v>
      </c>
      <c r="B16" s="15"/>
      <c r="C16" s="15" t="s">
        <v>9</v>
      </c>
      <c r="D16" s="16">
        <f>Q4</f>
        <v>0.67183808122687394</v>
      </c>
      <c r="E16" s="17">
        <f t="shared" si="0"/>
        <v>1</v>
      </c>
      <c r="F16" s="15" t="s">
        <v>9</v>
      </c>
      <c r="G16" s="16">
        <f>Q5</f>
        <v>4.924242424242424E-2</v>
      </c>
      <c r="H16" s="17">
        <f t="shared" si="1"/>
        <v>1</v>
      </c>
      <c r="I16" s="18" t="s">
        <v>10</v>
      </c>
      <c r="J16" s="16">
        <f>R6</f>
        <v>0.24137931034482735</v>
      </c>
      <c r="K16" s="17">
        <f t="shared" si="2"/>
        <v>2</v>
      </c>
      <c r="L16" s="21" t="str">
        <f t="shared" si="3"/>
        <v>G</v>
      </c>
      <c r="M16" s="16">
        <f t="shared" si="4"/>
        <v>7.9855362319286131E-3</v>
      </c>
    </row>
    <row r="17" spans="1:16">
      <c r="A17" s="8">
        <v>16</v>
      </c>
      <c r="B17" s="8"/>
      <c r="C17" s="8" t="s">
        <v>9</v>
      </c>
      <c r="D17" s="8"/>
      <c r="E17" s="9">
        <f t="shared" si="0"/>
        <v>1</v>
      </c>
      <c r="F17" s="8" t="s">
        <v>10</v>
      </c>
      <c r="G17" s="8"/>
      <c r="H17" s="9">
        <f t="shared" si="1"/>
        <v>2</v>
      </c>
      <c r="I17" s="14" t="s">
        <v>8</v>
      </c>
      <c r="J17" s="8"/>
      <c r="K17" s="9">
        <f t="shared" si="2"/>
        <v>0</v>
      </c>
      <c r="L17" s="8" t="str">
        <f t="shared" si="3"/>
        <v>A</v>
      </c>
      <c r="M17" s="10"/>
    </row>
    <row r="18" spans="1:16">
      <c r="A18" s="15">
        <v>17</v>
      </c>
      <c r="B18" s="15"/>
      <c r="C18" s="15" t="s">
        <v>9</v>
      </c>
      <c r="D18" s="16">
        <f>Q4</f>
        <v>0.67183808122687394</v>
      </c>
      <c r="E18" s="17">
        <f t="shared" si="0"/>
        <v>1</v>
      </c>
      <c r="F18" s="15" t="s">
        <v>10</v>
      </c>
      <c r="G18" s="16">
        <f>R5</f>
        <v>0.95075757575757591</v>
      </c>
      <c r="H18" s="17">
        <f t="shared" si="1"/>
        <v>2</v>
      </c>
      <c r="I18" s="18" t="s">
        <v>9</v>
      </c>
      <c r="J18" s="16">
        <f>Q6</f>
        <v>0.75862068965517282</v>
      </c>
      <c r="K18" s="17">
        <f t="shared" si="2"/>
        <v>1</v>
      </c>
      <c r="L18" s="21" t="str">
        <f t="shared" si="3"/>
        <v>G</v>
      </c>
      <c r="M18" s="16">
        <f t="shared" ref="M18:M19" si="5">D18*G18*J18</f>
        <v>0.48457286893087775</v>
      </c>
    </row>
    <row r="19" spans="1:16">
      <c r="A19" s="15">
        <v>18</v>
      </c>
      <c r="B19" s="15"/>
      <c r="C19" s="15" t="s">
        <v>9</v>
      </c>
      <c r="D19" s="16">
        <f>Q4</f>
        <v>0.67183808122687394</v>
      </c>
      <c r="E19" s="17">
        <f t="shared" si="0"/>
        <v>1</v>
      </c>
      <c r="F19" s="15" t="s">
        <v>10</v>
      </c>
      <c r="G19" s="16">
        <f>R5</f>
        <v>0.95075757575757591</v>
      </c>
      <c r="H19" s="17">
        <f t="shared" si="1"/>
        <v>2</v>
      </c>
      <c r="I19" s="18" t="s">
        <v>10</v>
      </c>
      <c r="J19" s="16">
        <f>R6</f>
        <v>0.24137931034482735</v>
      </c>
      <c r="K19" s="17">
        <f t="shared" si="2"/>
        <v>2</v>
      </c>
      <c r="L19" s="21" t="str">
        <f t="shared" si="3"/>
        <v>VG</v>
      </c>
      <c r="M19" s="16">
        <f t="shared" si="5"/>
        <v>0.15418227647800634</v>
      </c>
    </row>
    <row r="20" spans="1:16">
      <c r="A20" s="8">
        <v>19</v>
      </c>
      <c r="B20" s="8"/>
      <c r="C20" s="8" t="s">
        <v>10</v>
      </c>
      <c r="D20" s="8"/>
      <c r="E20" s="9">
        <f t="shared" si="0"/>
        <v>2</v>
      </c>
      <c r="F20" s="8" t="s">
        <v>8</v>
      </c>
      <c r="G20" s="8"/>
      <c r="H20" s="9">
        <f t="shared" si="1"/>
        <v>0</v>
      </c>
      <c r="I20" s="14" t="s">
        <v>8</v>
      </c>
      <c r="J20" s="8"/>
      <c r="K20" s="9">
        <f t="shared" si="2"/>
        <v>0</v>
      </c>
      <c r="L20" s="8" t="str">
        <f t="shared" si="3"/>
        <v>B</v>
      </c>
      <c r="M20" s="10"/>
    </row>
    <row r="21" spans="1:16">
      <c r="A21" s="8">
        <v>20</v>
      </c>
      <c r="B21" s="8"/>
      <c r="C21" s="8" t="s">
        <v>10</v>
      </c>
      <c r="D21" s="8"/>
      <c r="E21" s="9">
        <f t="shared" si="0"/>
        <v>2</v>
      </c>
      <c r="F21" s="8" t="s">
        <v>8</v>
      </c>
      <c r="G21" s="8"/>
      <c r="H21" s="9">
        <f t="shared" si="1"/>
        <v>0</v>
      </c>
      <c r="I21" s="14" t="s">
        <v>9</v>
      </c>
      <c r="J21" s="8"/>
      <c r="K21" s="9">
        <f t="shared" si="2"/>
        <v>1</v>
      </c>
      <c r="L21" s="8" t="str">
        <f t="shared" si="3"/>
        <v>A</v>
      </c>
      <c r="M21" s="10"/>
    </row>
    <row r="22" spans="1:16">
      <c r="A22" s="8">
        <v>21</v>
      </c>
      <c r="B22" s="8"/>
      <c r="C22" s="8" t="s">
        <v>10</v>
      </c>
      <c r="D22" s="8"/>
      <c r="E22" s="9">
        <f t="shared" si="0"/>
        <v>2</v>
      </c>
      <c r="F22" s="8" t="s">
        <v>8</v>
      </c>
      <c r="G22" s="8"/>
      <c r="H22" s="9">
        <f t="shared" si="1"/>
        <v>0</v>
      </c>
      <c r="I22" s="14" t="s">
        <v>10</v>
      </c>
      <c r="J22" s="8"/>
      <c r="K22" s="9">
        <f t="shared" si="2"/>
        <v>2</v>
      </c>
      <c r="L22" s="8" t="str">
        <f t="shared" si="3"/>
        <v>G</v>
      </c>
      <c r="M22" s="10"/>
    </row>
    <row r="23" spans="1:16">
      <c r="A23" s="8">
        <v>22</v>
      </c>
      <c r="B23" s="8"/>
      <c r="C23" s="8" t="s">
        <v>10</v>
      </c>
      <c r="D23" s="8"/>
      <c r="E23" s="9">
        <f t="shared" si="0"/>
        <v>2</v>
      </c>
      <c r="F23" s="8" t="s">
        <v>9</v>
      </c>
      <c r="G23" s="8"/>
      <c r="H23" s="9">
        <f t="shared" si="1"/>
        <v>1</v>
      </c>
      <c r="I23" s="14" t="s">
        <v>8</v>
      </c>
      <c r="J23" s="8"/>
      <c r="K23" s="9">
        <f t="shared" si="2"/>
        <v>0</v>
      </c>
      <c r="L23" s="8" t="str">
        <f t="shared" si="3"/>
        <v>A</v>
      </c>
      <c r="M23" s="10"/>
      <c r="O23" s="12" t="s">
        <v>76</v>
      </c>
      <c r="P23" s="12">
        <v>0</v>
      </c>
    </row>
    <row r="24" spans="1:16">
      <c r="A24" s="15">
        <v>23</v>
      </c>
      <c r="B24" s="15"/>
      <c r="C24" s="15" t="s">
        <v>10</v>
      </c>
      <c r="D24" s="16">
        <f>R4</f>
        <v>0.32816191877312628</v>
      </c>
      <c r="E24" s="17">
        <f t="shared" si="0"/>
        <v>2</v>
      </c>
      <c r="F24" s="15" t="s">
        <v>9</v>
      </c>
      <c r="G24" s="16">
        <f>Q5</f>
        <v>4.924242424242424E-2</v>
      </c>
      <c r="H24" s="17">
        <f t="shared" si="1"/>
        <v>1</v>
      </c>
      <c r="I24" s="18" t="s">
        <v>9</v>
      </c>
      <c r="J24" s="16">
        <f>Q6</f>
        <v>0.75862068965517282</v>
      </c>
      <c r="K24" s="17">
        <f t="shared" si="2"/>
        <v>1</v>
      </c>
      <c r="L24" s="21" t="str">
        <f t="shared" si="3"/>
        <v>G</v>
      </c>
      <c r="M24" s="16">
        <f t="shared" ref="M24:M25" si="6">D24*G24*J24</f>
        <v>1.225892225301909E-2</v>
      </c>
      <c r="O24" s="12" t="s">
        <v>78</v>
      </c>
      <c r="P24" s="12">
        <v>0</v>
      </c>
    </row>
    <row r="25" spans="1:16">
      <c r="A25" s="15">
        <v>24</v>
      </c>
      <c r="B25" s="15"/>
      <c r="C25" s="15" t="s">
        <v>10</v>
      </c>
      <c r="D25" s="16">
        <f>R4</f>
        <v>0.32816191877312628</v>
      </c>
      <c r="E25" s="17">
        <f t="shared" si="0"/>
        <v>2</v>
      </c>
      <c r="F25" s="15" t="s">
        <v>9</v>
      </c>
      <c r="G25" s="16">
        <f>Q5</f>
        <v>4.924242424242424E-2</v>
      </c>
      <c r="H25" s="17">
        <f t="shared" si="1"/>
        <v>1</v>
      </c>
      <c r="I25" s="18" t="s">
        <v>10</v>
      </c>
      <c r="J25" s="16">
        <f>R6</f>
        <v>0.24137931034482735</v>
      </c>
      <c r="K25" s="17">
        <f t="shared" si="2"/>
        <v>2</v>
      </c>
      <c r="L25" s="21" t="str">
        <f t="shared" si="3"/>
        <v>VG</v>
      </c>
      <c r="M25" s="16">
        <f t="shared" si="6"/>
        <v>3.9005661714151593E-3</v>
      </c>
      <c r="O25" s="12" t="s">
        <v>80</v>
      </c>
      <c r="P25" s="13">
        <f>M15</f>
        <v>2.5097399586061393E-2</v>
      </c>
    </row>
    <row r="26" spans="1:16">
      <c r="A26" s="8">
        <v>25</v>
      </c>
      <c r="B26" s="8"/>
      <c r="C26" s="8" t="s">
        <v>10</v>
      </c>
      <c r="D26" s="8"/>
      <c r="E26" s="9">
        <f t="shared" si="0"/>
        <v>2</v>
      </c>
      <c r="F26" s="8" t="s">
        <v>10</v>
      </c>
      <c r="G26" s="8"/>
      <c r="H26" s="9">
        <f t="shared" si="1"/>
        <v>2</v>
      </c>
      <c r="I26" s="14" t="s">
        <v>8</v>
      </c>
      <c r="J26" s="8"/>
      <c r="K26" s="9">
        <f t="shared" si="2"/>
        <v>0</v>
      </c>
      <c r="L26" s="8" t="str">
        <f t="shared" si="3"/>
        <v>G</v>
      </c>
      <c r="M26" s="10"/>
      <c r="O26" s="12" t="s">
        <v>82</v>
      </c>
      <c r="P26" s="13">
        <f>M16+M18+M24</f>
        <v>0.50481732741582541</v>
      </c>
    </row>
    <row r="27" spans="1:16">
      <c r="A27" s="15">
        <v>26</v>
      </c>
      <c r="B27" s="15"/>
      <c r="C27" s="15" t="s">
        <v>10</v>
      </c>
      <c r="D27" s="16">
        <f>R4</f>
        <v>0.32816191877312628</v>
      </c>
      <c r="E27" s="17">
        <f t="shared" si="0"/>
        <v>2</v>
      </c>
      <c r="F27" s="15" t="s">
        <v>10</v>
      </c>
      <c r="G27" s="16">
        <f>R5</f>
        <v>0.95075757575757591</v>
      </c>
      <c r="H27" s="17">
        <f t="shared" si="1"/>
        <v>2</v>
      </c>
      <c r="I27" s="18" t="s">
        <v>9</v>
      </c>
      <c r="J27" s="16">
        <f>Q6</f>
        <v>0.75862068965517282</v>
      </c>
      <c r="K27" s="17">
        <f t="shared" si="2"/>
        <v>1</v>
      </c>
      <c r="L27" s="21" t="str">
        <f t="shared" si="3"/>
        <v>VG</v>
      </c>
      <c r="M27" s="16">
        <f t="shared" ref="M27:M28" si="7">D27*G27*J27</f>
        <v>0.23669149888521479</v>
      </c>
      <c r="O27" s="12" t="s">
        <v>84</v>
      </c>
      <c r="P27" s="13">
        <f>M19+M25+M27+M28</f>
        <v>0.47008527299811365</v>
      </c>
    </row>
    <row r="28" spans="1:16">
      <c r="A28" s="15">
        <v>27</v>
      </c>
      <c r="B28" s="15"/>
      <c r="C28" s="15" t="s">
        <v>10</v>
      </c>
      <c r="D28" s="16">
        <f>R4</f>
        <v>0.32816191877312628</v>
      </c>
      <c r="E28" s="17">
        <f t="shared" si="0"/>
        <v>2</v>
      </c>
      <c r="F28" s="15" t="s">
        <v>10</v>
      </c>
      <c r="G28" s="16">
        <f>R5</f>
        <v>0.95075757575757591</v>
      </c>
      <c r="H28" s="17">
        <f t="shared" si="1"/>
        <v>2</v>
      </c>
      <c r="I28" s="18" t="s">
        <v>10</v>
      </c>
      <c r="J28" s="16">
        <f>R6</f>
        <v>0.24137931034482735</v>
      </c>
      <c r="K28" s="17">
        <f t="shared" si="2"/>
        <v>2</v>
      </c>
      <c r="L28" s="21" t="str">
        <f t="shared" si="3"/>
        <v>VG</v>
      </c>
      <c r="M28" s="16">
        <f t="shared" si="7"/>
        <v>7.5310931463477324E-2</v>
      </c>
      <c r="O28" s="19" t="s">
        <v>86</v>
      </c>
      <c r="P28" s="20">
        <f>(0*P23+ 0.25*P24+0.5*P25+0.75*P26+1*P27)/(P23+P24+P25+P26+P27)</f>
        <v>0.86124696835301306</v>
      </c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5.42578125" customWidth="1"/>
    <col min="2" max="2" width="4" customWidth="1"/>
    <col min="4" max="4" width="7.140625" customWidth="1"/>
    <col min="5" max="5" width="3.42578125" customWidth="1"/>
    <col min="6" max="6" width="10.42578125" customWidth="1"/>
    <col min="7" max="7" width="8.42578125" customWidth="1"/>
    <col min="8" max="8" width="3.85546875" customWidth="1"/>
    <col min="10" max="10" width="5.85546875" customWidth="1"/>
    <col min="11" max="11" width="4.42578125" customWidth="1"/>
    <col min="13" max="13" width="9.7109375" customWidth="1"/>
    <col min="14" max="14" width="7.85546875" customWidth="1"/>
    <col min="15" max="15" width="8.140625" customWidth="1"/>
  </cols>
  <sheetData>
    <row r="1" spans="1:18">
      <c r="A1" s="6" t="s">
        <v>65</v>
      </c>
      <c r="B1" s="7" t="s">
        <v>66</v>
      </c>
      <c r="C1" s="6" t="s">
        <v>54</v>
      </c>
      <c r="D1" s="55" t="s">
        <v>68</v>
      </c>
      <c r="E1" s="63"/>
      <c r="F1" s="6" t="s">
        <v>99</v>
      </c>
      <c r="G1" s="55" t="s">
        <v>70</v>
      </c>
      <c r="H1" s="63"/>
      <c r="I1" s="6" t="s">
        <v>100</v>
      </c>
      <c r="J1" s="55" t="s">
        <v>72</v>
      </c>
      <c r="K1" s="63"/>
      <c r="L1" s="7" t="s">
        <v>53</v>
      </c>
      <c r="M1" s="7"/>
    </row>
    <row r="2" spans="1:18">
      <c r="A2" s="8">
        <v>1</v>
      </c>
      <c r="B2" s="8"/>
      <c r="C2" s="8" t="s">
        <v>8</v>
      </c>
      <c r="D2" s="8"/>
      <c r="E2" s="9">
        <f t="shared" ref="E2:E28" si="0">IF(C2="W",0,IF(C2="M",1,IF(C2="S",2)))</f>
        <v>0</v>
      </c>
      <c r="F2" s="8" t="s">
        <v>8</v>
      </c>
      <c r="G2" s="8"/>
      <c r="H2" s="9">
        <f t="shared" ref="H2:H28" si="1">IF(F2="W",0,IF(F2="M",1,IF(F2="S",2)))</f>
        <v>0</v>
      </c>
      <c r="I2" s="8" t="s">
        <v>8</v>
      </c>
      <c r="J2" s="8"/>
      <c r="K2" s="9">
        <f t="shared" ref="K2:K28" si="2">IF(I2="W",0,IF(I2="M",1,IF(I2="S",2)))</f>
        <v>0</v>
      </c>
      <c r="L2" s="8" t="str">
        <f t="shared" ref="L2:L28" si="3">IF(AND(0&lt;=SUM(E2,H2,K2),SUM(E2,H2,K2)&lt;=1),"VB",IF(AND(2&lt;=SUM(E2,H2,K2),SUM(E2,H2,K2)&lt;=3),"B",IF(SUM(E2,H2,K2)=4,"A",IF(SUM(E2,H2,K2)=5,"G",IF(SUM(E2,H2,K2)=6,"VG")))))</f>
        <v>VB</v>
      </c>
      <c r="M2" s="10"/>
      <c r="O2" s="11" t="s">
        <v>101</v>
      </c>
    </row>
    <row r="3" spans="1:18">
      <c r="A3" s="8">
        <v>2</v>
      </c>
      <c r="B3" s="8"/>
      <c r="C3" s="8" t="s">
        <v>8</v>
      </c>
      <c r="D3" s="8"/>
      <c r="E3" s="9">
        <f t="shared" si="0"/>
        <v>0</v>
      </c>
      <c r="F3" s="8" t="s">
        <v>8</v>
      </c>
      <c r="G3" s="8"/>
      <c r="H3" s="9">
        <f t="shared" si="1"/>
        <v>0</v>
      </c>
      <c r="I3" s="8" t="s">
        <v>9</v>
      </c>
      <c r="J3" s="8"/>
      <c r="K3" s="9">
        <f t="shared" si="2"/>
        <v>1</v>
      </c>
      <c r="L3" s="8" t="str">
        <f t="shared" si="3"/>
        <v>VB</v>
      </c>
      <c r="M3" s="10"/>
      <c r="O3" s="12" t="s">
        <v>0</v>
      </c>
      <c r="P3" s="12" t="s">
        <v>8</v>
      </c>
      <c r="Q3" s="12" t="s">
        <v>9</v>
      </c>
      <c r="R3" s="12" t="s">
        <v>10</v>
      </c>
    </row>
    <row r="4" spans="1:18">
      <c r="A4" s="8">
        <v>3</v>
      </c>
      <c r="B4" s="8"/>
      <c r="C4" s="8" t="s">
        <v>8</v>
      </c>
      <c r="D4" s="8"/>
      <c r="E4" s="9">
        <f t="shared" si="0"/>
        <v>0</v>
      </c>
      <c r="F4" s="8" t="s">
        <v>8</v>
      </c>
      <c r="G4" s="8"/>
      <c r="H4" s="9">
        <f t="shared" si="1"/>
        <v>0</v>
      </c>
      <c r="I4" s="8" t="s">
        <v>10</v>
      </c>
      <c r="J4" s="8"/>
      <c r="K4" s="9">
        <f t="shared" si="2"/>
        <v>2</v>
      </c>
      <c r="L4" s="8" t="str">
        <f t="shared" si="3"/>
        <v>B</v>
      </c>
      <c r="M4" s="10"/>
      <c r="O4" s="12">
        <v>15</v>
      </c>
      <c r="P4" s="13">
        <f>Normalization!K34</f>
        <v>0.83516483516483508</v>
      </c>
      <c r="Q4" s="13">
        <f>Normalization!L34</f>
        <v>0.16483516483516486</v>
      </c>
      <c r="R4" s="13">
        <f>Normalization!M34</f>
        <v>0</v>
      </c>
    </row>
    <row r="5" spans="1:18">
      <c r="A5" s="15">
        <v>4</v>
      </c>
      <c r="B5" s="15"/>
      <c r="C5" s="15" t="s">
        <v>8</v>
      </c>
      <c r="D5" s="16">
        <f>P4</f>
        <v>0.83516483516483508</v>
      </c>
      <c r="E5" s="17">
        <f t="shared" si="0"/>
        <v>0</v>
      </c>
      <c r="F5" s="15" t="s">
        <v>9</v>
      </c>
      <c r="G5" s="16">
        <f>Q5</f>
        <v>0.23255813953488377</v>
      </c>
      <c r="H5" s="17">
        <f t="shared" si="1"/>
        <v>1</v>
      </c>
      <c r="I5" s="18" t="s">
        <v>8</v>
      </c>
      <c r="J5" s="16">
        <f>P6</f>
        <v>0.80203317281968967</v>
      </c>
      <c r="K5" s="17">
        <f t="shared" si="2"/>
        <v>0</v>
      </c>
      <c r="L5" s="15" t="str">
        <f t="shared" si="3"/>
        <v>VB</v>
      </c>
      <c r="M5" s="16">
        <f t="shared" ref="M5:M6" si="4">D5*G5*J5</f>
        <v>0.1557743959476014</v>
      </c>
      <c r="O5" s="12">
        <v>16</v>
      </c>
      <c r="P5" s="13">
        <f>Normalization!K36</f>
        <v>0</v>
      </c>
      <c r="Q5" s="13">
        <f>Normalization!L36</f>
        <v>0.23255813953488377</v>
      </c>
      <c r="R5" s="13">
        <f>Normalization!M36</f>
        <v>0.76744186046511642</v>
      </c>
    </row>
    <row r="6" spans="1:18">
      <c r="A6" s="15">
        <v>5</v>
      </c>
      <c r="B6" s="15"/>
      <c r="C6" s="15" t="s">
        <v>8</v>
      </c>
      <c r="D6" s="16">
        <f>P4</f>
        <v>0.83516483516483508</v>
      </c>
      <c r="E6" s="17">
        <f t="shared" si="0"/>
        <v>0</v>
      </c>
      <c r="F6" s="15" t="s">
        <v>9</v>
      </c>
      <c r="G6" s="16">
        <f>Q5</f>
        <v>0.23255813953488377</v>
      </c>
      <c r="H6" s="17">
        <f t="shared" si="1"/>
        <v>1</v>
      </c>
      <c r="I6" s="18" t="s">
        <v>9</v>
      </c>
      <c r="J6" s="16">
        <f>Q6</f>
        <v>0.19796682718031039</v>
      </c>
      <c r="K6" s="17">
        <f t="shared" si="2"/>
        <v>1</v>
      </c>
      <c r="L6" s="15" t="str">
        <f t="shared" si="3"/>
        <v>B</v>
      </c>
      <c r="M6" s="16">
        <f t="shared" si="4"/>
        <v>3.8449984323290547E-2</v>
      </c>
      <c r="O6" s="12">
        <v>17</v>
      </c>
      <c r="P6" s="13">
        <f>Normalization!K40</f>
        <v>0.80203317281968967</v>
      </c>
      <c r="Q6" s="13">
        <f>Normalization!L40</f>
        <v>0.19796682718031039</v>
      </c>
      <c r="R6" s="13">
        <f>Normalization!M40</f>
        <v>0</v>
      </c>
    </row>
    <row r="7" spans="1:18">
      <c r="A7" s="8">
        <v>6</v>
      </c>
      <c r="B7" s="8"/>
      <c r="C7" s="8" t="s">
        <v>8</v>
      </c>
      <c r="D7" s="8"/>
      <c r="E7" s="9">
        <f t="shared" si="0"/>
        <v>0</v>
      </c>
      <c r="F7" s="8" t="s">
        <v>9</v>
      </c>
      <c r="G7" s="8"/>
      <c r="H7" s="9">
        <f t="shared" si="1"/>
        <v>1</v>
      </c>
      <c r="I7" s="14" t="s">
        <v>10</v>
      </c>
      <c r="J7" s="8"/>
      <c r="K7" s="9">
        <f t="shared" si="2"/>
        <v>2</v>
      </c>
      <c r="L7" s="8" t="str">
        <f t="shared" si="3"/>
        <v>B</v>
      </c>
      <c r="M7" s="10"/>
    </row>
    <row r="8" spans="1:18">
      <c r="A8" s="15">
        <v>7</v>
      </c>
      <c r="B8" s="15"/>
      <c r="C8" s="15" t="s">
        <v>8</v>
      </c>
      <c r="D8" s="16">
        <f>P4</f>
        <v>0.83516483516483508</v>
      </c>
      <c r="E8" s="17">
        <f t="shared" si="0"/>
        <v>0</v>
      </c>
      <c r="F8" s="15" t="s">
        <v>10</v>
      </c>
      <c r="G8" s="16">
        <f>R5</f>
        <v>0.76744186046511642</v>
      </c>
      <c r="H8" s="17">
        <f t="shared" si="1"/>
        <v>2</v>
      </c>
      <c r="I8" s="18" t="s">
        <v>8</v>
      </c>
      <c r="J8" s="16">
        <f>P6</f>
        <v>0.80203317281968967</v>
      </c>
      <c r="K8" s="17">
        <f t="shared" si="2"/>
        <v>0</v>
      </c>
      <c r="L8" s="15" t="str">
        <f t="shared" si="3"/>
        <v>B</v>
      </c>
      <c r="M8" s="16">
        <f t="shared" ref="M8:M9" si="5">D8*G8*J8</f>
        <v>0.51405550662708455</v>
      </c>
      <c r="O8" s="11" t="s">
        <v>74</v>
      </c>
    </row>
    <row r="9" spans="1:18">
      <c r="A9" s="15">
        <v>8</v>
      </c>
      <c r="B9" s="15"/>
      <c r="C9" s="15" t="s">
        <v>8</v>
      </c>
      <c r="D9" s="16">
        <f>P4</f>
        <v>0.83516483516483508</v>
      </c>
      <c r="E9" s="17">
        <f t="shared" si="0"/>
        <v>0</v>
      </c>
      <c r="F9" s="15" t="s">
        <v>10</v>
      </c>
      <c r="G9" s="16">
        <f>R5</f>
        <v>0.76744186046511642</v>
      </c>
      <c r="H9" s="17">
        <f t="shared" si="1"/>
        <v>2</v>
      </c>
      <c r="I9" s="18" t="s">
        <v>9</v>
      </c>
      <c r="J9" s="16">
        <f>Q6</f>
        <v>0.19796682718031039</v>
      </c>
      <c r="K9" s="17">
        <f t="shared" si="2"/>
        <v>1</v>
      </c>
      <c r="L9" s="15" t="str">
        <f t="shared" si="3"/>
        <v>B</v>
      </c>
      <c r="M9" s="16">
        <f t="shared" si="5"/>
        <v>0.12688494826685881</v>
      </c>
      <c r="O9" s="11" t="s">
        <v>75</v>
      </c>
    </row>
    <row r="10" spans="1:18">
      <c r="A10" s="8">
        <v>9</v>
      </c>
      <c r="B10" s="8"/>
      <c r="C10" s="8" t="s">
        <v>8</v>
      </c>
      <c r="D10" s="8"/>
      <c r="E10" s="9">
        <f t="shared" si="0"/>
        <v>0</v>
      </c>
      <c r="F10" s="8" t="s">
        <v>10</v>
      </c>
      <c r="G10" s="8"/>
      <c r="H10" s="9">
        <f t="shared" si="1"/>
        <v>2</v>
      </c>
      <c r="I10" s="14" t="s">
        <v>10</v>
      </c>
      <c r="J10" s="8"/>
      <c r="K10" s="9">
        <f t="shared" si="2"/>
        <v>2</v>
      </c>
      <c r="L10" s="8" t="str">
        <f t="shared" si="3"/>
        <v>A</v>
      </c>
      <c r="M10" s="10"/>
      <c r="O10" s="11" t="s">
        <v>76</v>
      </c>
      <c r="P10" s="11" t="s">
        <v>77</v>
      </c>
    </row>
    <row r="11" spans="1:18">
      <c r="A11" s="8">
        <v>10</v>
      </c>
      <c r="B11" s="8"/>
      <c r="C11" s="8" t="s">
        <v>9</v>
      </c>
      <c r="D11" s="8"/>
      <c r="E11" s="9">
        <f t="shared" si="0"/>
        <v>1</v>
      </c>
      <c r="F11" s="8" t="s">
        <v>8</v>
      </c>
      <c r="G11" s="8"/>
      <c r="H11" s="9">
        <f t="shared" si="1"/>
        <v>0</v>
      </c>
      <c r="I11" s="14" t="s">
        <v>8</v>
      </c>
      <c r="J11" s="8"/>
      <c r="K11" s="9">
        <f t="shared" si="2"/>
        <v>0</v>
      </c>
      <c r="L11" s="8" t="str">
        <f t="shared" si="3"/>
        <v>VB</v>
      </c>
      <c r="M11" s="10"/>
      <c r="O11" s="11" t="s">
        <v>78</v>
      </c>
      <c r="P11" s="11" t="s">
        <v>79</v>
      </c>
    </row>
    <row r="12" spans="1:18">
      <c r="A12" s="8">
        <v>11</v>
      </c>
      <c r="B12" s="8"/>
      <c r="C12" s="8" t="s">
        <v>9</v>
      </c>
      <c r="D12" s="8"/>
      <c r="E12" s="9">
        <f t="shared" si="0"/>
        <v>1</v>
      </c>
      <c r="F12" s="8" t="s">
        <v>8</v>
      </c>
      <c r="G12" s="8"/>
      <c r="H12" s="9">
        <f t="shared" si="1"/>
        <v>0</v>
      </c>
      <c r="I12" s="14" t="s">
        <v>9</v>
      </c>
      <c r="J12" s="8"/>
      <c r="K12" s="9">
        <f t="shared" si="2"/>
        <v>1</v>
      </c>
      <c r="L12" s="8" t="str">
        <f t="shared" si="3"/>
        <v>B</v>
      </c>
      <c r="M12" s="10"/>
      <c r="O12" s="11" t="s">
        <v>80</v>
      </c>
      <c r="P12" s="11" t="s">
        <v>81</v>
      </c>
    </row>
    <row r="13" spans="1:18">
      <c r="A13" s="8">
        <v>12</v>
      </c>
      <c r="B13" s="8"/>
      <c r="C13" s="8" t="s">
        <v>9</v>
      </c>
      <c r="D13" s="8"/>
      <c r="E13" s="9">
        <f t="shared" si="0"/>
        <v>1</v>
      </c>
      <c r="F13" s="8" t="s">
        <v>8</v>
      </c>
      <c r="G13" s="8"/>
      <c r="H13" s="9">
        <f t="shared" si="1"/>
        <v>0</v>
      </c>
      <c r="I13" s="14" t="s">
        <v>10</v>
      </c>
      <c r="J13" s="8"/>
      <c r="K13" s="9">
        <f t="shared" si="2"/>
        <v>2</v>
      </c>
      <c r="L13" s="8" t="str">
        <f t="shared" si="3"/>
        <v>B</v>
      </c>
      <c r="M13" s="10"/>
      <c r="O13" s="11" t="s">
        <v>82</v>
      </c>
      <c r="P13" s="11" t="s">
        <v>83</v>
      </c>
    </row>
    <row r="14" spans="1:18">
      <c r="A14" s="15">
        <v>13</v>
      </c>
      <c r="B14" s="15"/>
      <c r="C14" s="15" t="s">
        <v>9</v>
      </c>
      <c r="D14" s="16">
        <f>Q4</f>
        <v>0.16483516483516486</v>
      </c>
      <c r="E14" s="17">
        <f t="shared" si="0"/>
        <v>1</v>
      </c>
      <c r="F14" s="15" t="s">
        <v>9</v>
      </c>
      <c r="G14" s="16">
        <f>Q5</f>
        <v>0.23255813953488377</v>
      </c>
      <c r="H14" s="17">
        <f t="shared" si="1"/>
        <v>1</v>
      </c>
      <c r="I14" s="18" t="s">
        <v>8</v>
      </c>
      <c r="J14" s="16">
        <f>P6</f>
        <v>0.80203317281968967</v>
      </c>
      <c r="K14" s="17">
        <f t="shared" si="2"/>
        <v>0</v>
      </c>
      <c r="L14" s="15" t="str">
        <f t="shared" si="3"/>
        <v>B</v>
      </c>
      <c r="M14" s="16">
        <f t="shared" ref="M14:M15" si="6">D14*G14*J14</f>
        <v>3.0744946568605543E-2</v>
      </c>
      <c r="O14" s="11" t="s">
        <v>84</v>
      </c>
      <c r="P14" s="11" t="s">
        <v>85</v>
      </c>
    </row>
    <row r="15" spans="1:18">
      <c r="A15" s="15">
        <v>14</v>
      </c>
      <c r="B15" s="15"/>
      <c r="C15" s="15" t="s">
        <v>9</v>
      </c>
      <c r="D15" s="16">
        <f>Q4</f>
        <v>0.16483516483516486</v>
      </c>
      <c r="E15" s="17">
        <f t="shared" si="0"/>
        <v>1</v>
      </c>
      <c r="F15" s="15" t="s">
        <v>9</v>
      </c>
      <c r="G15" s="16">
        <f>Q5</f>
        <v>0.23255813953488377</v>
      </c>
      <c r="H15" s="17">
        <f t="shared" si="1"/>
        <v>1</v>
      </c>
      <c r="I15" s="18" t="s">
        <v>9</v>
      </c>
      <c r="J15" s="16">
        <f>Q6</f>
        <v>0.19796682718031039</v>
      </c>
      <c r="K15" s="17">
        <f t="shared" si="2"/>
        <v>1</v>
      </c>
      <c r="L15" s="15" t="str">
        <f t="shared" si="3"/>
        <v>B</v>
      </c>
      <c r="M15" s="16">
        <f t="shared" si="6"/>
        <v>7.588812695386294E-3</v>
      </c>
    </row>
    <row r="16" spans="1:18">
      <c r="A16" s="8">
        <v>15</v>
      </c>
      <c r="B16" s="8"/>
      <c r="C16" s="8" t="s">
        <v>9</v>
      </c>
      <c r="D16" s="8"/>
      <c r="E16" s="9">
        <f t="shared" si="0"/>
        <v>1</v>
      </c>
      <c r="F16" s="8" t="s">
        <v>9</v>
      </c>
      <c r="G16" s="8"/>
      <c r="H16" s="9">
        <f t="shared" si="1"/>
        <v>1</v>
      </c>
      <c r="I16" s="14" t="s">
        <v>10</v>
      </c>
      <c r="J16" s="8"/>
      <c r="K16" s="9">
        <f t="shared" si="2"/>
        <v>2</v>
      </c>
      <c r="L16" s="8" t="str">
        <f t="shared" si="3"/>
        <v>A</v>
      </c>
      <c r="M16" s="10"/>
    </row>
    <row r="17" spans="1:16">
      <c r="A17" s="15">
        <v>16</v>
      </c>
      <c r="B17" s="15"/>
      <c r="C17" s="15" t="s">
        <v>9</v>
      </c>
      <c r="D17" s="16">
        <f>Q4</f>
        <v>0.16483516483516486</v>
      </c>
      <c r="E17" s="17">
        <f t="shared" si="0"/>
        <v>1</v>
      </c>
      <c r="F17" s="15" t="s">
        <v>10</v>
      </c>
      <c r="G17" s="16">
        <f>R5</f>
        <v>0.76744186046511642</v>
      </c>
      <c r="H17" s="17">
        <f t="shared" si="1"/>
        <v>2</v>
      </c>
      <c r="I17" s="18" t="s">
        <v>8</v>
      </c>
      <c r="J17" s="16">
        <f>P6</f>
        <v>0.80203317281968967</v>
      </c>
      <c r="K17" s="17">
        <f t="shared" si="2"/>
        <v>0</v>
      </c>
      <c r="L17" s="15" t="str">
        <f t="shared" si="3"/>
        <v>B</v>
      </c>
      <c r="M17" s="16">
        <f t="shared" ref="M17:M18" si="7">D17*G17*J17</f>
        <v>0.1014583236763983</v>
      </c>
    </row>
    <row r="18" spans="1:16">
      <c r="A18" s="15">
        <v>17</v>
      </c>
      <c r="B18" s="15"/>
      <c r="C18" s="15" t="s">
        <v>9</v>
      </c>
      <c r="D18" s="16">
        <f>Q4</f>
        <v>0.16483516483516486</v>
      </c>
      <c r="E18" s="17">
        <f t="shared" si="0"/>
        <v>1</v>
      </c>
      <c r="F18" s="15" t="s">
        <v>10</v>
      </c>
      <c r="G18" s="16">
        <f>R5</f>
        <v>0.76744186046511642</v>
      </c>
      <c r="H18" s="17">
        <f t="shared" si="1"/>
        <v>2</v>
      </c>
      <c r="I18" s="18" t="s">
        <v>9</v>
      </c>
      <c r="J18" s="16">
        <f>Q6</f>
        <v>0.19796682718031039</v>
      </c>
      <c r="K18" s="17">
        <f t="shared" si="2"/>
        <v>1</v>
      </c>
      <c r="L18" s="15" t="str">
        <f t="shared" si="3"/>
        <v>A</v>
      </c>
      <c r="M18" s="16">
        <f t="shared" si="7"/>
        <v>2.5043081894774773E-2</v>
      </c>
    </row>
    <row r="19" spans="1:16">
      <c r="A19" s="8">
        <v>18</v>
      </c>
      <c r="B19" s="8"/>
      <c r="C19" s="8" t="s">
        <v>9</v>
      </c>
      <c r="D19" s="8"/>
      <c r="E19" s="9">
        <f t="shared" si="0"/>
        <v>1</v>
      </c>
      <c r="F19" s="8" t="s">
        <v>10</v>
      </c>
      <c r="G19" s="8"/>
      <c r="H19" s="9">
        <f t="shared" si="1"/>
        <v>2</v>
      </c>
      <c r="I19" s="14" t="s">
        <v>10</v>
      </c>
      <c r="J19" s="8"/>
      <c r="K19" s="9">
        <f t="shared" si="2"/>
        <v>2</v>
      </c>
      <c r="L19" s="8" t="str">
        <f t="shared" si="3"/>
        <v>G</v>
      </c>
      <c r="M19" s="10"/>
    </row>
    <row r="20" spans="1:16">
      <c r="A20" s="8">
        <v>19</v>
      </c>
      <c r="B20" s="8"/>
      <c r="C20" s="8" t="s">
        <v>10</v>
      </c>
      <c r="D20" s="8"/>
      <c r="E20" s="9">
        <f t="shared" si="0"/>
        <v>2</v>
      </c>
      <c r="F20" s="8" t="s">
        <v>8</v>
      </c>
      <c r="G20" s="8"/>
      <c r="H20" s="9">
        <f t="shared" si="1"/>
        <v>0</v>
      </c>
      <c r="I20" s="14" t="s">
        <v>8</v>
      </c>
      <c r="J20" s="8"/>
      <c r="K20" s="9">
        <f t="shared" si="2"/>
        <v>0</v>
      </c>
      <c r="L20" s="8" t="str">
        <f t="shared" si="3"/>
        <v>B</v>
      </c>
      <c r="M20" s="10"/>
    </row>
    <row r="21" spans="1:16">
      <c r="A21" s="8">
        <v>20</v>
      </c>
      <c r="B21" s="8"/>
      <c r="C21" s="8" t="s">
        <v>10</v>
      </c>
      <c r="D21" s="8"/>
      <c r="E21" s="9">
        <f t="shared" si="0"/>
        <v>2</v>
      </c>
      <c r="F21" s="8" t="s">
        <v>8</v>
      </c>
      <c r="G21" s="8"/>
      <c r="H21" s="9">
        <f t="shared" si="1"/>
        <v>0</v>
      </c>
      <c r="I21" s="14" t="s">
        <v>9</v>
      </c>
      <c r="J21" s="8"/>
      <c r="K21" s="9">
        <f t="shared" si="2"/>
        <v>1</v>
      </c>
      <c r="L21" s="8" t="str">
        <f t="shared" si="3"/>
        <v>B</v>
      </c>
      <c r="M21" s="10"/>
    </row>
    <row r="22" spans="1:16">
      <c r="A22" s="8">
        <v>21</v>
      </c>
      <c r="B22" s="8"/>
      <c r="C22" s="8" t="s">
        <v>10</v>
      </c>
      <c r="D22" s="8"/>
      <c r="E22" s="9">
        <f t="shared" si="0"/>
        <v>2</v>
      </c>
      <c r="F22" s="8" t="s">
        <v>8</v>
      </c>
      <c r="G22" s="8"/>
      <c r="H22" s="9">
        <f t="shared" si="1"/>
        <v>0</v>
      </c>
      <c r="I22" s="14" t="s">
        <v>10</v>
      </c>
      <c r="J22" s="8"/>
      <c r="K22" s="9">
        <f t="shared" si="2"/>
        <v>2</v>
      </c>
      <c r="L22" s="8" t="str">
        <f t="shared" si="3"/>
        <v>A</v>
      </c>
      <c r="M22" s="10"/>
    </row>
    <row r="23" spans="1:16">
      <c r="A23" s="8">
        <v>22</v>
      </c>
      <c r="B23" s="8"/>
      <c r="C23" s="8" t="s">
        <v>10</v>
      </c>
      <c r="D23" s="8"/>
      <c r="E23" s="9">
        <f t="shared" si="0"/>
        <v>2</v>
      </c>
      <c r="F23" s="8" t="s">
        <v>9</v>
      </c>
      <c r="G23" s="8"/>
      <c r="H23" s="9">
        <f t="shared" si="1"/>
        <v>1</v>
      </c>
      <c r="I23" s="14" t="s">
        <v>8</v>
      </c>
      <c r="J23" s="8"/>
      <c r="K23" s="9">
        <f t="shared" si="2"/>
        <v>0</v>
      </c>
      <c r="L23" s="8" t="str">
        <f t="shared" si="3"/>
        <v>B</v>
      </c>
      <c r="M23" s="10"/>
      <c r="O23" s="12" t="s">
        <v>76</v>
      </c>
      <c r="P23" s="13">
        <f>M5</f>
        <v>0.1557743959476014</v>
      </c>
    </row>
    <row r="24" spans="1:16">
      <c r="A24" s="8">
        <v>23</v>
      </c>
      <c r="B24" s="8"/>
      <c r="C24" s="8" t="s">
        <v>10</v>
      </c>
      <c r="D24" s="8"/>
      <c r="E24" s="9">
        <f t="shared" si="0"/>
        <v>2</v>
      </c>
      <c r="F24" s="8" t="s">
        <v>9</v>
      </c>
      <c r="G24" s="8"/>
      <c r="H24" s="9">
        <f t="shared" si="1"/>
        <v>1</v>
      </c>
      <c r="I24" s="14" t="s">
        <v>9</v>
      </c>
      <c r="J24" s="8"/>
      <c r="K24" s="9">
        <f t="shared" si="2"/>
        <v>1</v>
      </c>
      <c r="L24" s="8" t="str">
        <f t="shared" si="3"/>
        <v>A</v>
      </c>
      <c r="M24" s="10"/>
      <c r="O24" s="12" t="s">
        <v>78</v>
      </c>
      <c r="P24" s="13">
        <f>M6+M8+M9+M14+M15+M17</f>
        <v>0.81918252215762388</v>
      </c>
    </row>
    <row r="25" spans="1:16">
      <c r="A25" s="8">
        <v>24</v>
      </c>
      <c r="B25" s="8"/>
      <c r="C25" s="8" t="s">
        <v>10</v>
      </c>
      <c r="D25" s="8"/>
      <c r="E25" s="9">
        <f t="shared" si="0"/>
        <v>2</v>
      </c>
      <c r="F25" s="8" t="s">
        <v>9</v>
      </c>
      <c r="G25" s="8"/>
      <c r="H25" s="9">
        <f t="shared" si="1"/>
        <v>1</v>
      </c>
      <c r="I25" s="14" t="s">
        <v>10</v>
      </c>
      <c r="J25" s="8"/>
      <c r="K25" s="9">
        <f t="shared" si="2"/>
        <v>2</v>
      </c>
      <c r="L25" s="8" t="str">
        <f t="shared" si="3"/>
        <v>G</v>
      </c>
      <c r="M25" s="10"/>
      <c r="O25" s="12" t="s">
        <v>80</v>
      </c>
      <c r="P25" s="13">
        <f>M18</f>
        <v>2.5043081894774773E-2</v>
      </c>
    </row>
    <row r="26" spans="1:16">
      <c r="A26" s="8">
        <v>25</v>
      </c>
      <c r="B26" s="8"/>
      <c r="C26" s="8" t="s">
        <v>10</v>
      </c>
      <c r="D26" s="8"/>
      <c r="E26" s="9">
        <f t="shared" si="0"/>
        <v>2</v>
      </c>
      <c r="F26" s="8" t="s">
        <v>10</v>
      </c>
      <c r="G26" s="8"/>
      <c r="H26" s="9">
        <f t="shared" si="1"/>
        <v>2</v>
      </c>
      <c r="I26" s="14" t="s">
        <v>8</v>
      </c>
      <c r="J26" s="8"/>
      <c r="K26" s="9">
        <f t="shared" si="2"/>
        <v>0</v>
      </c>
      <c r="L26" s="8" t="str">
        <f t="shared" si="3"/>
        <v>A</v>
      </c>
      <c r="M26" s="10"/>
      <c r="O26" s="12" t="s">
        <v>82</v>
      </c>
      <c r="P26" s="12">
        <f>0</f>
        <v>0</v>
      </c>
    </row>
    <row r="27" spans="1:16">
      <c r="A27" s="8">
        <v>26</v>
      </c>
      <c r="B27" s="8"/>
      <c r="C27" s="8" t="s">
        <v>10</v>
      </c>
      <c r="D27" s="8"/>
      <c r="E27" s="9">
        <f t="shared" si="0"/>
        <v>2</v>
      </c>
      <c r="F27" s="8" t="s">
        <v>10</v>
      </c>
      <c r="G27" s="8"/>
      <c r="H27" s="9">
        <f t="shared" si="1"/>
        <v>2</v>
      </c>
      <c r="I27" s="14" t="s">
        <v>9</v>
      </c>
      <c r="J27" s="8"/>
      <c r="K27" s="9">
        <f t="shared" si="2"/>
        <v>1</v>
      </c>
      <c r="L27" s="8" t="str">
        <f t="shared" si="3"/>
        <v>G</v>
      </c>
      <c r="M27" s="10"/>
      <c r="O27" s="12" t="s">
        <v>84</v>
      </c>
      <c r="P27" s="12">
        <v>0</v>
      </c>
    </row>
    <row r="28" spans="1:16">
      <c r="A28" s="8">
        <v>27</v>
      </c>
      <c r="B28" s="8"/>
      <c r="C28" s="8" t="s">
        <v>10</v>
      </c>
      <c r="D28" s="8"/>
      <c r="E28" s="9">
        <f t="shared" si="0"/>
        <v>2</v>
      </c>
      <c r="F28" s="8" t="s">
        <v>10</v>
      </c>
      <c r="G28" s="8"/>
      <c r="H28" s="9">
        <f t="shared" si="1"/>
        <v>2</v>
      </c>
      <c r="I28" s="14" t="s">
        <v>10</v>
      </c>
      <c r="J28" s="8"/>
      <c r="K28" s="9">
        <f t="shared" si="2"/>
        <v>2</v>
      </c>
      <c r="L28" s="8" t="str">
        <f t="shared" si="3"/>
        <v>VG</v>
      </c>
      <c r="M28" s="10"/>
      <c r="O28" s="19" t="s">
        <v>86</v>
      </c>
      <c r="P28" s="20">
        <f>(0*P23+ 0.25*P24+0.5*P25+0.75*P26+1*P27)/(P23+P24+P25+P26+P27)</f>
        <v>0.21731717148679336</v>
      </c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4.42578125" customWidth="1"/>
    <col min="2" max="2" width="3.42578125" customWidth="1"/>
    <col min="4" max="4" width="5.7109375" customWidth="1"/>
    <col min="5" max="5" width="5.140625" customWidth="1"/>
    <col min="6" max="6" width="18.42578125" customWidth="1"/>
    <col min="7" max="7" width="5.42578125" customWidth="1"/>
    <col min="8" max="8" width="3" customWidth="1"/>
    <col min="9" max="9" width="3.42578125" customWidth="1"/>
    <col min="10" max="10" width="4.28515625" customWidth="1"/>
    <col min="11" max="11" width="3.85546875" customWidth="1"/>
    <col min="14" max="14" width="8.140625" customWidth="1"/>
    <col min="15" max="15" width="7.28515625" customWidth="1"/>
  </cols>
  <sheetData>
    <row r="1" spans="1:18">
      <c r="A1" s="22" t="s">
        <v>65</v>
      </c>
      <c r="B1" s="23" t="s">
        <v>66</v>
      </c>
      <c r="C1" s="22" t="s">
        <v>102</v>
      </c>
      <c r="D1" s="56" t="s">
        <v>68</v>
      </c>
      <c r="E1" s="63"/>
      <c r="F1" s="22" t="s">
        <v>103</v>
      </c>
      <c r="G1" s="56" t="s">
        <v>72</v>
      </c>
      <c r="H1" s="63"/>
      <c r="I1" s="22"/>
      <c r="J1" s="56"/>
      <c r="K1" s="63"/>
      <c r="L1" s="23" t="s">
        <v>41</v>
      </c>
      <c r="M1" s="24"/>
      <c r="N1" s="25"/>
      <c r="O1" s="25"/>
      <c r="P1" s="25"/>
      <c r="Q1" s="25"/>
      <c r="R1" s="25"/>
    </row>
    <row r="2" spans="1:18">
      <c r="A2" s="14">
        <v>1</v>
      </c>
      <c r="B2" s="25"/>
      <c r="C2" s="8" t="s">
        <v>8</v>
      </c>
      <c r="D2" s="25"/>
      <c r="E2" s="26">
        <f t="shared" ref="E2:E10" si="0">IF(C2="W",0,IF(C2="M",1,IF(C2="S",2)))</f>
        <v>0</v>
      </c>
      <c r="F2" s="8" t="s">
        <v>8</v>
      </c>
      <c r="G2" s="25"/>
      <c r="H2" s="26">
        <f t="shared" ref="H2:H10" si="1">IF(F2="W",0,IF(F2="M",1,IF(F2="S",2)))</f>
        <v>0</v>
      </c>
      <c r="I2" s="14"/>
      <c r="J2" s="25"/>
      <c r="K2" s="26"/>
      <c r="L2" s="14" t="str">
        <f t="shared" ref="L2:L10" si="2">IF(SUM(E2,H2,K2)=0,"VB",IF(SUM(E2,H2,K2)=1,"B",IF(SUM(E2,H2,K2)=2,"A",IF(SUM(E2,H2,K2)=3,"G",IF(SUM(E2,H2,K2)=4,"VG")))))</f>
        <v>VB</v>
      </c>
      <c r="M2" s="27"/>
      <c r="N2" s="25"/>
      <c r="O2" s="28" t="s">
        <v>104</v>
      </c>
      <c r="P2" s="28"/>
      <c r="Q2" s="28"/>
      <c r="R2" s="28"/>
    </row>
    <row r="3" spans="1:18">
      <c r="A3" s="14">
        <v>2</v>
      </c>
      <c r="B3" s="25"/>
      <c r="C3" s="8" t="s">
        <v>8</v>
      </c>
      <c r="D3" s="25"/>
      <c r="E3" s="26">
        <f t="shared" si="0"/>
        <v>0</v>
      </c>
      <c r="F3" s="8" t="s">
        <v>9</v>
      </c>
      <c r="G3" s="25"/>
      <c r="H3" s="26">
        <f t="shared" si="1"/>
        <v>1</v>
      </c>
      <c r="I3" s="14"/>
      <c r="J3" s="25"/>
      <c r="K3" s="26"/>
      <c r="L3" s="14" t="str">
        <f t="shared" si="2"/>
        <v>B</v>
      </c>
      <c r="M3" s="27"/>
      <c r="N3" s="29"/>
      <c r="O3" s="30" t="s">
        <v>0</v>
      </c>
      <c r="P3" s="30" t="s">
        <v>8</v>
      </c>
      <c r="Q3" s="30" t="s">
        <v>9</v>
      </c>
      <c r="R3" s="30" t="s">
        <v>10</v>
      </c>
    </row>
    <row r="4" spans="1:18">
      <c r="A4" s="14">
        <v>3</v>
      </c>
      <c r="B4" s="25"/>
      <c r="C4" s="8" t="s">
        <v>8</v>
      </c>
      <c r="D4" s="25"/>
      <c r="E4" s="26">
        <f t="shared" si="0"/>
        <v>0</v>
      </c>
      <c r="F4" s="8" t="s">
        <v>10</v>
      </c>
      <c r="G4" s="25"/>
      <c r="H4" s="26">
        <f t="shared" si="1"/>
        <v>2</v>
      </c>
      <c r="I4" s="14"/>
      <c r="J4" s="25"/>
      <c r="K4" s="26"/>
      <c r="L4" s="14" t="str">
        <f t="shared" si="2"/>
        <v>A</v>
      </c>
      <c r="M4" s="27"/>
      <c r="N4" s="29"/>
      <c r="O4" s="31">
        <v>10</v>
      </c>
      <c r="P4" s="32">
        <f>Normalization!K20</f>
        <v>0</v>
      </c>
      <c r="Q4" s="32">
        <f>Normalization!L20</f>
        <v>0</v>
      </c>
      <c r="R4" s="32">
        <f>Normalization!M20</f>
        <v>1.0000000000000002</v>
      </c>
    </row>
    <row r="5" spans="1:18">
      <c r="A5" s="14">
        <v>4</v>
      </c>
      <c r="B5" s="25"/>
      <c r="C5" s="8" t="s">
        <v>9</v>
      </c>
      <c r="D5" s="25"/>
      <c r="E5" s="26">
        <f t="shared" si="0"/>
        <v>1</v>
      </c>
      <c r="F5" s="8" t="s">
        <v>8</v>
      </c>
      <c r="G5" s="25"/>
      <c r="H5" s="26">
        <f t="shared" si="1"/>
        <v>0</v>
      </c>
      <c r="I5" s="14"/>
      <c r="J5" s="25"/>
      <c r="K5" s="26"/>
      <c r="L5" s="14" t="str">
        <f t="shared" si="2"/>
        <v>B</v>
      </c>
      <c r="M5" s="27"/>
      <c r="N5" s="29"/>
      <c r="O5" s="31">
        <v>11</v>
      </c>
      <c r="P5" s="32">
        <f>Normalization!K24</f>
        <v>0</v>
      </c>
      <c r="Q5" s="32">
        <f>Normalization!L24</f>
        <v>0.11666666666666714</v>
      </c>
      <c r="R5" s="32">
        <f>Normalization!M24</f>
        <v>0.88333333333333308</v>
      </c>
    </row>
    <row r="6" spans="1:18">
      <c r="A6" s="14">
        <v>5</v>
      </c>
      <c r="B6" s="25"/>
      <c r="C6" s="8" t="s">
        <v>9</v>
      </c>
      <c r="D6" s="25"/>
      <c r="E6" s="26">
        <f t="shared" si="0"/>
        <v>1</v>
      </c>
      <c r="F6" s="8" t="s">
        <v>9</v>
      </c>
      <c r="G6" s="25"/>
      <c r="H6" s="26">
        <f t="shared" si="1"/>
        <v>1</v>
      </c>
      <c r="I6" s="14"/>
      <c r="J6" s="25"/>
      <c r="K6" s="26"/>
      <c r="L6" s="14" t="str">
        <f t="shared" si="2"/>
        <v>A</v>
      </c>
      <c r="M6" s="27"/>
      <c r="N6" s="25"/>
      <c r="O6" s="33"/>
      <c r="P6" s="34"/>
      <c r="Q6" s="34"/>
      <c r="R6" s="34"/>
    </row>
    <row r="7" spans="1:18">
      <c r="A7" s="14">
        <v>6</v>
      </c>
      <c r="B7" s="25"/>
      <c r="C7" s="8" t="s">
        <v>9</v>
      </c>
      <c r="D7" s="25"/>
      <c r="E7" s="26">
        <f t="shared" si="0"/>
        <v>1</v>
      </c>
      <c r="F7" s="8" t="s">
        <v>10</v>
      </c>
      <c r="G7" s="25"/>
      <c r="H7" s="26">
        <f t="shared" si="1"/>
        <v>2</v>
      </c>
      <c r="I7" s="14"/>
      <c r="J7" s="25"/>
      <c r="K7" s="26"/>
      <c r="L7" s="14" t="str">
        <f t="shared" si="2"/>
        <v>G</v>
      </c>
      <c r="M7" s="27"/>
      <c r="N7" s="25"/>
      <c r="O7" s="25"/>
      <c r="P7" s="25"/>
      <c r="Q7" s="25"/>
      <c r="R7" s="25"/>
    </row>
    <row r="8" spans="1:18">
      <c r="A8" s="14">
        <v>7</v>
      </c>
      <c r="B8" s="25"/>
      <c r="C8" s="8" t="s">
        <v>10</v>
      </c>
      <c r="D8" s="25"/>
      <c r="E8" s="26">
        <f t="shared" si="0"/>
        <v>2</v>
      </c>
      <c r="F8" s="8" t="s">
        <v>8</v>
      </c>
      <c r="G8" s="25"/>
      <c r="H8" s="26">
        <f t="shared" si="1"/>
        <v>0</v>
      </c>
      <c r="I8" s="14"/>
      <c r="J8" s="25"/>
      <c r="K8" s="26"/>
      <c r="L8" s="14" t="str">
        <f t="shared" si="2"/>
        <v>A</v>
      </c>
      <c r="M8" s="27"/>
      <c r="N8" s="25"/>
      <c r="O8" s="25" t="s">
        <v>74</v>
      </c>
      <c r="P8" s="25"/>
      <c r="Q8" s="25"/>
      <c r="R8" s="25"/>
    </row>
    <row r="9" spans="1:18">
      <c r="A9" s="18">
        <v>8</v>
      </c>
      <c r="B9" s="35"/>
      <c r="C9" s="15" t="s">
        <v>10</v>
      </c>
      <c r="D9" s="36">
        <f>R4</f>
        <v>1.0000000000000002</v>
      </c>
      <c r="E9" s="37">
        <f t="shared" si="0"/>
        <v>2</v>
      </c>
      <c r="F9" s="15" t="s">
        <v>9</v>
      </c>
      <c r="G9" s="36">
        <f>Q5</f>
        <v>0.11666666666666714</v>
      </c>
      <c r="H9" s="37">
        <f t="shared" si="1"/>
        <v>1</v>
      </c>
      <c r="I9" s="18"/>
      <c r="J9" s="35"/>
      <c r="K9" s="38"/>
      <c r="L9" s="18" t="str">
        <f t="shared" si="2"/>
        <v>G</v>
      </c>
      <c r="M9" s="36">
        <f t="shared" ref="M9:M10" si="3">D9*G9</f>
        <v>0.11666666666666717</v>
      </c>
      <c r="N9" s="25"/>
      <c r="O9" s="25" t="s">
        <v>91</v>
      </c>
      <c r="P9" s="25"/>
      <c r="Q9" s="25"/>
      <c r="R9" s="25"/>
    </row>
    <row r="10" spans="1:18">
      <c r="A10" s="18">
        <v>9</v>
      </c>
      <c r="B10" s="35"/>
      <c r="C10" s="15" t="s">
        <v>10</v>
      </c>
      <c r="D10" s="36">
        <f>R4</f>
        <v>1.0000000000000002</v>
      </c>
      <c r="E10" s="37">
        <f t="shared" si="0"/>
        <v>2</v>
      </c>
      <c r="F10" s="15" t="s">
        <v>10</v>
      </c>
      <c r="G10" s="36">
        <f>R5</f>
        <v>0.88333333333333308</v>
      </c>
      <c r="H10" s="37">
        <f t="shared" si="1"/>
        <v>2</v>
      </c>
      <c r="I10" s="18"/>
      <c r="J10" s="35"/>
      <c r="K10" s="38"/>
      <c r="L10" s="18" t="str">
        <f t="shared" si="2"/>
        <v>VG</v>
      </c>
      <c r="M10" s="36">
        <f t="shared" si="3"/>
        <v>0.8833333333333333</v>
      </c>
      <c r="N10" s="25"/>
      <c r="O10" s="25" t="s">
        <v>76</v>
      </c>
      <c r="P10" s="25" t="s">
        <v>105</v>
      </c>
      <c r="Q10" s="25"/>
      <c r="R10" s="25"/>
    </row>
    <row r="11" spans="1:18">
      <c r="N11" s="25"/>
      <c r="O11" s="25" t="s">
        <v>78</v>
      </c>
      <c r="P11" s="25" t="s">
        <v>106</v>
      </c>
      <c r="Q11" s="25"/>
      <c r="R11" s="25"/>
    </row>
    <row r="12" spans="1:18">
      <c r="N12" s="25"/>
      <c r="O12" s="25" t="s">
        <v>80</v>
      </c>
      <c r="P12" s="25" t="s">
        <v>96</v>
      </c>
      <c r="Q12" s="25"/>
      <c r="R12" s="25"/>
    </row>
    <row r="13" spans="1:18">
      <c r="N13" s="25"/>
      <c r="O13" s="25" t="s">
        <v>82</v>
      </c>
      <c r="P13" s="25" t="s">
        <v>97</v>
      </c>
      <c r="Q13" s="25"/>
      <c r="R13" s="25"/>
    </row>
    <row r="14" spans="1:18">
      <c r="N14" s="25"/>
      <c r="O14" s="25" t="s">
        <v>84</v>
      </c>
      <c r="P14" s="25" t="s">
        <v>81</v>
      </c>
      <c r="Q14" s="25"/>
      <c r="R14" s="25"/>
    </row>
    <row r="15" spans="1:18">
      <c r="N15" s="25"/>
      <c r="O15" s="25"/>
      <c r="P15" s="25"/>
      <c r="Q15" s="25"/>
      <c r="R15" s="25"/>
    </row>
    <row r="16" spans="1:18">
      <c r="N16" s="25"/>
      <c r="O16" s="25"/>
      <c r="P16" s="25"/>
      <c r="Q16" s="25"/>
      <c r="R16" s="25"/>
    </row>
    <row r="17" spans="14:18">
      <c r="N17" s="25"/>
      <c r="O17" s="25"/>
      <c r="P17" s="25"/>
      <c r="Q17" s="25"/>
      <c r="R17" s="25"/>
    </row>
    <row r="18" spans="14:18">
      <c r="N18" s="25"/>
      <c r="O18" s="25"/>
      <c r="P18" s="25"/>
      <c r="Q18" s="25"/>
      <c r="R18" s="25"/>
    </row>
    <row r="19" spans="14:18">
      <c r="N19" s="25"/>
      <c r="O19" s="25"/>
      <c r="P19" s="25"/>
      <c r="Q19" s="25"/>
      <c r="R19" s="25"/>
    </row>
    <row r="20" spans="14:18">
      <c r="N20" s="25"/>
      <c r="O20" s="25"/>
      <c r="P20" s="25"/>
      <c r="Q20" s="25"/>
      <c r="R20" s="25"/>
    </row>
    <row r="21" spans="14:18">
      <c r="N21" s="25"/>
      <c r="O21" s="25"/>
      <c r="P21" s="25"/>
      <c r="Q21" s="25"/>
      <c r="R21" s="25"/>
    </row>
    <row r="22" spans="14:18">
      <c r="N22" s="25"/>
      <c r="O22" s="28"/>
      <c r="P22" s="28"/>
      <c r="Q22" s="25"/>
      <c r="R22" s="25"/>
    </row>
    <row r="23" spans="14:18">
      <c r="N23" s="29"/>
      <c r="O23" s="39" t="s">
        <v>76</v>
      </c>
      <c r="P23" s="40">
        <v>0</v>
      </c>
      <c r="Q23" s="25"/>
      <c r="R23" s="25"/>
    </row>
    <row r="24" spans="14:18">
      <c r="N24" s="29"/>
      <c r="O24" s="39" t="s">
        <v>78</v>
      </c>
      <c r="P24" s="41">
        <v>0</v>
      </c>
      <c r="Q24" s="25"/>
      <c r="R24" s="25"/>
    </row>
    <row r="25" spans="14:18">
      <c r="N25" s="29"/>
      <c r="O25" s="39" t="s">
        <v>80</v>
      </c>
      <c r="P25" s="41">
        <v>0</v>
      </c>
      <c r="Q25" s="25"/>
      <c r="R25" s="25"/>
    </row>
    <row r="26" spans="14:18">
      <c r="N26" s="29"/>
      <c r="O26" s="39" t="s">
        <v>82</v>
      </c>
      <c r="P26" s="41">
        <f t="shared" ref="P26:P27" si="4">M9</f>
        <v>0.11666666666666717</v>
      </c>
      <c r="Q26" s="25"/>
      <c r="R26" s="25"/>
    </row>
    <row r="27" spans="14:18">
      <c r="N27" s="29"/>
      <c r="O27" s="39" t="s">
        <v>84</v>
      </c>
      <c r="P27" s="41">
        <f t="shared" si="4"/>
        <v>0.8833333333333333</v>
      </c>
      <c r="Q27" s="25"/>
      <c r="R27" s="25"/>
    </row>
    <row r="28" spans="14:18">
      <c r="N28" s="29"/>
      <c r="O28" s="28" t="s">
        <v>107</v>
      </c>
      <c r="P28" s="20">
        <f>(0*P23+ 0.25*P24+0.5*P25+0.75*P26+1*P27)/(P23+P24+P25+P26+P27)</f>
        <v>0.97083333333333321</v>
      </c>
      <c r="Q28" s="25"/>
      <c r="R28" s="25"/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4.5703125" customWidth="1"/>
    <col min="2" max="2" width="4" customWidth="1"/>
    <col min="4" max="4" width="4.85546875" customWidth="1"/>
    <col min="5" max="5" width="4.5703125" customWidth="1"/>
    <col min="6" max="6" width="12" customWidth="1"/>
    <col min="7" max="7" width="7" customWidth="1"/>
    <col min="8" max="8" width="3.140625" customWidth="1"/>
    <col min="9" max="9" width="2.28515625" customWidth="1"/>
    <col min="10" max="10" width="3" customWidth="1"/>
    <col min="11" max="11" width="2.7109375" customWidth="1"/>
    <col min="12" max="12" width="10.5703125" customWidth="1"/>
    <col min="13" max="13" width="10.42578125" customWidth="1"/>
    <col min="14" max="14" width="8.28515625" customWidth="1"/>
  </cols>
  <sheetData>
    <row r="1" spans="1:18">
      <c r="A1" s="22" t="s">
        <v>65</v>
      </c>
      <c r="B1" s="23" t="s">
        <v>66</v>
      </c>
      <c r="C1" s="22" t="s">
        <v>102</v>
      </c>
      <c r="D1" s="56" t="s">
        <v>68</v>
      </c>
      <c r="E1" s="63"/>
      <c r="F1" s="22" t="s">
        <v>103</v>
      </c>
      <c r="G1" s="56" t="s">
        <v>72</v>
      </c>
      <c r="H1" s="63"/>
      <c r="I1" s="22"/>
      <c r="J1" s="56"/>
      <c r="K1" s="63"/>
      <c r="L1" s="23" t="s">
        <v>61</v>
      </c>
      <c r="M1" s="24"/>
      <c r="N1" s="25"/>
      <c r="O1" s="25"/>
      <c r="P1" s="25"/>
      <c r="Q1" s="25"/>
      <c r="R1" s="25"/>
    </row>
    <row r="2" spans="1:18">
      <c r="A2" s="14">
        <v>1</v>
      </c>
      <c r="B2" s="25"/>
      <c r="C2" s="8" t="s">
        <v>8</v>
      </c>
      <c r="D2" s="25"/>
      <c r="E2" s="26">
        <f t="shared" ref="E2:E10" si="0">IF(C2="W",0,IF(C2="M",1,IF(C2="S",2)))</f>
        <v>0</v>
      </c>
      <c r="F2" s="8" t="s">
        <v>8</v>
      </c>
      <c r="G2" s="25"/>
      <c r="H2" s="26">
        <f t="shared" ref="H2:H10" si="1">IF(F2="W",0,IF(F2="M",1,IF(F2="S",2)))</f>
        <v>0</v>
      </c>
      <c r="I2" s="14"/>
      <c r="J2" s="25"/>
      <c r="K2" s="26"/>
      <c r="L2" s="14" t="str">
        <f t="shared" ref="L2:L10" si="2">IF(SUM(E2,H2,K2)=0,"VB",IF(SUM(E2,H2,K2)=1,"B",IF(SUM(E2,H2,K2)=2,"A",IF(SUM(E2,H2,K2)=3,"G",IF(SUM(E2,H2,K2)=4,"VG")))))</f>
        <v>VB</v>
      </c>
      <c r="M2" s="27"/>
      <c r="N2" s="25"/>
      <c r="O2" s="28" t="s">
        <v>108</v>
      </c>
      <c r="P2" s="28"/>
      <c r="Q2" s="28"/>
      <c r="R2" s="28"/>
    </row>
    <row r="3" spans="1:18">
      <c r="A3" s="18">
        <v>2</v>
      </c>
      <c r="B3" s="35"/>
      <c r="C3" s="15" t="s">
        <v>8</v>
      </c>
      <c r="D3" s="36">
        <f>P4</f>
        <v>0.60029607698001464</v>
      </c>
      <c r="E3" s="37">
        <f t="shared" si="0"/>
        <v>0</v>
      </c>
      <c r="F3" s="15" t="s">
        <v>9</v>
      </c>
      <c r="G3" s="36">
        <f>Q5</f>
        <v>0.45454545454545492</v>
      </c>
      <c r="H3" s="37">
        <f t="shared" si="1"/>
        <v>1</v>
      </c>
      <c r="I3" s="18"/>
      <c r="J3" s="35"/>
      <c r="K3" s="38"/>
      <c r="L3" s="18" t="str">
        <f t="shared" si="2"/>
        <v>B</v>
      </c>
      <c r="M3" s="36">
        <f t="shared" ref="M3:M4" si="3">D3*G3</f>
        <v>0.27286185317273415</v>
      </c>
      <c r="N3" s="29"/>
      <c r="O3" s="30" t="s">
        <v>0</v>
      </c>
      <c r="P3" s="30" t="s">
        <v>8</v>
      </c>
      <c r="Q3" s="30" t="s">
        <v>9</v>
      </c>
      <c r="R3" s="30" t="s">
        <v>10</v>
      </c>
    </row>
    <row r="4" spans="1:18">
      <c r="A4" s="18">
        <v>3</v>
      </c>
      <c r="B4" s="35"/>
      <c r="C4" s="15" t="s">
        <v>8</v>
      </c>
      <c r="D4" s="36">
        <f>P4</f>
        <v>0.60029607698001464</v>
      </c>
      <c r="E4" s="37">
        <f t="shared" si="0"/>
        <v>0</v>
      </c>
      <c r="F4" s="15" t="s">
        <v>10</v>
      </c>
      <c r="G4" s="36">
        <f>R5</f>
        <v>0.5454545454545453</v>
      </c>
      <c r="H4" s="37">
        <f t="shared" si="1"/>
        <v>2</v>
      </c>
      <c r="I4" s="18"/>
      <c r="J4" s="35"/>
      <c r="K4" s="38"/>
      <c r="L4" s="18" t="str">
        <f t="shared" si="2"/>
        <v>A</v>
      </c>
      <c r="M4" s="36">
        <f t="shared" si="3"/>
        <v>0.3274342238072806</v>
      </c>
      <c r="N4" s="29"/>
      <c r="O4" s="31">
        <v>18</v>
      </c>
      <c r="P4" s="32">
        <f>Normalization!K42</f>
        <v>0.60029607698001464</v>
      </c>
      <c r="Q4" s="32">
        <f>Normalization!L42</f>
        <v>0.39970392301998536</v>
      </c>
      <c r="R4" s="32">
        <f>Normalization!M42</f>
        <v>0</v>
      </c>
    </row>
    <row r="5" spans="1:18">
      <c r="A5" s="14">
        <v>4</v>
      </c>
      <c r="B5" s="25"/>
      <c r="C5" s="8" t="s">
        <v>9</v>
      </c>
      <c r="D5" s="25"/>
      <c r="E5" s="26">
        <f t="shared" si="0"/>
        <v>1</v>
      </c>
      <c r="F5" s="8" t="s">
        <v>8</v>
      </c>
      <c r="G5" s="25"/>
      <c r="H5" s="26">
        <f t="shared" si="1"/>
        <v>0</v>
      </c>
      <c r="I5" s="14"/>
      <c r="J5" s="25"/>
      <c r="K5" s="26"/>
      <c r="L5" s="14" t="str">
        <f t="shared" si="2"/>
        <v>B</v>
      </c>
      <c r="M5" s="27"/>
      <c r="N5" s="29"/>
      <c r="O5" s="31">
        <v>19</v>
      </c>
      <c r="P5" s="32">
        <f>Normalization!K44</f>
        <v>0</v>
      </c>
      <c r="Q5" s="32">
        <f>Normalization!L44</f>
        <v>0.45454545454545492</v>
      </c>
      <c r="R5" s="32">
        <f>Normalization!M44</f>
        <v>0.5454545454545453</v>
      </c>
    </row>
    <row r="6" spans="1:18">
      <c r="A6" s="18">
        <v>5</v>
      </c>
      <c r="B6" s="35"/>
      <c r="C6" s="15" t="s">
        <v>9</v>
      </c>
      <c r="D6" s="36">
        <f>Q4</f>
        <v>0.39970392301998536</v>
      </c>
      <c r="E6" s="37">
        <f t="shared" si="0"/>
        <v>1</v>
      </c>
      <c r="F6" s="15" t="s">
        <v>9</v>
      </c>
      <c r="G6" s="36">
        <f>Q5</f>
        <v>0.45454545454545492</v>
      </c>
      <c r="H6" s="37">
        <f t="shared" si="1"/>
        <v>1</v>
      </c>
      <c r="I6" s="18"/>
      <c r="J6" s="35"/>
      <c r="K6" s="38"/>
      <c r="L6" s="18" t="str">
        <f t="shared" si="2"/>
        <v>A</v>
      </c>
      <c r="M6" s="36">
        <f t="shared" ref="M6:M7" si="4">D6*G6</f>
        <v>0.18168360137272077</v>
      </c>
      <c r="N6" s="25"/>
      <c r="O6" s="33"/>
      <c r="P6" s="34"/>
      <c r="Q6" s="34"/>
      <c r="R6" s="34"/>
    </row>
    <row r="7" spans="1:18">
      <c r="A7" s="18">
        <v>6</v>
      </c>
      <c r="B7" s="35"/>
      <c r="C7" s="15" t="s">
        <v>9</v>
      </c>
      <c r="D7" s="36">
        <f>Q4</f>
        <v>0.39970392301998536</v>
      </c>
      <c r="E7" s="37">
        <f t="shared" si="0"/>
        <v>1</v>
      </c>
      <c r="F7" s="15" t="s">
        <v>10</v>
      </c>
      <c r="G7" s="36">
        <f>R5</f>
        <v>0.5454545454545453</v>
      </c>
      <c r="H7" s="37">
        <f t="shared" si="1"/>
        <v>2</v>
      </c>
      <c r="I7" s="18"/>
      <c r="J7" s="35"/>
      <c r="K7" s="38"/>
      <c r="L7" s="18" t="str">
        <f t="shared" si="2"/>
        <v>G</v>
      </c>
      <c r="M7" s="36">
        <f t="shared" si="4"/>
        <v>0.21802032164726468</v>
      </c>
      <c r="N7" s="25"/>
      <c r="O7" s="25"/>
      <c r="P7" s="25"/>
      <c r="Q7" s="25"/>
      <c r="R7" s="25"/>
    </row>
    <row r="8" spans="1:18">
      <c r="A8" s="14">
        <v>7</v>
      </c>
      <c r="B8" s="25"/>
      <c r="C8" s="8" t="s">
        <v>10</v>
      </c>
      <c r="D8" s="25"/>
      <c r="E8" s="26">
        <f t="shared" si="0"/>
        <v>2</v>
      </c>
      <c r="F8" s="8" t="s">
        <v>8</v>
      </c>
      <c r="G8" s="25"/>
      <c r="H8" s="26">
        <f t="shared" si="1"/>
        <v>0</v>
      </c>
      <c r="I8" s="14"/>
      <c r="J8" s="25"/>
      <c r="K8" s="26"/>
      <c r="L8" s="14" t="str">
        <f t="shared" si="2"/>
        <v>A</v>
      </c>
      <c r="M8" s="27"/>
      <c r="N8" s="25"/>
      <c r="O8" s="25" t="s">
        <v>74</v>
      </c>
      <c r="P8" s="25"/>
      <c r="Q8" s="25"/>
      <c r="R8" s="25"/>
    </row>
    <row r="9" spans="1:18">
      <c r="A9" s="14">
        <v>8</v>
      </c>
      <c r="B9" s="25"/>
      <c r="C9" s="8" t="s">
        <v>10</v>
      </c>
      <c r="D9" s="25"/>
      <c r="E9" s="26">
        <f t="shared" si="0"/>
        <v>2</v>
      </c>
      <c r="F9" s="8" t="s">
        <v>9</v>
      </c>
      <c r="G9" s="25"/>
      <c r="H9" s="26">
        <f t="shared" si="1"/>
        <v>1</v>
      </c>
      <c r="I9" s="14"/>
      <c r="J9" s="25"/>
      <c r="K9" s="26"/>
      <c r="L9" s="14" t="str">
        <f t="shared" si="2"/>
        <v>G</v>
      </c>
      <c r="M9" s="27"/>
      <c r="N9" s="25"/>
      <c r="O9" s="25" t="s">
        <v>91</v>
      </c>
      <c r="P9" s="25"/>
      <c r="Q9" s="25"/>
      <c r="R9" s="25"/>
    </row>
    <row r="10" spans="1:18">
      <c r="A10" s="14">
        <v>9</v>
      </c>
      <c r="B10" s="25"/>
      <c r="C10" s="8" t="s">
        <v>10</v>
      </c>
      <c r="D10" s="25"/>
      <c r="E10" s="26">
        <f t="shared" si="0"/>
        <v>2</v>
      </c>
      <c r="F10" s="8" t="s">
        <v>10</v>
      </c>
      <c r="G10" s="25"/>
      <c r="H10" s="26">
        <f t="shared" si="1"/>
        <v>2</v>
      </c>
      <c r="I10" s="14"/>
      <c r="J10" s="25"/>
      <c r="K10" s="26"/>
      <c r="L10" s="14" t="str">
        <f t="shared" si="2"/>
        <v>VG</v>
      </c>
      <c r="M10" s="27"/>
      <c r="N10" s="25"/>
      <c r="O10" s="25" t="s">
        <v>76</v>
      </c>
      <c r="P10" s="25" t="s">
        <v>105</v>
      </c>
      <c r="Q10" s="25"/>
      <c r="R10" s="25"/>
    </row>
    <row r="11" spans="1:18">
      <c r="N11" s="25"/>
      <c r="O11" s="25" t="s">
        <v>78</v>
      </c>
      <c r="P11" s="25" t="s">
        <v>106</v>
      </c>
      <c r="Q11" s="25"/>
      <c r="R11" s="25"/>
    </row>
    <row r="12" spans="1:18">
      <c r="N12" s="25"/>
      <c r="O12" s="25" t="s">
        <v>80</v>
      </c>
      <c r="P12" s="25" t="s">
        <v>96</v>
      </c>
      <c r="Q12" s="25"/>
      <c r="R12" s="25"/>
    </row>
    <row r="13" spans="1:18">
      <c r="N13" s="25"/>
      <c r="O13" s="25" t="s">
        <v>82</v>
      </c>
      <c r="P13" s="25" t="s">
        <v>97</v>
      </c>
      <c r="Q13" s="25"/>
      <c r="R13" s="25"/>
    </row>
    <row r="14" spans="1:18">
      <c r="N14" s="25"/>
      <c r="O14" s="25" t="s">
        <v>84</v>
      </c>
      <c r="P14" s="25" t="s">
        <v>81</v>
      </c>
      <c r="Q14" s="25"/>
      <c r="R14" s="25"/>
    </row>
    <row r="15" spans="1:18">
      <c r="N15" s="25"/>
      <c r="O15" s="25"/>
      <c r="P15" s="25"/>
      <c r="Q15" s="25"/>
      <c r="R15" s="25"/>
    </row>
    <row r="16" spans="1:18">
      <c r="N16" s="25"/>
      <c r="O16" s="25"/>
      <c r="P16" s="25"/>
      <c r="Q16" s="25"/>
      <c r="R16" s="25"/>
    </row>
    <row r="17" spans="14:18">
      <c r="N17" s="25"/>
      <c r="O17" s="25"/>
      <c r="P17" s="25"/>
      <c r="Q17" s="25"/>
      <c r="R17" s="25"/>
    </row>
    <row r="18" spans="14:18">
      <c r="N18" s="25"/>
      <c r="O18" s="25"/>
      <c r="P18" s="25"/>
      <c r="Q18" s="25"/>
      <c r="R18" s="25"/>
    </row>
    <row r="19" spans="14:18">
      <c r="N19" s="25"/>
      <c r="O19" s="25"/>
      <c r="P19" s="25"/>
      <c r="Q19" s="25"/>
      <c r="R19" s="25"/>
    </row>
    <row r="20" spans="14:18">
      <c r="N20" s="25"/>
      <c r="O20" s="25"/>
      <c r="P20" s="25"/>
      <c r="Q20" s="25"/>
      <c r="R20" s="25"/>
    </row>
    <row r="21" spans="14:18">
      <c r="N21" s="25"/>
      <c r="O21" s="25"/>
      <c r="P21" s="25"/>
      <c r="Q21" s="25"/>
      <c r="R21" s="25"/>
    </row>
    <row r="22" spans="14:18">
      <c r="N22" s="25"/>
      <c r="O22" s="28"/>
      <c r="P22" s="28"/>
      <c r="Q22" s="25"/>
      <c r="R22" s="25"/>
    </row>
    <row r="23" spans="14:18">
      <c r="N23" s="29"/>
      <c r="O23" s="39" t="s">
        <v>76</v>
      </c>
      <c r="P23" s="40">
        <v>0</v>
      </c>
      <c r="Q23" s="25"/>
      <c r="R23" s="25"/>
    </row>
    <row r="24" spans="14:18">
      <c r="N24" s="29"/>
      <c r="O24" s="39" t="s">
        <v>78</v>
      </c>
      <c r="P24" s="41">
        <f>M3</f>
        <v>0.27286185317273415</v>
      </c>
      <c r="Q24" s="25"/>
      <c r="R24" s="25"/>
    </row>
    <row r="25" spans="14:18">
      <c r="N25" s="29"/>
      <c r="O25" s="39" t="s">
        <v>80</v>
      </c>
      <c r="P25" s="41">
        <f>M4+M6</f>
        <v>0.50911782518000137</v>
      </c>
      <c r="Q25" s="25"/>
      <c r="R25" s="25"/>
    </row>
    <row r="26" spans="14:18">
      <c r="N26" s="29"/>
      <c r="O26" s="39" t="s">
        <v>82</v>
      </c>
      <c r="P26" s="41">
        <f>M7</f>
        <v>0.21802032164726468</v>
      </c>
      <c r="Q26" s="25"/>
      <c r="R26" s="25"/>
    </row>
    <row r="27" spans="14:18">
      <c r="N27" s="29"/>
      <c r="O27" s="39" t="s">
        <v>84</v>
      </c>
      <c r="P27" s="41">
        <v>0</v>
      </c>
      <c r="Q27" s="25"/>
      <c r="R27" s="25"/>
    </row>
    <row r="28" spans="14:18">
      <c r="N28" s="29"/>
      <c r="O28" s="28" t="s">
        <v>107</v>
      </c>
      <c r="P28" s="20">
        <f>(0*P23+ 0.25*P24+0.5*P25+0.75*P26+1*P27)/(P23+P24+P25+P26+P27)</f>
        <v>0.48628961711863261</v>
      </c>
      <c r="Q28" s="25"/>
      <c r="R28" s="25"/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28"/>
  <sheetViews>
    <sheetView workbookViewId="0"/>
  </sheetViews>
  <sheetFormatPr defaultColWidth="12.5703125" defaultRowHeight="15.75" customHeight="1"/>
  <cols>
    <col min="1" max="1" width="5.85546875" customWidth="1"/>
    <col min="2" max="2" width="4.42578125" customWidth="1"/>
    <col min="3" max="3" width="10.7109375" customWidth="1"/>
    <col min="4" max="4" width="5.140625" customWidth="1"/>
    <col min="5" max="5" width="3.42578125" customWidth="1"/>
    <col min="6" max="6" width="11.42578125" customWidth="1"/>
    <col min="7" max="7" width="6.42578125" customWidth="1"/>
    <col min="8" max="8" width="2.42578125" customWidth="1"/>
    <col min="10" max="10" width="6.7109375" customWidth="1"/>
    <col min="11" max="11" width="4.140625" customWidth="1"/>
    <col min="12" max="12" width="10.42578125" customWidth="1"/>
    <col min="14" max="14" width="8.140625" customWidth="1"/>
  </cols>
  <sheetData>
    <row r="1" spans="1:18">
      <c r="A1" s="6" t="s">
        <v>65</v>
      </c>
      <c r="B1" s="7" t="s">
        <v>66</v>
      </c>
      <c r="C1" s="6" t="s">
        <v>109</v>
      </c>
      <c r="D1" s="55" t="s">
        <v>68</v>
      </c>
      <c r="E1" s="63"/>
      <c r="F1" s="6" t="s">
        <v>110</v>
      </c>
      <c r="G1" s="55" t="s">
        <v>70</v>
      </c>
      <c r="H1" s="63"/>
      <c r="I1" s="6" t="s">
        <v>111</v>
      </c>
      <c r="J1" s="55" t="s">
        <v>72</v>
      </c>
      <c r="K1" s="63"/>
      <c r="L1" s="7" t="s">
        <v>47</v>
      </c>
      <c r="M1" s="7"/>
    </row>
    <row r="2" spans="1:18">
      <c r="A2" s="15">
        <v>1</v>
      </c>
      <c r="B2" s="15"/>
      <c r="C2" s="15" t="s">
        <v>8</v>
      </c>
      <c r="D2" s="16">
        <f>P4</f>
        <v>0.16149068322981353</v>
      </c>
      <c r="E2" s="17">
        <f t="shared" ref="E2:E28" si="0">IF(C2="W",0,IF(C2="M",1,IF(C2="S",2)))</f>
        <v>0</v>
      </c>
      <c r="F2" s="15" t="s">
        <v>8</v>
      </c>
      <c r="G2" s="16">
        <f>P5</f>
        <v>0.64285714285714279</v>
      </c>
      <c r="H2" s="17">
        <f t="shared" ref="H2:H28" si="1">IF(F2="W",0,IF(F2="M",1,IF(F2="S",2)))</f>
        <v>0</v>
      </c>
      <c r="I2" s="15" t="s">
        <v>8</v>
      </c>
      <c r="J2" s="16">
        <f>P6</f>
        <v>0.21282798833819214</v>
      </c>
      <c r="K2" s="17">
        <f t="shared" ref="K2:K28" si="2">IF(I2="W",0,IF(I2="M",1,IF(I2="S",2)))</f>
        <v>0</v>
      </c>
      <c r="L2" s="15" t="str">
        <f t="shared" ref="L2:L28" si="3">IF(AND(0&lt;=SUM(E2,H2,K2),SUM(E2,H2,K2)&lt;=1),"VB",IF(SUM(E2,H2,K2)=2,"B",IF(SUM(E2,H2,K2)=3,"A",IF(SUM(E2,H2,K2)=4,"G",IF(AND(5&lt;=SUM(E2,H2,K2),SUM(E2,H2,K2)&lt;=6),"VG")))))</f>
        <v>VB</v>
      </c>
      <c r="M2" s="16">
        <f t="shared" ref="M2:M3" si="4">D2*G2*J2</f>
        <v>2.2094831087460919E-2</v>
      </c>
      <c r="O2" s="11" t="s">
        <v>112</v>
      </c>
    </row>
    <row r="3" spans="1:18">
      <c r="A3" s="15">
        <v>2</v>
      </c>
      <c r="B3" s="15"/>
      <c r="C3" s="15" t="s">
        <v>8</v>
      </c>
      <c r="D3" s="16">
        <f>P4</f>
        <v>0.16149068322981353</v>
      </c>
      <c r="E3" s="17">
        <f t="shared" si="0"/>
        <v>0</v>
      </c>
      <c r="F3" s="15" t="s">
        <v>8</v>
      </c>
      <c r="G3" s="16">
        <f>P5</f>
        <v>0.64285714285714279</v>
      </c>
      <c r="H3" s="17">
        <f t="shared" si="1"/>
        <v>0</v>
      </c>
      <c r="I3" s="15" t="s">
        <v>9</v>
      </c>
      <c r="J3" s="16">
        <f>Q6</f>
        <v>0.78717201166180784</v>
      </c>
      <c r="K3" s="17">
        <f t="shared" si="2"/>
        <v>1</v>
      </c>
      <c r="L3" s="15" t="str">
        <f t="shared" si="3"/>
        <v>VB</v>
      </c>
      <c r="M3" s="16">
        <f t="shared" si="4"/>
        <v>8.1720608131704911E-2</v>
      </c>
      <c r="O3" s="12" t="s">
        <v>0</v>
      </c>
      <c r="P3" s="12" t="s">
        <v>8</v>
      </c>
      <c r="Q3" s="12" t="s">
        <v>9</v>
      </c>
      <c r="R3" s="12" t="s">
        <v>10</v>
      </c>
    </row>
    <row r="4" spans="1:18">
      <c r="A4" s="8">
        <v>3</v>
      </c>
      <c r="B4" s="8"/>
      <c r="C4" s="8" t="s">
        <v>8</v>
      </c>
      <c r="D4" s="8"/>
      <c r="E4" s="9">
        <f t="shared" si="0"/>
        <v>0</v>
      </c>
      <c r="F4" s="8" t="s">
        <v>8</v>
      </c>
      <c r="G4" s="8"/>
      <c r="H4" s="9">
        <f t="shared" si="1"/>
        <v>0</v>
      </c>
      <c r="I4" s="8" t="s">
        <v>10</v>
      </c>
      <c r="J4" s="8"/>
      <c r="K4" s="9">
        <f t="shared" si="2"/>
        <v>2</v>
      </c>
      <c r="L4" s="8" t="str">
        <f t="shared" si="3"/>
        <v>B</v>
      </c>
      <c r="M4" s="10"/>
      <c r="O4" s="12">
        <v>12</v>
      </c>
      <c r="P4" s="13">
        <f>Normalization!K28</f>
        <v>0.16149068322981353</v>
      </c>
      <c r="Q4" s="13">
        <f>Normalization!L28</f>
        <v>0.83850931677018647</v>
      </c>
      <c r="R4" s="13">
        <f>Normalization!M28</f>
        <v>0</v>
      </c>
    </row>
    <row r="5" spans="1:18">
      <c r="A5" s="15">
        <v>4</v>
      </c>
      <c r="B5" s="15"/>
      <c r="C5" s="15" t="s">
        <v>8</v>
      </c>
      <c r="D5" s="16">
        <f>P4</f>
        <v>0.16149068322981353</v>
      </c>
      <c r="E5" s="17">
        <f t="shared" si="0"/>
        <v>0</v>
      </c>
      <c r="F5" s="15" t="s">
        <v>9</v>
      </c>
      <c r="G5" s="16">
        <f>Q5</f>
        <v>0.35714285714285715</v>
      </c>
      <c r="H5" s="17">
        <f t="shared" si="1"/>
        <v>1</v>
      </c>
      <c r="I5" s="18" t="s">
        <v>8</v>
      </c>
      <c r="J5" s="16">
        <f>P6</f>
        <v>0.21282798833819214</v>
      </c>
      <c r="K5" s="17">
        <f t="shared" si="2"/>
        <v>0</v>
      </c>
      <c r="L5" s="15" t="str">
        <f t="shared" si="3"/>
        <v>VB</v>
      </c>
      <c r="M5" s="16">
        <f t="shared" ref="M5:M6" si="5">D5*G5*J5</f>
        <v>1.2274906159700514E-2</v>
      </c>
      <c r="O5" s="12">
        <v>13</v>
      </c>
      <c r="P5" s="13">
        <f>Normalization!K30</f>
        <v>0.64285714285714279</v>
      </c>
      <c r="Q5" s="13">
        <f>Normalization!L30</f>
        <v>0.35714285714285715</v>
      </c>
      <c r="R5" s="13">
        <f>Normalization!M30</f>
        <v>0</v>
      </c>
    </row>
    <row r="6" spans="1:18">
      <c r="A6" s="15">
        <v>5</v>
      </c>
      <c r="B6" s="15"/>
      <c r="C6" s="15" t="s">
        <v>8</v>
      </c>
      <c r="D6" s="16">
        <f>P4</f>
        <v>0.16149068322981353</v>
      </c>
      <c r="E6" s="17">
        <f t="shared" si="0"/>
        <v>0</v>
      </c>
      <c r="F6" s="15" t="s">
        <v>9</v>
      </c>
      <c r="G6" s="16">
        <f>Q5</f>
        <v>0.35714285714285715</v>
      </c>
      <c r="H6" s="17">
        <f t="shared" si="1"/>
        <v>1</v>
      </c>
      <c r="I6" s="18" t="s">
        <v>9</v>
      </c>
      <c r="J6" s="16">
        <f>Q6</f>
        <v>0.78717201166180784</v>
      </c>
      <c r="K6" s="17">
        <f t="shared" si="2"/>
        <v>1</v>
      </c>
      <c r="L6" s="15" t="str">
        <f t="shared" si="3"/>
        <v>B</v>
      </c>
      <c r="M6" s="16">
        <f t="shared" si="5"/>
        <v>4.540033785094718E-2</v>
      </c>
      <c r="O6" s="12">
        <v>14</v>
      </c>
      <c r="P6" s="13">
        <f>Normalization!K32</f>
        <v>0.21282798833819214</v>
      </c>
      <c r="Q6" s="13">
        <f>Normalization!L32</f>
        <v>0.78717201166180784</v>
      </c>
      <c r="R6" s="13">
        <f>Normalization!M32</f>
        <v>0</v>
      </c>
    </row>
    <row r="7" spans="1:18">
      <c r="A7" s="8">
        <v>6</v>
      </c>
      <c r="B7" s="8"/>
      <c r="C7" s="8" t="s">
        <v>8</v>
      </c>
      <c r="D7" s="8"/>
      <c r="E7" s="9">
        <f t="shared" si="0"/>
        <v>0</v>
      </c>
      <c r="F7" s="8" t="s">
        <v>9</v>
      </c>
      <c r="G7" s="8"/>
      <c r="H7" s="9">
        <f t="shared" si="1"/>
        <v>1</v>
      </c>
      <c r="I7" s="14" t="s">
        <v>10</v>
      </c>
      <c r="J7" s="8"/>
      <c r="K7" s="9">
        <f t="shared" si="2"/>
        <v>2</v>
      </c>
      <c r="L7" s="8" t="str">
        <f t="shared" si="3"/>
        <v>A</v>
      </c>
      <c r="M7" s="10"/>
    </row>
    <row r="8" spans="1:18">
      <c r="A8" s="8">
        <v>7</v>
      </c>
      <c r="B8" s="8"/>
      <c r="C8" s="8" t="s">
        <v>8</v>
      </c>
      <c r="D8" s="8"/>
      <c r="E8" s="9">
        <f t="shared" si="0"/>
        <v>0</v>
      </c>
      <c r="F8" s="8" t="s">
        <v>10</v>
      </c>
      <c r="G8" s="8"/>
      <c r="H8" s="9">
        <f t="shared" si="1"/>
        <v>2</v>
      </c>
      <c r="I8" s="14" t="s">
        <v>8</v>
      </c>
      <c r="J8" s="8"/>
      <c r="K8" s="9">
        <f t="shared" si="2"/>
        <v>0</v>
      </c>
      <c r="L8" s="8" t="str">
        <f t="shared" si="3"/>
        <v>B</v>
      </c>
      <c r="M8" s="10"/>
      <c r="O8" s="11" t="s">
        <v>74</v>
      </c>
    </row>
    <row r="9" spans="1:18">
      <c r="A9" s="8">
        <v>8</v>
      </c>
      <c r="B9" s="8"/>
      <c r="C9" s="8" t="s">
        <v>8</v>
      </c>
      <c r="D9" s="8"/>
      <c r="E9" s="9">
        <f t="shared" si="0"/>
        <v>0</v>
      </c>
      <c r="F9" s="8" t="s">
        <v>10</v>
      </c>
      <c r="G9" s="8"/>
      <c r="H9" s="9">
        <f t="shared" si="1"/>
        <v>2</v>
      </c>
      <c r="I9" s="14" t="s">
        <v>9</v>
      </c>
      <c r="J9" s="8"/>
      <c r="K9" s="9">
        <f t="shared" si="2"/>
        <v>1</v>
      </c>
      <c r="L9" s="8" t="str">
        <f t="shared" si="3"/>
        <v>A</v>
      </c>
      <c r="M9" s="10"/>
      <c r="O9" s="11" t="s">
        <v>91</v>
      </c>
    </row>
    <row r="10" spans="1:18">
      <c r="A10" s="8">
        <v>9</v>
      </c>
      <c r="B10" s="8"/>
      <c r="C10" s="8" t="s">
        <v>8</v>
      </c>
      <c r="D10" s="8"/>
      <c r="E10" s="9">
        <f t="shared" si="0"/>
        <v>0</v>
      </c>
      <c r="F10" s="8" t="s">
        <v>10</v>
      </c>
      <c r="G10" s="8"/>
      <c r="H10" s="9">
        <f t="shared" si="1"/>
        <v>2</v>
      </c>
      <c r="I10" s="14" t="s">
        <v>10</v>
      </c>
      <c r="J10" s="8"/>
      <c r="K10" s="9">
        <f t="shared" si="2"/>
        <v>2</v>
      </c>
      <c r="L10" s="8" t="str">
        <f t="shared" si="3"/>
        <v>G</v>
      </c>
      <c r="M10" s="10"/>
      <c r="O10" s="11" t="s">
        <v>76</v>
      </c>
      <c r="P10" s="11" t="s">
        <v>77</v>
      </c>
    </row>
    <row r="11" spans="1:18">
      <c r="A11" s="15">
        <v>10</v>
      </c>
      <c r="B11" s="15"/>
      <c r="C11" s="15" t="s">
        <v>9</v>
      </c>
      <c r="D11" s="16">
        <f>Q4</f>
        <v>0.83850931677018647</v>
      </c>
      <c r="E11" s="17">
        <f t="shared" si="0"/>
        <v>1</v>
      </c>
      <c r="F11" s="15" t="s">
        <v>8</v>
      </c>
      <c r="G11" s="16">
        <f>P5</f>
        <v>0.64285714285714279</v>
      </c>
      <c r="H11" s="42">
        <f t="shared" si="1"/>
        <v>0</v>
      </c>
      <c r="I11" s="18" t="s">
        <v>8</v>
      </c>
      <c r="J11" s="16">
        <f>P6</f>
        <v>0.21282798833819214</v>
      </c>
      <c r="K11" s="17">
        <f t="shared" si="2"/>
        <v>0</v>
      </c>
      <c r="L11" s="15" t="str">
        <f t="shared" si="3"/>
        <v>VB</v>
      </c>
      <c r="M11" s="16">
        <f t="shared" ref="M11:M12" si="6">D11*G11*J11</f>
        <v>0.11472316141566259</v>
      </c>
      <c r="O11" s="11" t="s">
        <v>78</v>
      </c>
      <c r="P11" s="11" t="s">
        <v>96</v>
      </c>
    </row>
    <row r="12" spans="1:18">
      <c r="A12" s="15">
        <v>11</v>
      </c>
      <c r="B12" s="15"/>
      <c r="C12" s="15" t="s">
        <v>9</v>
      </c>
      <c r="D12" s="16">
        <f>Q4</f>
        <v>0.83850931677018647</v>
      </c>
      <c r="E12" s="17">
        <f t="shared" si="0"/>
        <v>1</v>
      </c>
      <c r="F12" s="15" t="s">
        <v>8</v>
      </c>
      <c r="G12" s="16">
        <f>P5</f>
        <v>0.64285714285714279</v>
      </c>
      <c r="H12" s="42">
        <f t="shared" si="1"/>
        <v>0</v>
      </c>
      <c r="I12" s="18" t="s">
        <v>9</v>
      </c>
      <c r="J12" s="16">
        <f>Q6</f>
        <v>0.78717201166180784</v>
      </c>
      <c r="K12" s="17">
        <f t="shared" si="2"/>
        <v>1</v>
      </c>
      <c r="L12" s="15" t="str">
        <f t="shared" si="3"/>
        <v>B</v>
      </c>
      <c r="M12" s="16">
        <f t="shared" si="6"/>
        <v>0.42431854222231441</v>
      </c>
      <c r="O12" s="11" t="s">
        <v>80</v>
      </c>
      <c r="P12" s="11" t="s">
        <v>97</v>
      </c>
    </row>
    <row r="13" spans="1:18">
      <c r="A13" s="8">
        <v>12</v>
      </c>
      <c r="B13" s="8"/>
      <c r="C13" s="8" t="s">
        <v>9</v>
      </c>
      <c r="D13" s="8"/>
      <c r="E13" s="9">
        <f t="shared" si="0"/>
        <v>1</v>
      </c>
      <c r="F13" s="8" t="s">
        <v>8</v>
      </c>
      <c r="G13" s="8"/>
      <c r="H13" s="9">
        <f t="shared" si="1"/>
        <v>0</v>
      </c>
      <c r="I13" s="14" t="s">
        <v>10</v>
      </c>
      <c r="J13" s="8"/>
      <c r="K13" s="9">
        <f t="shared" si="2"/>
        <v>2</v>
      </c>
      <c r="L13" s="8" t="str">
        <f t="shared" si="3"/>
        <v>A</v>
      </c>
      <c r="M13" s="10"/>
      <c r="O13" s="11" t="s">
        <v>82</v>
      </c>
      <c r="P13" s="11" t="s">
        <v>81</v>
      </c>
    </row>
    <row r="14" spans="1:18">
      <c r="A14" s="15">
        <v>13</v>
      </c>
      <c r="B14" s="15"/>
      <c r="C14" s="15" t="s">
        <v>9</v>
      </c>
      <c r="D14" s="16">
        <f>Q4</f>
        <v>0.83850931677018647</v>
      </c>
      <c r="E14" s="17">
        <f t="shared" si="0"/>
        <v>1</v>
      </c>
      <c r="F14" s="15" t="s">
        <v>9</v>
      </c>
      <c r="G14" s="16">
        <f>Q5</f>
        <v>0.35714285714285715</v>
      </c>
      <c r="H14" s="17">
        <f t="shared" si="1"/>
        <v>1</v>
      </c>
      <c r="I14" s="18" t="s">
        <v>8</v>
      </c>
      <c r="J14" s="16">
        <f>P6</f>
        <v>0.21282798833819214</v>
      </c>
      <c r="K14" s="17">
        <f t="shared" si="2"/>
        <v>0</v>
      </c>
      <c r="L14" s="15" t="str">
        <f t="shared" si="3"/>
        <v>B</v>
      </c>
      <c r="M14" s="16">
        <f t="shared" ref="M14:M15" si="7">D14*G14*J14</f>
        <v>6.3735089675368117E-2</v>
      </c>
      <c r="O14" s="11" t="s">
        <v>84</v>
      </c>
      <c r="P14" s="11" t="s">
        <v>98</v>
      </c>
    </row>
    <row r="15" spans="1:18">
      <c r="A15" s="15">
        <v>14</v>
      </c>
      <c r="B15" s="15"/>
      <c r="C15" s="15" t="s">
        <v>9</v>
      </c>
      <c r="D15" s="16">
        <f>Q4</f>
        <v>0.83850931677018647</v>
      </c>
      <c r="E15" s="17">
        <f t="shared" si="0"/>
        <v>1</v>
      </c>
      <c r="F15" s="15" t="s">
        <v>9</v>
      </c>
      <c r="G15" s="16">
        <f>Q5</f>
        <v>0.35714285714285715</v>
      </c>
      <c r="H15" s="17">
        <f t="shared" si="1"/>
        <v>1</v>
      </c>
      <c r="I15" s="18" t="s">
        <v>9</v>
      </c>
      <c r="J15" s="16">
        <f>Q6</f>
        <v>0.78717201166180784</v>
      </c>
      <c r="K15" s="17">
        <f t="shared" si="2"/>
        <v>1</v>
      </c>
      <c r="L15" s="15" t="str">
        <f t="shared" si="3"/>
        <v>A</v>
      </c>
      <c r="M15" s="16">
        <f t="shared" si="7"/>
        <v>0.23573252345684137</v>
      </c>
    </row>
    <row r="16" spans="1:18">
      <c r="A16" s="8">
        <v>15</v>
      </c>
      <c r="B16" s="8"/>
      <c r="C16" s="8" t="s">
        <v>9</v>
      </c>
      <c r="D16" s="8"/>
      <c r="E16" s="9">
        <f t="shared" si="0"/>
        <v>1</v>
      </c>
      <c r="F16" s="8" t="s">
        <v>9</v>
      </c>
      <c r="G16" s="8"/>
      <c r="H16" s="9">
        <f t="shared" si="1"/>
        <v>1</v>
      </c>
      <c r="I16" s="14" t="s">
        <v>10</v>
      </c>
      <c r="J16" s="8"/>
      <c r="K16" s="9">
        <f t="shared" si="2"/>
        <v>2</v>
      </c>
      <c r="L16" s="8" t="str">
        <f t="shared" si="3"/>
        <v>G</v>
      </c>
      <c r="M16" s="10"/>
    </row>
    <row r="17" spans="1:16">
      <c r="A17" s="8">
        <v>16</v>
      </c>
      <c r="B17" s="8"/>
      <c r="C17" s="8" t="s">
        <v>9</v>
      </c>
      <c r="D17" s="8"/>
      <c r="E17" s="9">
        <f t="shared" si="0"/>
        <v>1</v>
      </c>
      <c r="F17" s="8" t="s">
        <v>10</v>
      </c>
      <c r="G17" s="8"/>
      <c r="H17" s="9">
        <f t="shared" si="1"/>
        <v>2</v>
      </c>
      <c r="I17" s="14" t="s">
        <v>8</v>
      </c>
      <c r="J17" s="8"/>
      <c r="K17" s="9">
        <f t="shared" si="2"/>
        <v>0</v>
      </c>
      <c r="L17" s="8" t="str">
        <f t="shared" si="3"/>
        <v>A</v>
      </c>
      <c r="M17" s="10"/>
    </row>
    <row r="18" spans="1:16">
      <c r="A18" s="8">
        <v>17</v>
      </c>
      <c r="B18" s="8"/>
      <c r="C18" s="8" t="s">
        <v>9</v>
      </c>
      <c r="D18" s="8"/>
      <c r="E18" s="9">
        <f t="shared" si="0"/>
        <v>1</v>
      </c>
      <c r="F18" s="8" t="s">
        <v>10</v>
      </c>
      <c r="G18" s="8"/>
      <c r="H18" s="9">
        <f t="shared" si="1"/>
        <v>2</v>
      </c>
      <c r="I18" s="14" t="s">
        <v>9</v>
      </c>
      <c r="J18" s="8"/>
      <c r="K18" s="9">
        <f t="shared" si="2"/>
        <v>1</v>
      </c>
      <c r="L18" s="8" t="str">
        <f t="shared" si="3"/>
        <v>G</v>
      </c>
      <c r="M18" s="10"/>
    </row>
    <row r="19" spans="1:16">
      <c r="A19" s="8">
        <v>18</v>
      </c>
      <c r="B19" s="8"/>
      <c r="C19" s="8" t="s">
        <v>9</v>
      </c>
      <c r="D19" s="8"/>
      <c r="E19" s="9">
        <f t="shared" si="0"/>
        <v>1</v>
      </c>
      <c r="F19" s="8" t="s">
        <v>10</v>
      </c>
      <c r="G19" s="8"/>
      <c r="H19" s="9">
        <f t="shared" si="1"/>
        <v>2</v>
      </c>
      <c r="I19" s="14" t="s">
        <v>10</v>
      </c>
      <c r="J19" s="8"/>
      <c r="K19" s="9">
        <f t="shared" si="2"/>
        <v>2</v>
      </c>
      <c r="L19" s="8" t="str">
        <f t="shared" si="3"/>
        <v>VG</v>
      </c>
      <c r="M19" s="10"/>
    </row>
    <row r="20" spans="1:16">
      <c r="A20" s="8">
        <v>19</v>
      </c>
      <c r="B20" s="8"/>
      <c r="C20" s="8" t="s">
        <v>10</v>
      </c>
      <c r="D20" s="8"/>
      <c r="E20" s="9">
        <f t="shared" si="0"/>
        <v>2</v>
      </c>
      <c r="F20" s="8" t="s">
        <v>8</v>
      </c>
      <c r="G20" s="8"/>
      <c r="H20" s="9">
        <f t="shared" si="1"/>
        <v>0</v>
      </c>
      <c r="I20" s="14" t="s">
        <v>8</v>
      </c>
      <c r="J20" s="8"/>
      <c r="K20" s="9">
        <f t="shared" si="2"/>
        <v>0</v>
      </c>
      <c r="L20" s="8" t="str">
        <f t="shared" si="3"/>
        <v>B</v>
      </c>
      <c r="M20" s="10"/>
    </row>
    <row r="21" spans="1:16">
      <c r="A21" s="8">
        <v>20</v>
      </c>
      <c r="B21" s="8"/>
      <c r="C21" s="8" t="s">
        <v>10</v>
      </c>
      <c r="D21" s="8"/>
      <c r="E21" s="9">
        <f t="shared" si="0"/>
        <v>2</v>
      </c>
      <c r="F21" s="8" t="s">
        <v>8</v>
      </c>
      <c r="G21" s="8"/>
      <c r="H21" s="9">
        <f t="shared" si="1"/>
        <v>0</v>
      </c>
      <c r="I21" s="14" t="s">
        <v>9</v>
      </c>
      <c r="J21" s="8"/>
      <c r="K21" s="9">
        <f t="shared" si="2"/>
        <v>1</v>
      </c>
      <c r="L21" s="8" t="str">
        <f t="shared" si="3"/>
        <v>A</v>
      </c>
      <c r="M21" s="10"/>
    </row>
    <row r="22" spans="1:16">
      <c r="A22" s="8">
        <v>21</v>
      </c>
      <c r="B22" s="8"/>
      <c r="C22" s="8" t="s">
        <v>10</v>
      </c>
      <c r="D22" s="8"/>
      <c r="E22" s="9">
        <f t="shared" si="0"/>
        <v>2</v>
      </c>
      <c r="F22" s="8" t="s">
        <v>8</v>
      </c>
      <c r="G22" s="8"/>
      <c r="H22" s="9">
        <f t="shared" si="1"/>
        <v>0</v>
      </c>
      <c r="I22" s="14" t="s">
        <v>10</v>
      </c>
      <c r="J22" s="8"/>
      <c r="K22" s="9">
        <f t="shared" si="2"/>
        <v>2</v>
      </c>
      <c r="L22" s="8" t="str">
        <f t="shared" si="3"/>
        <v>G</v>
      </c>
      <c r="M22" s="10"/>
    </row>
    <row r="23" spans="1:16">
      <c r="A23" s="8">
        <v>22</v>
      </c>
      <c r="B23" s="8"/>
      <c r="C23" s="8" t="s">
        <v>10</v>
      </c>
      <c r="D23" s="8"/>
      <c r="E23" s="9">
        <f t="shared" si="0"/>
        <v>2</v>
      </c>
      <c r="F23" s="8" t="s">
        <v>9</v>
      </c>
      <c r="G23" s="8"/>
      <c r="H23" s="9">
        <f t="shared" si="1"/>
        <v>1</v>
      </c>
      <c r="I23" s="14" t="s">
        <v>8</v>
      </c>
      <c r="J23" s="8"/>
      <c r="K23" s="9">
        <f t="shared" si="2"/>
        <v>0</v>
      </c>
      <c r="L23" s="8" t="str">
        <f t="shared" si="3"/>
        <v>A</v>
      </c>
      <c r="M23" s="10"/>
      <c r="O23" s="12" t="s">
        <v>76</v>
      </c>
      <c r="P23" s="13">
        <f>M2+M3+M5+M11</f>
        <v>0.23081350679452894</v>
      </c>
    </row>
    <row r="24" spans="1:16">
      <c r="A24" s="8">
        <v>23</v>
      </c>
      <c r="B24" s="8"/>
      <c r="C24" s="8" t="s">
        <v>10</v>
      </c>
      <c r="D24" s="8"/>
      <c r="E24" s="9">
        <f t="shared" si="0"/>
        <v>2</v>
      </c>
      <c r="F24" s="8" t="s">
        <v>9</v>
      </c>
      <c r="G24" s="8"/>
      <c r="H24" s="9">
        <f t="shared" si="1"/>
        <v>1</v>
      </c>
      <c r="I24" s="14" t="s">
        <v>9</v>
      </c>
      <c r="J24" s="8"/>
      <c r="K24" s="9">
        <f t="shared" si="2"/>
        <v>1</v>
      </c>
      <c r="L24" s="8" t="str">
        <f t="shared" si="3"/>
        <v>G</v>
      </c>
      <c r="M24" s="10"/>
      <c r="O24" s="12" t="s">
        <v>78</v>
      </c>
      <c r="P24" s="13">
        <f>M6+M12+M14</f>
        <v>0.53345396974862969</v>
      </c>
    </row>
    <row r="25" spans="1:16">
      <c r="A25" s="8">
        <v>24</v>
      </c>
      <c r="B25" s="8"/>
      <c r="C25" s="8" t="s">
        <v>10</v>
      </c>
      <c r="D25" s="8"/>
      <c r="E25" s="9">
        <f t="shared" si="0"/>
        <v>2</v>
      </c>
      <c r="F25" s="8" t="s">
        <v>9</v>
      </c>
      <c r="G25" s="8"/>
      <c r="H25" s="9">
        <f t="shared" si="1"/>
        <v>1</v>
      </c>
      <c r="I25" s="14" t="s">
        <v>10</v>
      </c>
      <c r="J25" s="8"/>
      <c r="K25" s="9">
        <f t="shared" si="2"/>
        <v>2</v>
      </c>
      <c r="L25" s="8" t="str">
        <f t="shared" si="3"/>
        <v>VG</v>
      </c>
      <c r="M25" s="10"/>
      <c r="O25" s="12" t="s">
        <v>80</v>
      </c>
      <c r="P25" s="13">
        <f>M15</f>
        <v>0.23573252345684137</v>
      </c>
    </row>
    <row r="26" spans="1:16">
      <c r="A26" s="8">
        <v>25</v>
      </c>
      <c r="B26" s="8"/>
      <c r="C26" s="8" t="s">
        <v>10</v>
      </c>
      <c r="D26" s="8"/>
      <c r="E26" s="9">
        <f t="shared" si="0"/>
        <v>2</v>
      </c>
      <c r="F26" s="8" t="s">
        <v>10</v>
      </c>
      <c r="G26" s="8"/>
      <c r="H26" s="9">
        <f t="shared" si="1"/>
        <v>2</v>
      </c>
      <c r="I26" s="14" t="s">
        <v>8</v>
      </c>
      <c r="J26" s="8"/>
      <c r="K26" s="9">
        <f t="shared" si="2"/>
        <v>0</v>
      </c>
      <c r="L26" s="8" t="str">
        <f t="shared" si="3"/>
        <v>G</v>
      </c>
      <c r="M26" s="10"/>
      <c r="O26" s="12" t="s">
        <v>82</v>
      </c>
      <c r="P26" s="12">
        <v>0</v>
      </c>
    </row>
    <row r="27" spans="1:16">
      <c r="A27" s="8">
        <v>26</v>
      </c>
      <c r="B27" s="8"/>
      <c r="C27" s="8" t="s">
        <v>10</v>
      </c>
      <c r="D27" s="8"/>
      <c r="E27" s="9">
        <f t="shared" si="0"/>
        <v>2</v>
      </c>
      <c r="F27" s="8" t="s">
        <v>10</v>
      </c>
      <c r="G27" s="8"/>
      <c r="H27" s="9">
        <f t="shared" si="1"/>
        <v>2</v>
      </c>
      <c r="I27" s="14" t="s">
        <v>9</v>
      </c>
      <c r="J27" s="8"/>
      <c r="K27" s="9">
        <f t="shared" si="2"/>
        <v>1</v>
      </c>
      <c r="L27" s="8" t="str">
        <f t="shared" si="3"/>
        <v>VG</v>
      </c>
      <c r="M27" s="10"/>
      <c r="O27" s="12" t="s">
        <v>84</v>
      </c>
      <c r="P27" s="12">
        <v>0</v>
      </c>
    </row>
    <row r="28" spans="1:16">
      <c r="A28" s="8">
        <v>27</v>
      </c>
      <c r="B28" s="8"/>
      <c r="C28" s="8" t="s">
        <v>10</v>
      </c>
      <c r="D28" s="8"/>
      <c r="E28" s="9">
        <f t="shared" si="0"/>
        <v>2</v>
      </c>
      <c r="F28" s="8" t="s">
        <v>10</v>
      </c>
      <c r="G28" s="8"/>
      <c r="H28" s="9">
        <f t="shared" si="1"/>
        <v>2</v>
      </c>
      <c r="I28" s="14" t="s">
        <v>10</v>
      </c>
      <c r="J28" s="8"/>
      <c r="K28" s="9">
        <f t="shared" si="2"/>
        <v>2</v>
      </c>
      <c r="L28" s="8" t="str">
        <f t="shared" si="3"/>
        <v>VG</v>
      </c>
      <c r="M28" s="10"/>
      <c r="O28" s="19" t="s">
        <v>86</v>
      </c>
      <c r="P28" s="20">
        <f>(0*P23+ 0.25*P24+0.5*P25+0.75*P26+1*P27)/(P23+P24+P25+P26+P27)</f>
        <v>0.25122975416557813</v>
      </c>
    </row>
  </sheetData>
  <mergeCells count="3">
    <mergeCell ref="D1:E1"/>
    <mergeCell ref="G1:H1"/>
    <mergeCell ref="J1:K1"/>
  </mergeCell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37"/>
  <sheetViews>
    <sheetView workbookViewId="0"/>
  </sheetViews>
  <sheetFormatPr defaultColWidth="12.5703125" defaultRowHeight="15.75" customHeight="1"/>
  <cols>
    <col min="1" max="1" width="6.42578125" customWidth="1"/>
    <col min="2" max="2" width="8.28515625" customWidth="1"/>
    <col min="3" max="4" width="7.140625" customWidth="1"/>
    <col min="5" max="5" width="7.5703125" customWidth="1"/>
    <col min="6" max="6" width="8.140625" customWidth="1"/>
    <col min="7" max="7" width="7" customWidth="1"/>
    <col min="8" max="8" width="7.7109375" customWidth="1"/>
    <col min="9" max="9" width="9.5703125" customWidth="1"/>
    <col min="10" max="10" width="10.28515625" customWidth="1"/>
    <col min="11" max="11" width="8.85546875" customWidth="1"/>
    <col min="12" max="12" width="8.5703125" customWidth="1"/>
    <col min="13" max="13" width="9.42578125" customWidth="1"/>
    <col min="15" max="15" width="10.42578125" customWidth="1"/>
    <col min="16" max="16" width="32.140625" customWidth="1"/>
  </cols>
  <sheetData>
    <row r="1" spans="1:17">
      <c r="A1" s="43" t="s">
        <v>65</v>
      </c>
      <c r="B1" s="57" t="s">
        <v>113</v>
      </c>
      <c r="C1" s="58"/>
      <c r="D1" s="57" t="s">
        <v>114</v>
      </c>
      <c r="E1" s="58"/>
      <c r="F1" s="57" t="s">
        <v>115</v>
      </c>
      <c r="G1" s="58"/>
      <c r="H1" s="43" t="s">
        <v>116</v>
      </c>
      <c r="I1" s="43" t="s">
        <v>117</v>
      </c>
      <c r="J1" s="43" t="s">
        <v>118</v>
      </c>
      <c r="K1" s="43" t="s">
        <v>119</v>
      </c>
      <c r="L1" s="57" t="s">
        <v>120</v>
      </c>
      <c r="M1" s="58"/>
      <c r="O1" s="43" t="s">
        <v>121</v>
      </c>
      <c r="P1" s="43" t="s">
        <v>122</v>
      </c>
      <c r="Q1" s="43" t="s">
        <v>123</v>
      </c>
    </row>
    <row r="2" spans="1:17">
      <c r="A2" s="12">
        <v>1</v>
      </c>
      <c r="B2" s="12" t="s">
        <v>78</v>
      </c>
      <c r="C2" s="44">
        <f>'Rule base-AIR'!$P$24</f>
        <v>1.6178672161188885E-3</v>
      </c>
      <c r="D2" s="12" t="s">
        <v>76</v>
      </c>
      <c r="E2" s="13">
        <f>'Rule base-LAND'!$P$23</f>
        <v>4.4482078545704691E-3</v>
      </c>
      <c r="F2" s="1" t="s">
        <v>80</v>
      </c>
      <c r="G2" s="44">
        <f>'Rule base-WATER'!$P$25</f>
        <v>2.5097399586061393E-2</v>
      </c>
      <c r="H2" s="1">
        <f t="shared" ref="H2:H37" si="0">IF(B2="VB",0,IF(B2="B",2,IF(B2="A",4,IF(B2="G",6,IF(B2="VG",8)))))</f>
        <v>2</v>
      </c>
      <c r="I2" s="1">
        <f t="shared" ref="I2:I37" si="1">IF(D2="VB",0,IF(D2="B",1,IF(D2="A",2,IF(D2="G",3,IF(D2="VG",4)))))</f>
        <v>0</v>
      </c>
      <c r="J2" s="1">
        <f t="shared" ref="J2:J37" si="2">IF(F2="VB",0,IF(F2="B",1,IF(F2="A",2,IF(F2="G",3,IF(F2="VG",4)))))</f>
        <v>2</v>
      </c>
      <c r="K2" s="1">
        <f t="shared" ref="K2:K37" si="3">H2+I2+J2</f>
        <v>4</v>
      </c>
      <c r="L2" s="1" t="str">
        <f t="shared" ref="L2:L37" si="4">IF(AND(0&lt;=K2,K2&lt;=3),"VB",IF(AND(4&lt;=K2,K2&lt;=7),"B", IF(AND(8&lt;=K2,K2&lt;=11),"A",IF(AND(12&lt;=K2,K2&lt;=14),"G",IF(AND(15&lt;=K2,K2&lt;=16),"VG")))))</f>
        <v>B</v>
      </c>
      <c r="M2" s="45">
        <f t="shared" ref="M2:M37" si="5">C2*E2*G2</f>
        <v>1.8061618826157526E-7</v>
      </c>
      <c r="O2" s="43" t="s">
        <v>11</v>
      </c>
      <c r="P2" s="43" t="s">
        <v>124</v>
      </c>
      <c r="Q2" s="43">
        <v>0.90600000000000003</v>
      </c>
    </row>
    <row r="3" spans="1:17">
      <c r="A3" s="12">
        <v>2</v>
      </c>
      <c r="B3" s="12" t="s">
        <v>78</v>
      </c>
      <c r="C3" s="44">
        <f>'Rule base-AIR'!$P$24</f>
        <v>1.6178672161188885E-3</v>
      </c>
      <c r="D3" s="12" t="s">
        <v>76</v>
      </c>
      <c r="E3" s="13">
        <f>'Rule base-LAND'!$P$23</f>
        <v>4.4482078545704691E-3</v>
      </c>
      <c r="F3" s="1" t="s">
        <v>82</v>
      </c>
      <c r="G3" s="44">
        <f>'Rule base-WATER'!$P$26</f>
        <v>0.50481732741582541</v>
      </c>
      <c r="H3" s="1">
        <f t="shared" si="0"/>
        <v>2</v>
      </c>
      <c r="I3" s="1">
        <f t="shared" si="1"/>
        <v>0</v>
      </c>
      <c r="J3" s="1">
        <f t="shared" si="2"/>
        <v>3</v>
      </c>
      <c r="K3" s="1">
        <f t="shared" si="3"/>
        <v>5</v>
      </c>
      <c r="L3" s="1" t="str">
        <f t="shared" si="4"/>
        <v>B</v>
      </c>
      <c r="M3" s="45">
        <f t="shared" si="5"/>
        <v>3.6329732542044153E-6</v>
      </c>
      <c r="O3" s="43" t="s">
        <v>23</v>
      </c>
      <c r="P3" s="43" t="s">
        <v>125</v>
      </c>
      <c r="Q3" s="43">
        <v>0.35799999999999998</v>
      </c>
    </row>
    <row r="4" spans="1:17">
      <c r="A4" s="12">
        <v>3</v>
      </c>
      <c r="B4" s="12" t="s">
        <v>78</v>
      </c>
      <c r="C4" s="44">
        <f>'Rule base-AIR'!$P$24</f>
        <v>1.6178672161188885E-3</v>
      </c>
      <c r="D4" s="12" t="s">
        <v>76</v>
      </c>
      <c r="E4" s="13">
        <f>'Rule base-LAND'!$P$23</f>
        <v>4.4482078545704691E-3</v>
      </c>
      <c r="F4" s="1" t="s">
        <v>84</v>
      </c>
      <c r="G4" s="44">
        <f>'Rule base-WATER'!$P$27</f>
        <v>0.47008527299811365</v>
      </c>
      <c r="H4" s="1">
        <f t="shared" si="0"/>
        <v>2</v>
      </c>
      <c r="I4" s="1">
        <f t="shared" si="1"/>
        <v>0</v>
      </c>
      <c r="J4" s="1">
        <f t="shared" si="2"/>
        <v>4</v>
      </c>
      <c r="K4" s="1">
        <f t="shared" si="3"/>
        <v>6</v>
      </c>
      <c r="L4" s="1" t="str">
        <f t="shared" si="4"/>
        <v>B</v>
      </c>
      <c r="M4" s="45">
        <f t="shared" si="5"/>
        <v>3.3830202159261109E-6</v>
      </c>
      <c r="O4" s="43" t="s">
        <v>33</v>
      </c>
      <c r="P4" s="43" t="s">
        <v>126</v>
      </c>
      <c r="Q4" s="43">
        <v>0.86099999999999999</v>
      </c>
    </row>
    <row r="5" spans="1:17">
      <c r="A5" s="12">
        <v>4</v>
      </c>
      <c r="B5" s="1" t="s">
        <v>78</v>
      </c>
      <c r="C5" s="44">
        <f>'Rule base-AIR'!$P$24</f>
        <v>1.6178672161188885E-3</v>
      </c>
      <c r="D5" s="1" t="s">
        <v>78</v>
      </c>
      <c r="E5" s="13">
        <f>'Rule base-LAND'!$P$24</f>
        <v>0.55811707800003196</v>
      </c>
      <c r="F5" s="1" t="s">
        <v>80</v>
      </c>
      <c r="G5" s="44">
        <f>'Rule base-WATER'!$P$25</f>
        <v>2.5097399586061393E-2</v>
      </c>
      <c r="H5" s="1">
        <f t="shared" si="0"/>
        <v>2</v>
      </c>
      <c r="I5" s="1">
        <f t="shared" si="1"/>
        <v>1</v>
      </c>
      <c r="J5" s="1">
        <f t="shared" si="2"/>
        <v>2</v>
      </c>
      <c r="K5" s="1">
        <f t="shared" si="3"/>
        <v>5</v>
      </c>
      <c r="L5" s="1" t="str">
        <f t="shared" si="4"/>
        <v>B</v>
      </c>
      <c r="M5" s="45">
        <f t="shared" si="5"/>
        <v>2.2661930945623059E-5</v>
      </c>
    </row>
    <row r="6" spans="1:17">
      <c r="A6" s="12">
        <v>5</v>
      </c>
      <c r="B6" s="1" t="s">
        <v>78</v>
      </c>
      <c r="C6" s="44">
        <f>'Rule base-AIR'!$P$24</f>
        <v>1.6178672161188885E-3</v>
      </c>
      <c r="D6" s="1" t="s">
        <v>78</v>
      </c>
      <c r="E6" s="13">
        <f>'Rule base-LAND'!$P$24</f>
        <v>0.55811707800003196</v>
      </c>
      <c r="F6" s="1" t="s">
        <v>82</v>
      </c>
      <c r="G6" s="44">
        <f>'Rule base-WATER'!$P$26</f>
        <v>0.50481732741582541</v>
      </c>
      <c r="H6" s="1">
        <f t="shared" si="0"/>
        <v>2</v>
      </c>
      <c r="I6" s="1">
        <f t="shared" si="1"/>
        <v>1</v>
      </c>
      <c r="J6" s="1">
        <f t="shared" si="2"/>
        <v>3</v>
      </c>
      <c r="K6" s="1">
        <f t="shared" si="3"/>
        <v>6</v>
      </c>
      <c r="L6" s="1" t="str">
        <f t="shared" si="4"/>
        <v>B</v>
      </c>
      <c r="M6" s="45">
        <f t="shared" si="5"/>
        <v>4.5582951232943868E-4</v>
      </c>
    </row>
    <row r="7" spans="1:17">
      <c r="A7" s="12">
        <v>6</v>
      </c>
      <c r="B7" s="1" t="s">
        <v>78</v>
      </c>
      <c r="C7" s="44">
        <f>'Rule base-AIR'!$P$24</f>
        <v>1.6178672161188885E-3</v>
      </c>
      <c r="D7" s="1" t="s">
        <v>78</v>
      </c>
      <c r="E7" s="13">
        <f>'Rule base-LAND'!$P$24</f>
        <v>0.55811707800003196</v>
      </c>
      <c r="F7" s="1" t="s">
        <v>84</v>
      </c>
      <c r="G7" s="44">
        <f>'Rule base-WATER'!$P$27</f>
        <v>0.47008527299811365</v>
      </c>
      <c r="H7" s="1">
        <f t="shared" si="0"/>
        <v>2</v>
      </c>
      <c r="I7" s="1">
        <f t="shared" si="1"/>
        <v>1</v>
      </c>
      <c r="J7" s="1">
        <f t="shared" si="2"/>
        <v>4</v>
      </c>
      <c r="K7" s="1">
        <f t="shared" si="3"/>
        <v>7</v>
      </c>
      <c r="L7" s="1" t="str">
        <f t="shared" si="4"/>
        <v>B</v>
      </c>
      <c r="M7" s="45">
        <f t="shared" si="5"/>
        <v>4.2446787997725891E-4</v>
      </c>
    </row>
    <row r="8" spans="1:17">
      <c r="A8" s="12">
        <v>7</v>
      </c>
      <c r="B8" s="1" t="s">
        <v>78</v>
      </c>
      <c r="C8" s="44">
        <f>'Rule base-AIR'!$P$24</f>
        <v>1.6178672161188885E-3</v>
      </c>
      <c r="D8" s="1" t="s">
        <v>80</v>
      </c>
      <c r="E8" s="13">
        <f>'Rule base-LAND'!$P$25</f>
        <v>0.43743471414539775</v>
      </c>
      <c r="F8" s="1" t="s">
        <v>80</v>
      </c>
      <c r="G8" s="44">
        <f>'Rule base-WATER'!$P$25</f>
        <v>2.5097399586061393E-2</v>
      </c>
      <c r="H8" s="1">
        <f t="shared" si="0"/>
        <v>2</v>
      </c>
      <c r="I8" s="1">
        <f t="shared" si="1"/>
        <v>2</v>
      </c>
      <c r="J8" s="1">
        <f t="shared" si="2"/>
        <v>2</v>
      </c>
      <c r="K8" s="1">
        <f t="shared" si="3"/>
        <v>6</v>
      </c>
      <c r="L8" s="1" t="str">
        <f t="shared" si="4"/>
        <v>B</v>
      </c>
      <c r="M8" s="45">
        <f t="shared" si="5"/>
        <v>1.7761712866239862E-5</v>
      </c>
      <c r="O8" s="11" t="s">
        <v>127</v>
      </c>
    </row>
    <row r="9" spans="1:17">
      <c r="A9" s="12">
        <v>8</v>
      </c>
      <c r="B9" s="1" t="s">
        <v>78</v>
      </c>
      <c r="C9" s="44">
        <f>'Rule base-AIR'!$P$24</f>
        <v>1.6178672161188885E-3</v>
      </c>
      <c r="D9" s="1" t="s">
        <v>80</v>
      </c>
      <c r="E9" s="13">
        <f>'Rule base-LAND'!$P$25</f>
        <v>0.43743471414539775</v>
      </c>
      <c r="F9" s="1" t="s">
        <v>82</v>
      </c>
      <c r="G9" s="44">
        <f>'Rule base-WATER'!$P$26</f>
        <v>0.50481732741582541</v>
      </c>
      <c r="H9" s="1">
        <f t="shared" si="0"/>
        <v>2</v>
      </c>
      <c r="I9" s="1">
        <f t="shared" si="1"/>
        <v>2</v>
      </c>
      <c r="J9" s="1">
        <f t="shared" si="2"/>
        <v>3</v>
      </c>
      <c r="K9" s="1">
        <f t="shared" si="3"/>
        <v>7</v>
      </c>
      <c r="L9" s="1" t="str">
        <f t="shared" si="4"/>
        <v>B</v>
      </c>
      <c r="M9" s="45">
        <f t="shared" si="5"/>
        <v>3.5726491857117592E-4</v>
      </c>
      <c r="O9" s="46" t="s">
        <v>76</v>
      </c>
      <c r="P9" s="47" t="s">
        <v>128</v>
      </c>
    </row>
    <row r="10" spans="1:17">
      <c r="A10" s="12">
        <v>9</v>
      </c>
      <c r="B10" s="1" t="s">
        <v>78</v>
      </c>
      <c r="C10" s="44">
        <f>'Rule base-AIR'!$P$24</f>
        <v>1.6178672161188885E-3</v>
      </c>
      <c r="D10" s="1" t="s">
        <v>80</v>
      </c>
      <c r="E10" s="13">
        <f>'Rule base-LAND'!$P$25</f>
        <v>0.43743471414539775</v>
      </c>
      <c r="F10" s="1" t="s">
        <v>84</v>
      </c>
      <c r="G10" s="44">
        <f>'Rule base-WATER'!$P$27</f>
        <v>0.47008527299811365</v>
      </c>
      <c r="H10" s="1">
        <f t="shared" si="0"/>
        <v>2</v>
      </c>
      <c r="I10" s="1">
        <f t="shared" si="1"/>
        <v>2</v>
      </c>
      <c r="J10" s="1">
        <f t="shared" si="2"/>
        <v>4</v>
      </c>
      <c r="K10" s="1">
        <f t="shared" si="3"/>
        <v>8</v>
      </c>
      <c r="L10" s="1" t="str">
        <f t="shared" si="4"/>
        <v>A</v>
      </c>
      <c r="M10" s="45">
        <f t="shared" si="5"/>
        <v>3.3268465177076093E-4</v>
      </c>
      <c r="O10" s="46" t="s">
        <v>78</v>
      </c>
      <c r="P10" s="47" t="s">
        <v>129</v>
      </c>
    </row>
    <row r="11" spans="1:17">
      <c r="A11" s="12">
        <v>10</v>
      </c>
      <c r="B11" s="12" t="s">
        <v>80</v>
      </c>
      <c r="C11" s="44">
        <f>'Rule base-AIR'!$P$25</f>
        <v>3.9169996069164256E-2</v>
      </c>
      <c r="D11" s="12" t="s">
        <v>76</v>
      </c>
      <c r="E11" s="13">
        <f>'Rule base-LAND'!$P$23</f>
        <v>4.4482078545704691E-3</v>
      </c>
      <c r="F11" s="1" t="s">
        <v>80</v>
      </c>
      <c r="G11" s="44">
        <f>'Rule base-WATER'!$P$25</f>
        <v>2.5097399586061393E-2</v>
      </c>
      <c r="H11" s="1">
        <f t="shared" si="0"/>
        <v>4</v>
      </c>
      <c r="I11" s="1">
        <f t="shared" si="1"/>
        <v>0</v>
      </c>
      <c r="J11" s="1">
        <f t="shared" si="2"/>
        <v>2</v>
      </c>
      <c r="K11" s="1">
        <f t="shared" si="3"/>
        <v>6</v>
      </c>
      <c r="L11" s="1" t="str">
        <f t="shared" si="4"/>
        <v>B</v>
      </c>
      <c r="M11" s="45">
        <f t="shared" si="5"/>
        <v>4.3728776464146181E-6</v>
      </c>
      <c r="O11" s="46" t="s">
        <v>80</v>
      </c>
      <c r="P11" s="47" t="s">
        <v>130</v>
      </c>
    </row>
    <row r="12" spans="1:17">
      <c r="A12" s="12">
        <v>11</v>
      </c>
      <c r="B12" s="12" t="s">
        <v>80</v>
      </c>
      <c r="C12" s="44">
        <f>'Rule base-AIR'!$P$25</f>
        <v>3.9169996069164256E-2</v>
      </c>
      <c r="D12" s="12" t="s">
        <v>76</v>
      </c>
      <c r="E12" s="13">
        <f>'Rule base-LAND'!$P$23</f>
        <v>4.4482078545704691E-3</v>
      </c>
      <c r="F12" s="1" t="s">
        <v>82</v>
      </c>
      <c r="G12" s="44">
        <f>'Rule base-WATER'!$P$26</f>
        <v>0.50481732741582541</v>
      </c>
      <c r="H12" s="1">
        <f t="shared" si="0"/>
        <v>4</v>
      </c>
      <c r="I12" s="1">
        <f t="shared" si="1"/>
        <v>0</v>
      </c>
      <c r="J12" s="1">
        <f t="shared" si="2"/>
        <v>3</v>
      </c>
      <c r="K12" s="1">
        <f t="shared" si="3"/>
        <v>7</v>
      </c>
      <c r="L12" s="1" t="str">
        <f t="shared" si="4"/>
        <v>B</v>
      </c>
      <c r="M12" s="45">
        <f t="shared" si="5"/>
        <v>8.7957495317779344E-5</v>
      </c>
      <c r="O12" s="46" t="s">
        <v>82</v>
      </c>
      <c r="P12" s="47" t="s">
        <v>131</v>
      </c>
    </row>
    <row r="13" spans="1:17">
      <c r="A13" s="12">
        <v>12</v>
      </c>
      <c r="B13" s="12" t="s">
        <v>80</v>
      </c>
      <c r="C13" s="44">
        <f>'Rule base-AIR'!$P$25</f>
        <v>3.9169996069164256E-2</v>
      </c>
      <c r="D13" s="12" t="s">
        <v>76</v>
      </c>
      <c r="E13" s="13">
        <f>'Rule base-LAND'!$P$23</f>
        <v>4.4482078545704691E-3</v>
      </c>
      <c r="F13" s="1" t="s">
        <v>84</v>
      </c>
      <c r="G13" s="44">
        <f>'Rule base-WATER'!$P$27</f>
        <v>0.47008527299811365</v>
      </c>
      <c r="H13" s="1">
        <f t="shared" si="0"/>
        <v>4</v>
      </c>
      <c r="I13" s="1">
        <f t="shared" si="1"/>
        <v>0</v>
      </c>
      <c r="J13" s="1">
        <f t="shared" si="2"/>
        <v>4</v>
      </c>
      <c r="K13" s="1">
        <f t="shared" si="3"/>
        <v>8</v>
      </c>
      <c r="L13" s="1" t="str">
        <f t="shared" si="4"/>
        <v>A</v>
      </c>
      <c r="M13" s="45">
        <f t="shared" si="5"/>
        <v>8.1905911214156968E-5</v>
      </c>
      <c r="O13" s="46" t="s">
        <v>84</v>
      </c>
      <c r="P13" s="47" t="s">
        <v>132</v>
      </c>
    </row>
    <row r="14" spans="1:17">
      <c r="A14" s="12">
        <v>13</v>
      </c>
      <c r="B14" s="1" t="s">
        <v>80</v>
      </c>
      <c r="C14" s="44">
        <f>'Rule base-AIR'!$P$25</f>
        <v>3.9169996069164256E-2</v>
      </c>
      <c r="D14" s="1" t="s">
        <v>78</v>
      </c>
      <c r="E14" s="13">
        <f>'Rule base-LAND'!$P$24</f>
        <v>0.55811707800003196</v>
      </c>
      <c r="F14" s="1" t="s">
        <v>80</v>
      </c>
      <c r="G14" s="44">
        <f>'Rule base-WATER'!$P$25</f>
        <v>2.5097399586061393E-2</v>
      </c>
      <c r="H14" s="1">
        <f t="shared" si="0"/>
        <v>4</v>
      </c>
      <c r="I14" s="1">
        <f t="shared" si="1"/>
        <v>1</v>
      </c>
      <c r="J14" s="1">
        <f t="shared" si="2"/>
        <v>2</v>
      </c>
      <c r="K14" s="1">
        <f t="shared" si="3"/>
        <v>7</v>
      </c>
      <c r="L14" s="1" t="str">
        <f t="shared" si="4"/>
        <v>B</v>
      </c>
      <c r="M14" s="45">
        <f t="shared" si="5"/>
        <v>5.4866538935695764E-4</v>
      </c>
    </row>
    <row r="15" spans="1:17">
      <c r="A15" s="12">
        <v>14</v>
      </c>
      <c r="B15" s="1" t="s">
        <v>80</v>
      </c>
      <c r="C15" s="44">
        <f>'Rule base-AIR'!$P$25</f>
        <v>3.9169996069164256E-2</v>
      </c>
      <c r="D15" s="1" t="s">
        <v>78</v>
      </c>
      <c r="E15" s="13">
        <f>'Rule base-LAND'!$P$24</f>
        <v>0.55811707800003196</v>
      </c>
      <c r="F15" s="1" t="s">
        <v>82</v>
      </c>
      <c r="G15" s="44">
        <f>'Rule base-WATER'!$P$26</f>
        <v>0.50481732741582541</v>
      </c>
      <c r="H15" s="1">
        <f t="shared" si="0"/>
        <v>4</v>
      </c>
      <c r="I15" s="1">
        <f t="shared" si="1"/>
        <v>1</v>
      </c>
      <c r="J15" s="1">
        <f t="shared" si="2"/>
        <v>3</v>
      </c>
      <c r="K15" s="1">
        <f t="shared" si="3"/>
        <v>8</v>
      </c>
      <c r="L15" s="1" t="str">
        <f t="shared" si="4"/>
        <v>A</v>
      </c>
      <c r="M15" s="45">
        <f t="shared" si="5"/>
        <v>1.1036035608030466E-2</v>
      </c>
    </row>
    <row r="16" spans="1:17">
      <c r="A16" s="12">
        <v>15</v>
      </c>
      <c r="B16" s="1" t="s">
        <v>80</v>
      </c>
      <c r="C16" s="44">
        <f>'Rule base-AIR'!$P$25</f>
        <v>3.9169996069164256E-2</v>
      </c>
      <c r="D16" s="1" t="s">
        <v>78</v>
      </c>
      <c r="E16" s="13">
        <f>'Rule base-LAND'!$P$24</f>
        <v>0.55811707800003196</v>
      </c>
      <c r="F16" s="1" t="s">
        <v>84</v>
      </c>
      <c r="G16" s="44">
        <f>'Rule base-WATER'!$P$27</f>
        <v>0.47008527299811365</v>
      </c>
      <c r="H16" s="1">
        <f t="shared" si="0"/>
        <v>4</v>
      </c>
      <c r="I16" s="1">
        <f t="shared" si="1"/>
        <v>1</v>
      </c>
      <c r="J16" s="1">
        <f t="shared" si="2"/>
        <v>4</v>
      </c>
      <c r="K16" s="1">
        <f t="shared" si="3"/>
        <v>9</v>
      </c>
      <c r="L16" s="1" t="str">
        <f t="shared" si="4"/>
        <v>A</v>
      </c>
      <c r="M16" s="45">
        <f t="shared" si="5"/>
        <v>1.027674275400728E-2</v>
      </c>
    </row>
    <row r="17" spans="1:16">
      <c r="A17" s="12">
        <v>16</v>
      </c>
      <c r="B17" s="1" t="s">
        <v>80</v>
      </c>
      <c r="C17" s="44">
        <f>'Rule base-AIR'!$P$25</f>
        <v>3.9169996069164256E-2</v>
      </c>
      <c r="D17" s="1" t="s">
        <v>80</v>
      </c>
      <c r="E17" s="13">
        <f>'Rule base-LAND'!$P$25</f>
        <v>0.43743471414539775</v>
      </c>
      <c r="F17" s="1" t="s">
        <v>80</v>
      </c>
      <c r="G17" s="44">
        <f>'Rule base-WATER'!$P$25</f>
        <v>2.5097399586061393E-2</v>
      </c>
      <c r="H17" s="1">
        <f t="shared" si="0"/>
        <v>4</v>
      </c>
      <c r="I17" s="1">
        <f t="shared" si="1"/>
        <v>2</v>
      </c>
      <c r="J17" s="1">
        <f t="shared" si="2"/>
        <v>2</v>
      </c>
      <c r="K17" s="1">
        <f t="shared" si="3"/>
        <v>8</v>
      </c>
      <c r="L17" s="1" t="str">
        <f t="shared" si="4"/>
        <v>A</v>
      </c>
      <c r="M17" s="45">
        <f t="shared" si="5"/>
        <v>4.3002677612889739E-4</v>
      </c>
    </row>
    <row r="18" spans="1:16">
      <c r="A18" s="12">
        <v>17</v>
      </c>
      <c r="B18" s="1" t="s">
        <v>80</v>
      </c>
      <c r="C18" s="44">
        <f>'Rule base-AIR'!$P$25</f>
        <v>3.9169996069164256E-2</v>
      </c>
      <c r="D18" s="1" t="s">
        <v>80</v>
      </c>
      <c r="E18" s="13">
        <f>'Rule base-LAND'!$P$25</f>
        <v>0.43743471414539775</v>
      </c>
      <c r="F18" s="1" t="s">
        <v>82</v>
      </c>
      <c r="G18" s="44">
        <f>'Rule base-WATER'!$P$26</f>
        <v>0.50481732741582541</v>
      </c>
      <c r="H18" s="1">
        <f t="shared" si="0"/>
        <v>4</v>
      </c>
      <c r="I18" s="1">
        <f t="shared" si="1"/>
        <v>2</v>
      </c>
      <c r="J18" s="1">
        <f t="shared" si="2"/>
        <v>3</v>
      </c>
      <c r="K18" s="1">
        <f t="shared" si="3"/>
        <v>9</v>
      </c>
      <c r="L18" s="1" t="str">
        <f t="shared" si="4"/>
        <v>A</v>
      </c>
      <c r="M18" s="45">
        <f t="shared" si="5"/>
        <v>8.6496996271756468E-3</v>
      </c>
    </row>
    <row r="19" spans="1:16">
      <c r="A19" s="12">
        <v>18</v>
      </c>
      <c r="B19" s="1" t="s">
        <v>80</v>
      </c>
      <c r="C19" s="44">
        <f>'Rule base-AIR'!$P$25</f>
        <v>3.9169996069164256E-2</v>
      </c>
      <c r="D19" s="1" t="s">
        <v>80</v>
      </c>
      <c r="E19" s="13">
        <f>'Rule base-LAND'!$P$25</f>
        <v>0.43743471414539775</v>
      </c>
      <c r="F19" s="1" t="s">
        <v>84</v>
      </c>
      <c r="G19" s="44">
        <f>'Rule base-WATER'!$P$27</f>
        <v>0.47008527299811365</v>
      </c>
      <c r="H19" s="1">
        <f t="shared" si="0"/>
        <v>4</v>
      </c>
      <c r="I19" s="1">
        <f t="shared" si="1"/>
        <v>2</v>
      </c>
      <c r="J19" s="1">
        <f t="shared" si="2"/>
        <v>4</v>
      </c>
      <c r="K19" s="1">
        <f t="shared" si="3"/>
        <v>10</v>
      </c>
      <c r="L19" s="1" t="str">
        <f t="shared" si="4"/>
        <v>A</v>
      </c>
      <c r="M19" s="45">
        <f t="shared" si="5"/>
        <v>8.0545896302866848E-3</v>
      </c>
    </row>
    <row r="20" spans="1:16">
      <c r="A20" s="12">
        <v>19</v>
      </c>
      <c r="B20" s="12" t="s">
        <v>82</v>
      </c>
      <c r="C20" s="44">
        <f>'Rule base-AIR'!$P$26</f>
        <v>0.29105322731256056</v>
      </c>
      <c r="D20" s="12" t="s">
        <v>76</v>
      </c>
      <c r="E20" s="13">
        <f>'Rule base-LAND'!$P$23</f>
        <v>4.4482078545704691E-3</v>
      </c>
      <c r="F20" s="1" t="s">
        <v>80</v>
      </c>
      <c r="G20" s="44">
        <f>'Rule base-WATER'!$P$25</f>
        <v>2.5097399586061393E-2</v>
      </c>
      <c r="H20" s="1">
        <f t="shared" si="0"/>
        <v>6</v>
      </c>
      <c r="I20" s="1">
        <f t="shared" si="1"/>
        <v>0</v>
      </c>
      <c r="J20" s="1">
        <f t="shared" si="2"/>
        <v>2</v>
      </c>
      <c r="K20" s="1">
        <f t="shared" si="3"/>
        <v>8</v>
      </c>
      <c r="L20" s="1" t="str">
        <f t="shared" si="4"/>
        <v>A</v>
      </c>
      <c r="M20" s="45">
        <f t="shared" si="5"/>
        <v>3.2492731155361699E-5</v>
      </c>
      <c r="O20" s="12" t="s">
        <v>76</v>
      </c>
      <c r="P20" s="13">
        <f>0</f>
        <v>0</v>
      </c>
    </row>
    <row r="21" spans="1:16">
      <c r="A21" s="12">
        <v>20</v>
      </c>
      <c r="B21" s="12" t="s">
        <v>82</v>
      </c>
      <c r="C21" s="44">
        <f>'Rule base-AIR'!$P$26</f>
        <v>0.29105322731256056</v>
      </c>
      <c r="D21" s="12" t="s">
        <v>76</v>
      </c>
      <c r="E21" s="13">
        <f>'Rule base-LAND'!$P$23</f>
        <v>4.4482078545704691E-3</v>
      </c>
      <c r="F21" s="1" t="s">
        <v>82</v>
      </c>
      <c r="G21" s="44">
        <f>'Rule base-WATER'!$P$26</f>
        <v>0.50481732741582541</v>
      </c>
      <c r="H21" s="1">
        <f t="shared" si="0"/>
        <v>6</v>
      </c>
      <c r="I21" s="1">
        <f t="shared" si="1"/>
        <v>0</v>
      </c>
      <c r="J21" s="1">
        <f t="shared" si="2"/>
        <v>3</v>
      </c>
      <c r="K21" s="1">
        <f t="shared" si="3"/>
        <v>9</v>
      </c>
      <c r="L21" s="1" t="str">
        <f t="shared" si="4"/>
        <v>A</v>
      </c>
      <c r="M21" s="45">
        <f t="shared" si="5"/>
        <v>6.5356945232686434E-4</v>
      </c>
      <c r="O21" s="12" t="s">
        <v>78</v>
      </c>
      <c r="P21" s="13">
        <f>M2+M3+M4+M5+M6+M7+M8+M9+M11+M12+M14</f>
        <v>1.9261783266692799E-3</v>
      </c>
    </row>
    <row r="22" spans="1:16">
      <c r="A22" s="12">
        <v>21</v>
      </c>
      <c r="B22" s="12" t="s">
        <v>82</v>
      </c>
      <c r="C22" s="44">
        <f>'Rule base-AIR'!$P$26</f>
        <v>0.29105322731256056</v>
      </c>
      <c r="D22" s="12" t="s">
        <v>76</v>
      </c>
      <c r="E22" s="13">
        <f>'Rule base-LAND'!$P$23</f>
        <v>4.4482078545704691E-3</v>
      </c>
      <c r="F22" s="1" t="s">
        <v>84</v>
      </c>
      <c r="G22" s="44">
        <f>'Rule base-WATER'!$P$27</f>
        <v>0.47008527299811365</v>
      </c>
      <c r="H22" s="1">
        <f t="shared" si="0"/>
        <v>6</v>
      </c>
      <c r="I22" s="1">
        <f t="shared" si="1"/>
        <v>0</v>
      </c>
      <c r="J22" s="1">
        <f t="shared" si="2"/>
        <v>4</v>
      </c>
      <c r="K22" s="1">
        <f t="shared" si="3"/>
        <v>10</v>
      </c>
      <c r="L22" s="1" t="str">
        <f t="shared" si="4"/>
        <v>A</v>
      </c>
      <c r="M22" s="45">
        <f t="shared" si="5"/>
        <v>6.0860306834759059E-4</v>
      </c>
      <c r="O22" s="12" t="s">
        <v>80</v>
      </c>
      <c r="P22" s="13">
        <f>M10+M13+M15+M16+M17+M18+M19+M20+M21+M22+M23+M24+M25+M26+M27+M29+M30+M32</f>
        <v>0.280999225026629</v>
      </c>
    </row>
    <row r="23" spans="1:16">
      <c r="A23" s="12">
        <v>22</v>
      </c>
      <c r="B23" s="1" t="s">
        <v>82</v>
      </c>
      <c r="C23" s="44">
        <f>'Rule base-AIR'!$P$26</f>
        <v>0.29105322731256056</v>
      </c>
      <c r="D23" s="1" t="s">
        <v>78</v>
      </c>
      <c r="E23" s="13">
        <f>'Rule base-LAND'!$P$24</f>
        <v>0.55811707800003196</v>
      </c>
      <c r="F23" s="1" t="s">
        <v>80</v>
      </c>
      <c r="G23" s="44">
        <f>'Rule base-WATER'!$P$25</f>
        <v>2.5097399586061393E-2</v>
      </c>
      <c r="H23" s="1">
        <f t="shared" si="0"/>
        <v>6</v>
      </c>
      <c r="I23" s="1">
        <f t="shared" si="1"/>
        <v>1</v>
      </c>
      <c r="J23" s="1">
        <f t="shared" si="2"/>
        <v>2</v>
      </c>
      <c r="K23" s="1">
        <f t="shared" si="3"/>
        <v>9</v>
      </c>
      <c r="L23" s="1" t="str">
        <f t="shared" si="4"/>
        <v>A</v>
      </c>
      <c r="M23" s="45">
        <f t="shared" si="5"/>
        <v>4.0768661810706257E-3</v>
      </c>
      <c r="O23" s="12" t="s">
        <v>82</v>
      </c>
      <c r="P23" s="13">
        <f>M37+M36+M35+M34+M33+M31+M28</f>
        <v>0.71707459664670292</v>
      </c>
    </row>
    <row r="24" spans="1:16">
      <c r="A24" s="12">
        <v>23</v>
      </c>
      <c r="B24" s="1" t="s">
        <v>82</v>
      </c>
      <c r="C24" s="44">
        <f>'Rule base-AIR'!$P$26</f>
        <v>0.29105322731256056</v>
      </c>
      <c r="D24" s="1" t="s">
        <v>78</v>
      </c>
      <c r="E24" s="13">
        <f>'Rule base-LAND'!$P$24</f>
        <v>0.55811707800003196</v>
      </c>
      <c r="F24" s="1" t="s">
        <v>82</v>
      </c>
      <c r="G24" s="44">
        <f>'Rule base-WATER'!$P$26</f>
        <v>0.50481732741582541</v>
      </c>
      <c r="H24" s="1">
        <f t="shared" si="0"/>
        <v>6</v>
      </c>
      <c r="I24" s="1">
        <f t="shared" si="1"/>
        <v>1</v>
      </c>
      <c r="J24" s="1">
        <f t="shared" si="2"/>
        <v>3</v>
      </c>
      <c r="K24" s="1">
        <f t="shared" si="3"/>
        <v>10</v>
      </c>
      <c r="L24" s="1" t="str">
        <f t="shared" si="4"/>
        <v>A</v>
      </c>
      <c r="M24" s="45">
        <f t="shared" si="5"/>
        <v>8.2003423609793E-2</v>
      </c>
      <c r="O24" s="12" t="s">
        <v>84</v>
      </c>
      <c r="P24" s="13">
        <v>0</v>
      </c>
    </row>
    <row r="25" spans="1:16">
      <c r="A25" s="12">
        <v>24</v>
      </c>
      <c r="B25" s="1" t="s">
        <v>82</v>
      </c>
      <c r="C25" s="44">
        <f>'Rule base-AIR'!$P$26</f>
        <v>0.29105322731256056</v>
      </c>
      <c r="D25" s="1" t="s">
        <v>78</v>
      </c>
      <c r="E25" s="13">
        <f>'Rule base-LAND'!$P$24</f>
        <v>0.55811707800003196</v>
      </c>
      <c r="F25" s="1" t="s">
        <v>84</v>
      </c>
      <c r="G25" s="44">
        <f>'Rule base-WATER'!$P$27</f>
        <v>0.47008527299811365</v>
      </c>
      <c r="H25" s="1">
        <f t="shared" si="0"/>
        <v>6</v>
      </c>
      <c r="I25" s="1">
        <f t="shared" si="1"/>
        <v>1</v>
      </c>
      <c r="J25" s="1">
        <f t="shared" si="2"/>
        <v>4</v>
      </c>
      <c r="K25" s="1">
        <f t="shared" si="3"/>
        <v>11</v>
      </c>
      <c r="L25" s="1" t="str">
        <f t="shared" si="4"/>
        <v>A</v>
      </c>
      <c r="M25" s="45">
        <f t="shared" si="5"/>
        <v>7.6361486979301826E-2</v>
      </c>
      <c r="O25" s="12" t="s">
        <v>133</v>
      </c>
      <c r="P25" s="13">
        <f>(0*P20+ 0.25*P21+0.5*P22+0.75*P23+1*P24)/(P20+P21+P22+P23+P24)</f>
        <v>0.67878710458000813</v>
      </c>
    </row>
    <row r="26" spans="1:16">
      <c r="A26" s="12">
        <v>25</v>
      </c>
      <c r="B26" s="1" t="s">
        <v>82</v>
      </c>
      <c r="C26" s="44">
        <f>'Rule base-AIR'!$P$26</f>
        <v>0.29105322731256056</v>
      </c>
      <c r="D26" s="1" t="s">
        <v>80</v>
      </c>
      <c r="E26" s="13">
        <f>'Rule base-LAND'!$P$25</f>
        <v>0.43743471414539775</v>
      </c>
      <c r="F26" s="1" t="s">
        <v>80</v>
      </c>
      <c r="G26" s="44">
        <f>'Rule base-WATER'!$P$25</f>
        <v>2.5097399586061393E-2</v>
      </c>
      <c r="H26" s="1">
        <f t="shared" si="0"/>
        <v>6</v>
      </c>
      <c r="I26" s="1">
        <f t="shared" si="1"/>
        <v>2</v>
      </c>
      <c r="J26" s="1">
        <f t="shared" si="2"/>
        <v>2</v>
      </c>
      <c r="K26" s="1">
        <f t="shared" si="3"/>
        <v>10</v>
      </c>
      <c r="L26" s="1" t="str">
        <f t="shared" si="4"/>
        <v>A</v>
      </c>
      <c r="M26" s="45">
        <f t="shared" si="5"/>
        <v>3.1953202344501032E-3</v>
      </c>
    </row>
    <row r="27" spans="1:16">
      <c r="A27" s="12">
        <v>26</v>
      </c>
      <c r="B27" s="1" t="s">
        <v>82</v>
      </c>
      <c r="C27" s="44">
        <f>'Rule base-AIR'!$P$26</f>
        <v>0.29105322731256056</v>
      </c>
      <c r="D27" s="1" t="s">
        <v>80</v>
      </c>
      <c r="E27" s="13">
        <f>'Rule base-LAND'!$P$25</f>
        <v>0.43743471414539775</v>
      </c>
      <c r="F27" s="1" t="s">
        <v>82</v>
      </c>
      <c r="G27" s="44">
        <f>'Rule base-WATER'!$P$26</f>
        <v>0.50481732741582541</v>
      </c>
      <c r="H27" s="1">
        <f t="shared" si="0"/>
        <v>6</v>
      </c>
      <c r="I27" s="1">
        <f t="shared" si="1"/>
        <v>2</v>
      </c>
      <c r="J27" s="1">
        <f t="shared" si="2"/>
        <v>3</v>
      </c>
      <c r="K27" s="1">
        <f t="shared" si="3"/>
        <v>11</v>
      </c>
      <c r="L27" s="1" t="str">
        <f t="shared" si="4"/>
        <v>A</v>
      </c>
      <c r="M27" s="45">
        <f t="shared" si="5"/>
        <v>6.4271719285557694E-2</v>
      </c>
    </row>
    <row r="28" spans="1:16">
      <c r="A28" s="12">
        <v>27</v>
      </c>
      <c r="B28" s="1" t="s">
        <v>82</v>
      </c>
      <c r="C28" s="44">
        <f>'Rule base-AIR'!$P$26</f>
        <v>0.29105322731256056</v>
      </c>
      <c r="D28" s="1" t="s">
        <v>80</v>
      </c>
      <c r="E28" s="13">
        <f>'Rule base-LAND'!$P$25</f>
        <v>0.43743471414539775</v>
      </c>
      <c r="F28" s="1" t="s">
        <v>84</v>
      </c>
      <c r="G28" s="44">
        <f>'Rule base-WATER'!$P$27</f>
        <v>0.47008527299811365</v>
      </c>
      <c r="H28" s="1">
        <f t="shared" si="0"/>
        <v>6</v>
      </c>
      <c r="I28" s="1">
        <f t="shared" si="1"/>
        <v>2</v>
      </c>
      <c r="J28" s="1">
        <f t="shared" si="2"/>
        <v>4</v>
      </c>
      <c r="K28" s="1">
        <f t="shared" si="3"/>
        <v>12</v>
      </c>
      <c r="L28" s="1" t="str">
        <f t="shared" si="4"/>
        <v>G</v>
      </c>
      <c r="M28" s="45">
        <f t="shared" si="5"/>
        <v>5.9849745770557655E-2</v>
      </c>
    </row>
    <row r="29" spans="1:16">
      <c r="A29" s="12">
        <v>28</v>
      </c>
      <c r="B29" s="12" t="s">
        <v>84</v>
      </c>
      <c r="C29" s="44">
        <f>'Rule base-AIR'!$P$27</f>
        <v>0.66815890940215683</v>
      </c>
      <c r="D29" s="12" t="s">
        <v>76</v>
      </c>
      <c r="E29" s="13">
        <f>'Rule base-LAND'!$P$23</f>
        <v>4.4482078545704691E-3</v>
      </c>
      <c r="F29" s="1" t="s">
        <v>80</v>
      </c>
      <c r="G29" s="44">
        <f>'Rule base-WATER'!$P$25</f>
        <v>2.5097399586061393E-2</v>
      </c>
      <c r="H29" s="1">
        <f t="shared" si="0"/>
        <v>8</v>
      </c>
      <c r="I29" s="1">
        <f t="shared" si="1"/>
        <v>0</v>
      </c>
      <c r="J29" s="1">
        <f t="shared" si="2"/>
        <v>2</v>
      </c>
      <c r="K29" s="1">
        <f t="shared" si="3"/>
        <v>10</v>
      </c>
      <c r="L29" s="1" t="str">
        <f t="shared" si="4"/>
        <v>A</v>
      </c>
      <c r="M29" s="45">
        <f t="shared" si="5"/>
        <v>7.459222497797411E-5</v>
      </c>
    </row>
    <row r="30" spans="1:16">
      <c r="A30" s="12">
        <v>29</v>
      </c>
      <c r="B30" s="12" t="s">
        <v>84</v>
      </c>
      <c r="C30" s="44">
        <f>'Rule base-AIR'!$P$27</f>
        <v>0.66815890940215683</v>
      </c>
      <c r="D30" s="12" t="s">
        <v>76</v>
      </c>
      <c r="E30" s="13">
        <f>'Rule base-LAND'!$P$23</f>
        <v>4.4482078545704691E-3</v>
      </c>
      <c r="F30" s="1" t="s">
        <v>82</v>
      </c>
      <c r="G30" s="44">
        <f>'Rule base-WATER'!$P$26</f>
        <v>0.50481732741582541</v>
      </c>
      <c r="H30" s="1">
        <f t="shared" si="0"/>
        <v>8</v>
      </c>
      <c r="I30" s="1">
        <f t="shared" si="1"/>
        <v>0</v>
      </c>
      <c r="J30" s="1">
        <f t="shared" si="2"/>
        <v>3</v>
      </c>
      <c r="K30" s="1">
        <f t="shared" si="3"/>
        <v>11</v>
      </c>
      <c r="L30" s="1" t="str">
        <f t="shared" si="4"/>
        <v>A</v>
      </c>
      <c r="M30" s="45">
        <f t="shared" si="5"/>
        <v>1.5003724800355001E-3</v>
      </c>
    </row>
    <row r="31" spans="1:16">
      <c r="A31" s="12">
        <v>30</v>
      </c>
      <c r="B31" s="12" t="s">
        <v>84</v>
      </c>
      <c r="C31" s="44">
        <f>'Rule base-AIR'!$P$27</f>
        <v>0.66815890940215683</v>
      </c>
      <c r="D31" s="12" t="s">
        <v>76</v>
      </c>
      <c r="E31" s="13">
        <f>'Rule base-LAND'!$P$23</f>
        <v>4.4482078545704691E-3</v>
      </c>
      <c r="F31" s="1" t="s">
        <v>84</v>
      </c>
      <c r="G31" s="44">
        <f>'Rule base-WATER'!$P$27</f>
        <v>0.47008527299811365</v>
      </c>
      <c r="H31" s="1">
        <f t="shared" si="0"/>
        <v>8</v>
      </c>
      <c r="I31" s="1">
        <f t="shared" si="1"/>
        <v>0</v>
      </c>
      <c r="J31" s="1">
        <f t="shared" si="2"/>
        <v>4</v>
      </c>
      <c r="K31" s="1">
        <f t="shared" si="3"/>
        <v>12</v>
      </c>
      <c r="L31" s="1" t="str">
        <f t="shared" si="4"/>
        <v>G</v>
      </c>
      <c r="M31" s="45">
        <f t="shared" si="5"/>
        <v>1.3971450038904399E-3</v>
      </c>
    </row>
    <row r="32" spans="1:16">
      <c r="A32" s="12">
        <v>31</v>
      </c>
      <c r="B32" s="12" t="s">
        <v>84</v>
      </c>
      <c r="C32" s="44">
        <f>'Rule base-AIR'!$P$27</f>
        <v>0.66815890940215683</v>
      </c>
      <c r="D32" s="1" t="s">
        <v>78</v>
      </c>
      <c r="E32" s="13">
        <f>'Rule base-LAND'!$P$24</f>
        <v>0.55811707800003196</v>
      </c>
      <c r="F32" s="1" t="s">
        <v>80</v>
      </c>
      <c r="G32" s="44">
        <f>'Rule base-WATER'!$P$25</f>
        <v>2.5097399586061393E-2</v>
      </c>
      <c r="H32" s="1">
        <f t="shared" si="0"/>
        <v>8</v>
      </c>
      <c r="I32" s="1">
        <f t="shared" si="1"/>
        <v>1</v>
      </c>
      <c r="J32" s="1">
        <f t="shared" si="2"/>
        <v>2</v>
      </c>
      <c r="K32" s="1">
        <f t="shared" si="3"/>
        <v>11</v>
      </c>
      <c r="L32" s="1" t="str">
        <f t="shared" si="4"/>
        <v>A</v>
      </c>
      <c r="M32" s="45">
        <f t="shared" si="5"/>
        <v>9.3590938209985961E-3</v>
      </c>
    </row>
    <row r="33" spans="1:13">
      <c r="A33" s="12">
        <v>32</v>
      </c>
      <c r="B33" s="12" t="s">
        <v>84</v>
      </c>
      <c r="C33" s="44">
        <f>'Rule base-AIR'!$P$27</f>
        <v>0.66815890940215683</v>
      </c>
      <c r="D33" s="1" t="s">
        <v>78</v>
      </c>
      <c r="E33" s="13">
        <f>'Rule base-LAND'!$P$24</f>
        <v>0.55811707800003196</v>
      </c>
      <c r="F33" s="1" t="s">
        <v>82</v>
      </c>
      <c r="G33" s="44">
        <f>'Rule base-WATER'!$P$26</f>
        <v>0.50481732741582541</v>
      </c>
      <c r="H33" s="1">
        <f t="shared" si="0"/>
        <v>8</v>
      </c>
      <c r="I33" s="1">
        <f t="shared" si="1"/>
        <v>1</v>
      </c>
      <c r="J33" s="1">
        <f t="shared" si="2"/>
        <v>3</v>
      </c>
      <c r="K33" s="1">
        <f t="shared" si="3"/>
        <v>12</v>
      </c>
      <c r="L33" s="1" t="str">
        <f t="shared" si="4"/>
        <v>G</v>
      </c>
      <c r="M33" s="45">
        <f t="shared" si="5"/>
        <v>0.18825188297095313</v>
      </c>
    </row>
    <row r="34" spans="1:13">
      <c r="A34" s="12">
        <v>33</v>
      </c>
      <c r="B34" s="12" t="s">
        <v>84</v>
      </c>
      <c r="C34" s="44">
        <f>'Rule base-AIR'!$P$27</f>
        <v>0.66815890940215683</v>
      </c>
      <c r="D34" s="1" t="s">
        <v>78</v>
      </c>
      <c r="E34" s="13">
        <f>'Rule base-LAND'!$P$24</f>
        <v>0.55811707800003196</v>
      </c>
      <c r="F34" s="1" t="s">
        <v>84</v>
      </c>
      <c r="G34" s="44">
        <f>'Rule base-WATER'!$P$27</f>
        <v>0.47008527299811365</v>
      </c>
      <c r="H34" s="1">
        <f t="shared" si="0"/>
        <v>8</v>
      </c>
      <c r="I34" s="1">
        <f t="shared" si="1"/>
        <v>1</v>
      </c>
      <c r="J34" s="1">
        <f t="shared" si="2"/>
        <v>4</v>
      </c>
      <c r="K34" s="1">
        <f t="shared" si="3"/>
        <v>13</v>
      </c>
      <c r="L34" s="1" t="str">
        <f t="shared" si="4"/>
        <v>G</v>
      </c>
      <c r="M34" s="45">
        <f t="shared" si="5"/>
        <v>0.17529992136326827</v>
      </c>
    </row>
    <row r="35" spans="1:13">
      <c r="A35" s="12">
        <v>34</v>
      </c>
      <c r="B35" s="12" t="s">
        <v>84</v>
      </c>
      <c r="C35" s="44">
        <f>'Rule base-AIR'!$P$27</f>
        <v>0.66815890940215683</v>
      </c>
      <c r="D35" s="1" t="s">
        <v>80</v>
      </c>
      <c r="E35" s="13">
        <f>'Rule base-LAND'!$P$25</f>
        <v>0.43743471414539775</v>
      </c>
      <c r="F35" s="1" t="s">
        <v>80</v>
      </c>
      <c r="G35" s="44">
        <f>'Rule base-WATER'!$P$25</f>
        <v>2.5097399586061393E-2</v>
      </c>
      <c r="H35" s="1">
        <f t="shared" si="0"/>
        <v>8</v>
      </c>
      <c r="I35" s="1">
        <f t="shared" si="1"/>
        <v>2</v>
      </c>
      <c r="J35" s="1">
        <f t="shared" si="2"/>
        <v>2</v>
      </c>
      <c r="K35" s="1">
        <f t="shared" si="3"/>
        <v>12</v>
      </c>
      <c r="L35" s="1" t="str">
        <f t="shared" si="4"/>
        <v>G</v>
      </c>
      <c r="M35" s="45">
        <f t="shared" si="5"/>
        <v>7.335365090276354E-3</v>
      </c>
    </row>
    <row r="36" spans="1:13">
      <c r="A36" s="12">
        <v>35</v>
      </c>
      <c r="B36" s="12" t="s">
        <v>84</v>
      </c>
      <c r="C36" s="44">
        <f>'Rule base-AIR'!$P$27</f>
        <v>0.66815890940215683</v>
      </c>
      <c r="D36" s="1" t="s">
        <v>80</v>
      </c>
      <c r="E36" s="13">
        <f>'Rule base-LAND'!$P$25</f>
        <v>0.43743471414539775</v>
      </c>
      <c r="F36" s="1" t="s">
        <v>82</v>
      </c>
      <c r="G36" s="44">
        <f>'Rule base-WATER'!$P$26</f>
        <v>0.50481732741582541</v>
      </c>
      <c r="H36" s="1">
        <f t="shared" si="0"/>
        <v>8</v>
      </c>
      <c r="I36" s="1">
        <f t="shared" si="1"/>
        <v>2</v>
      </c>
      <c r="J36" s="1">
        <f t="shared" si="2"/>
        <v>3</v>
      </c>
      <c r="K36" s="1">
        <f t="shared" si="3"/>
        <v>13</v>
      </c>
      <c r="L36" s="1" t="str">
        <f t="shared" si="4"/>
        <v>G</v>
      </c>
      <c r="M36" s="45">
        <f t="shared" si="5"/>
        <v>0.14754593948248085</v>
      </c>
    </row>
    <row r="37" spans="1:13">
      <c r="A37" s="12">
        <v>36</v>
      </c>
      <c r="B37" s="12" t="s">
        <v>84</v>
      </c>
      <c r="C37" s="44">
        <f>'Rule base-AIR'!$P$27</f>
        <v>0.66815890940215683</v>
      </c>
      <c r="D37" s="1" t="s">
        <v>80</v>
      </c>
      <c r="E37" s="13">
        <f>'Rule base-LAND'!$P$25</f>
        <v>0.43743471414539775</v>
      </c>
      <c r="F37" s="1" t="s">
        <v>84</v>
      </c>
      <c r="G37" s="44">
        <f>'Rule base-WATER'!$P$27</f>
        <v>0.47008527299811365</v>
      </c>
      <c r="H37" s="1">
        <f t="shared" si="0"/>
        <v>8</v>
      </c>
      <c r="I37" s="1">
        <f t="shared" si="1"/>
        <v>2</v>
      </c>
      <c r="J37" s="1">
        <f t="shared" si="2"/>
        <v>4</v>
      </c>
      <c r="K37" s="1">
        <f t="shared" si="3"/>
        <v>14</v>
      </c>
      <c r="L37" s="1" t="str">
        <f t="shared" si="4"/>
        <v>G</v>
      </c>
      <c r="M37" s="45">
        <f t="shared" si="5"/>
        <v>0.13739459696527612</v>
      </c>
    </row>
  </sheetData>
  <mergeCells count="4">
    <mergeCell ref="B1:C1"/>
    <mergeCell ref="D1:E1"/>
    <mergeCell ref="F1:G1"/>
    <mergeCell ref="L1:M1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2E3945F54CF546A648574DA819FF16" ma:contentTypeVersion="3" ma:contentTypeDescription="Create a new document." ma:contentTypeScope="" ma:versionID="3c18a742a78b5f0e7fe44a778ab5f83a">
  <xsd:schema xmlns:xsd="http://www.w3.org/2001/XMLSchema" xmlns:xs="http://www.w3.org/2001/XMLSchema" xmlns:p="http://schemas.microsoft.com/office/2006/metadata/properties" xmlns:ns2="7a191d89-bca5-42ce-bb9f-6a60fc0903cd" targetNamespace="http://schemas.microsoft.com/office/2006/metadata/properties" ma:root="true" ma:fieldsID="5ea7bd381129d225d300c978ff98cf1c" ns2:_="">
    <xsd:import namespace="7a191d89-bca5-42ce-bb9f-6a60fc0903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91d89-bca5-42ce-bb9f-6a60fc0903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E34AA-BE6C-4F63-9E2E-341A9A87F4EC}"/>
</file>

<file path=customXml/itemProps2.xml><?xml version="1.0" encoding="utf-8"?>
<ds:datastoreItem xmlns:ds="http://schemas.openxmlformats.org/officeDocument/2006/customXml" ds:itemID="{523324BD-455E-4145-A408-27A876CED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Stevenson</cp:lastModifiedBy>
  <cp:revision/>
  <dcterms:created xsi:type="dcterms:W3CDTF">2023-11-25T02:45:08Z</dcterms:created>
  <dcterms:modified xsi:type="dcterms:W3CDTF">2024-05-17T06:45:13Z</dcterms:modified>
  <cp:category/>
  <cp:contentStatus/>
</cp:coreProperties>
</file>