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mc:AlternateContent xmlns:mc="http://schemas.openxmlformats.org/markup-compatibility/2006">
    <mc:Choice Requires="x15">
      <x15ac:absPath xmlns:x15ac="http://schemas.microsoft.com/office/spreadsheetml/2010/11/ac" url="C:\Users\ConnieChen\Desktop\"/>
    </mc:Choice>
  </mc:AlternateContent>
  <xr:revisionPtr revIDLastSave="0" documentId="13_ncr:1_{40E46C9E-F865-4E93-8581-CE1ADF21B539}" xr6:coauthVersionLast="47" xr6:coauthVersionMax="47" xr10:uidLastSave="{00000000-0000-0000-0000-000000000000}"/>
  <bookViews>
    <workbookView xWindow="-110" yWindow="-110" windowWidth="19420" windowHeight="10420" xr2:uid="{00000000-000D-0000-FFFF-FFFF00000000}"/>
  </bookViews>
  <sheets>
    <sheet name="人物卡" sheetId="2" r:id="rId1"/>
    <sheet name="骰子指令" sheetId="11" r:id="rId2"/>
    <sheet name="职业列表" sheetId="9" r:id="rId3"/>
    <sheet name="额外技能包" sheetId="10" r:id="rId4"/>
    <sheet name="子技能" sheetId="5" r:id="rId5"/>
    <sheet name="附表" sheetId="4" state="hidden" r:id="rId6"/>
    <sheet name="更新记录" sheetId="8" r:id="rId7"/>
  </sheets>
  <definedNames>
    <definedName name="EditableLeft">人物卡!$E$3:$Z$4,人物卡!$U$5:$Z$6,人物卡!$E$5,人物卡!$E$6,人物卡!$M$6,人物卡!$E$7:$Z$8,人物卡!$AN$3:$BG$8,人物卡!$H$10,人物卡!$V$10,人物卡!$AH$10,人物卡!$AU$10,人物卡!$AU$10,人物卡!$BD$10:$BG$11,人物卡!$B$14:$C$43,人物卡!$J$18:$O$20,人物卡!$J$25:$O$28,人物卡!$J$36:$O$38,人物卡!$AM$17:$AR$19,人物卡!$AM$24:$AR$26,人物卡!$AM$29:$AR$31,人物卡!$AG$40:$BG$43,人物卡!$V$14:$AD$43,人物卡!$AY$14:$BG$38,人物卡!$BE$39,人物卡!$AH$3:$AJ$8,人物卡!$AE$14:$AF$38,人物卡!$AE$40:$AF$43</definedName>
    <definedName name="EditableMiddle">人物卡!$BX$3:$CX$11,人物卡!$BN$14,人物卡!$BN$17,人物卡!$BI$27</definedName>
    <definedName name="EditableRight">人物卡!$CZ$3,人物卡!$DR$3,人物卡!$EI$3,人物卡!$EK$8,人物卡!$CZ$14:$EG$20,人物卡!$CZ$23:$EC$43,人物卡!$ED$24:$EG$25,人物卡!$ED$27:$EG$28,人物卡!$ED$30:$EG$31,人物卡!$ED$33:$EG$34,人物卡!$ED$36:$EG$37,人物卡!$ED$39:$EG$40,人物卡!$ED$42:$EG$43,人物卡!$EI$23,人物卡!$EI$17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10" i="2" l="1"/>
  <c r="AH10" i="2"/>
  <c r="H10" i="2"/>
  <c r="V10" i="2"/>
  <c r="B6" i="4"/>
  <c r="Y10" i="2"/>
  <c r="B2" i="4"/>
  <c r="B3" i="4"/>
  <c r="K10" i="2"/>
  <c r="AK7" i="2"/>
  <c r="AO2" i="9"/>
  <c r="AO3" i="9"/>
  <c r="AO4" i="9"/>
  <c r="AO5" i="9"/>
  <c r="AO6" i="9"/>
  <c r="AO7" i="9"/>
  <c r="AO8" i="9"/>
  <c r="AO9" i="9"/>
  <c r="AO10" i="9"/>
  <c r="AO11" i="9"/>
  <c r="AO12" i="9"/>
  <c r="AO13" i="9"/>
  <c r="AO14" i="9"/>
  <c r="AO15" i="9"/>
  <c r="AO16" i="9"/>
  <c r="AO17" i="9"/>
  <c r="AO18" i="9"/>
  <c r="AO19" i="9"/>
  <c r="AO20" i="9"/>
  <c r="AO21" i="9"/>
  <c r="AO22" i="9"/>
  <c r="AO23" i="9"/>
  <c r="AO24" i="9"/>
  <c r="AO25" i="9"/>
  <c r="AO26" i="9"/>
  <c r="AO27" i="9"/>
  <c r="AO28" i="9"/>
  <c r="AO29" i="9"/>
  <c r="AO30" i="9"/>
  <c r="AO31" i="9"/>
  <c r="AO32" i="9"/>
  <c r="AO33" i="9"/>
  <c r="AO34" i="9"/>
  <c r="AO35" i="9"/>
  <c r="AO36" i="9"/>
  <c r="AO37" i="9"/>
  <c r="AO38" i="9"/>
  <c r="AO39" i="9"/>
  <c r="AO40" i="9"/>
  <c r="AO41" i="9"/>
  <c r="AO42" i="9"/>
  <c r="AO43" i="9"/>
  <c r="AO44" i="9"/>
  <c r="AO45" i="9"/>
  <c r="AO46" i="9"/>
  <c r="AO47" i="9"/>
  <c r="AO48" i="9"/>
  <c r="AO49" i="9"/>
  <c r="AO50" i="9"/>
  <c r="AO51" i="9"/>
  <c r="AO52" i="9"/>
  <c r="AO53" i="9"/>
  <c r="AO54" i="9"/>
  <c r="AO55" i="9"/>
  <c r="AO56" i="9"/>
  <c r="AO57" i="9"/>
  <c r="AO58" i="9"/>
  <c r="AO59" i="9"/>
  <c r="AO60" i="9"/>
  <c r="AO61" i="9"/>
  <c r="AO62" i="9"/>
  <c r="AO63" i="9"/>
  <c r="AO64" i="9"/>
  <c r="AO65" i="9"/>
  <c r="AO66" i="9"/>
  <c r="AO67" i="9"/>
  <c r="AO68" i="9"/>
  <c r="AO69" i="9"/>
  <c r="AO70" i="9"/>
  <c r="AO71" i="9"/>
  <c r="AO72" i="9"/>
  <c r="AO73" i="9"/>
  <c r="AO74" i="9"/>
  <c r="AO75" i="9"/>
  <c r="AO76" i="9"/>
  <c r="AO77" i="9"/>
  <c r="AO78" i="9"/>
  <c r="AO79" i="9"/>
  <c r="AO80" i="9"/>
  <c r="AO81" i="9"/>
  <c r="AO82" i="9"/>
  <c r="AO83" i="9"/>
  <c r="AO84" i="9"/>
  <c r="AO85" i="9"/>
  <c r="AO86" i="9"/>
  <c r="AO87" i="9"/>
  <c r="AO88" i="9"/>
  <c r="AO89" i="9"/>
  <c r="AO90" i="9"/>
  <c r="AO91" i="9"/>
  <c r="AO92" i="9"/>
  <c r="AO93" i="9"/>
  <c r="AO94" i="9"/>
  <c r="AO95" i="9"/>
  <c r="AO96" i="9"/>
  <c r="AO97" i="9"/>
  <c r="AO98" i="9"/>
  <c r="AO99" i="9"/>
  <c r="AO100" i="9"/>
  <c r="AO101" i="9"/>
  <c r="AO102" i="9"/>
  <c r="AO103" i="9"/>
  <c r="AO104" i="9"/>
  <c r="AO105" i="9"/>
  <c r="AO106" i="9"/>
  <c r="A273" i="4" a="1"/>
  <c r="A273" i="4"/>
  <c r="A272" i="4" a="1"/>
  <c r="A272" i="4"/>
  <c r="A271" i="4" a="1"/>
  <c r="A271" i="4"/>
  <c r="A270" i="4" a="1"/>
  <c r="A270" i="4"/>
  <c r="A269" i="4" a="1"/>
  <c r="A269" i="4"/>
  <c r="A268" i="4" a="1"/>
  <c r="A268" i="4"/>
  <c r="A267" i="4" a="1"/>
  <c r="A267" i="4"/>
  <c r="A266" i="4" a="1"/>
  <c r="A266" i="4"/>
  <c r="A265" i="4" a="1"/>
  <c r="A265" i="4"/>
  <c r="A264" i="4" a="1"/>
  <c r="A264" i="4"/>
  <c r="A263" i="4" a="1"/>
  <c r="A263" i="4"/>
  <c r="A262" i="4" a="1"/>
  <c r="A262" i="4"/>
  <c r="A261" i="4" a="1"/>
  <c r="A261" i="4"/>
  <c r="A260" i="4" a="1"/>
  <c r="A260" i="4"/>
  <c r="A259" i="4" a="1"/>
  <c r="A259" i="4"/>
  <c r="A258" i="4" a="1"/>
  <c r="A258" i="4"/>
  <c r="A257" i="4" a="1"/>
  <c r="A257" i="4"/>
  <c r="A256" i="4" a="1"/>
  <c r="A256" i="4"/>
  <c r="A255" i="4" a="1"/>
  <c r="A255" i="4"/>
  <c r="A254" i="4" a="1"/>
  <c r="A254" i="4"/>
  <c r="A253" i="4" a="1"/>
  <c r="A253" i="4"/>
  <c r="A252" i="4" a="1"/>
  <c r="A252" i="4"/>
  <c r="A251" i="4" a="1"/>
  <c r="A251" i="4"/>
  <c r="A250" i="4" a="1"/>
  <c r="A250" i="4"/>
  <c r="A249" i="4" a="1"/>
  <c r="A249" i="4"/>
  <c r="A248" i="4" a="1"/>
  <c r="A248" i="4"/>
  <c r="A247" i="4" a="1"/>
  <c r="A247" i="4"/>
  <c r="A246" i="4" a="1"/>
  <c r="A246" i="4"/>
  <c r="A245" i="4" a="1"/>
  <c r="A245" i="4"/>
  <c r="A244" i="4" a="1"/>
  <c r="A244" i="4"/>
  <c r="A243" i="4" a="1"/>
  <c r="A243" i="4"/>
  <c r="A242" i="4" a="1"/>
  <c r="A242" i="4"/>
  <c r="A241" i="4" a="1"/>
  <c r="A241" i="4"/>
  <c r="A240" i="4" a="1"/>
  <c r="A240" i="4"/>
  <c r="A239" i="4" a="1"/>
  <c r="A239" i="4"/>
  <c r="A238" i="4" a="1"/>
  <c r="A238" i="4"/>
  <c r="A237" i="4" a="1"/>
  <c r="A237" i="4"/>
  <c r="A236" i="4" a="1"/>
  <c r="A236" i="4"/>
  <c r="A235" i="4" a="1"/>
  <c r="A235" i="4"/>
  <c r="A234" i="4" a="1"/>
  <c r="A234" i="4"/>
  <c r="A233" i="4" a="1"/>
  <c r="A233" i="4"/>
  <c r="A232" i="4" a="1"/>
  <c r="A232" i="4"/>
  <c r="A231" i="4" a="1"/>
  <c r="A231" i="4"/>
  <c r="A230" i="4" a="1"/>
  <c r="A230" i="4"/>
  <c r="A229" i="4" a="1"/>
  <c r="A229" i="4"/>
  <c r="A228" i="4" a="1"/>
  <c r="A228" i="4"/>
  <c r="A227" i="4" a="1"/>
  <c r="A227" i="4"/>
  <c r="A226" i="4" a="1"/>
  <c r="A226" i="4"/>
  <c r="A225" i="4" a="1"/>
  <c r="A225" i="4"/>
  <c r="A224" i="4" a="1"/>
  <c r="A224" i="4"/>
  <c r="A223" i="4" a="1"/>
  <c r="A223" i="4"/>
  <c r="A222" i="4" a="1"/>
  <c r="A222" i="4"/>
  <c r="A221" i="4" a="1"/>
  <c r="A221" i="4"/>
  <c r="A220" i="4" a="1"/>
  <c r="A220" i="4"/>
  <c r="A219" i="4" a="1"/>
  <c r="A219" i="4"/>
  <c r="A218" i="4" a="1"/>
  <c r="A218" i="4"/>
  <c r="A217" i="4" a="1"/>
  <c r="A217" i="4"/>
  <c r="A216" i="4" a="1"/>
  <c r="A216" i="4"/>
  <c r="A215" i="4" a="1"/>
  <c r="A215" i="4"/>
  <c r="A214" i="4" a="1"/>
  <c r="A214" i="4"/>
  <c r="A213" i="4" a="1"/>
  <c r="A213" i="4"/>
  <c r="A212" i="4" a="1"/>
  <c r="A212" i="4"/>
  <c r="A211" i="4" a="1"/>
  <c r="A211" i="4"/>
  <c r="A210" i="4" a="1"/>
  <c r="A210" i="4"/>
  <c r="A209" i="4" a="1"/>
  <c r="A209" i="4"/>
  <c r="A208" i="4" a="1"/>
  <c r="A208" i="4"/>
  <c r="A207" i="4" a="1"/>
  <c r="A207" i="4"/>
  <c r="A206" i="4" a="1"/>
  <c r="A206" i="4"/>
  <c r="A205" i="4" a="1"/>
  <c r="A205" i="4"/>
  <c r="A204" i="4" a="1"/>
  <c r="A204" i="4"/>
  <c r="A203" i="4" a="1"/>
  <c r="A203" i="4"/>
  <c r="A202" i="4" a="1"/>
  <c r="A202" i="4"/>
  <c r="A201" i="4" a="1"/>
  <c r="A201" i="4"/>
  <c r="A200" i="4" a="1"/>
  <c r="A200" i="4"/>
  <c r="A199" i="4" a="1"/>
  <c r="A199" i="4"/>
  <c r="A198" i="4" a="1"/>
  <c r="A198" i="4"/>
  <c r="A197" i="4" a="1"/>
  <c r="A197" i="4"/>
  <c r="A196" i="4" a="1"/>
  <c r="A196" i="4"/>
  <c r="A195" i="4" a="1"/>
  <c r="A195" i="4"/>
  <c r="A194" i="4" a="1"/>
  <c r="A194" i="4"/>
  <c r="A193" i="4" a="1"/>
  <c r="A193" i="4"/>
  <c r="A192" i="4" a="1"/>
  <c r="A192" i="4"/>
  <c r="A191" i="4" a="1"/>
  <c r="A191" i="4"/>
  <c r="A190" i="4" a="1"/>
  <c r="A190" i="4"/>
  <c r="A189" i="4" a="1"/>
  <c r="A189" i="4"/>
  <c r="A188" i="4" a="1"/>
  <c r="A188" i="4"/>
  <c r="A187" i="4" a="1"/>
  <c r="A187" i="4"/>
  <c r="A186" i="4" a="1"/>
  <c r="A186" i="4"/>
  <c r="A185" i="4" a="1"/>
  <c r="A185" i="4"/>
  <c r="A184" i="4" a="1"/>
  <c r="A184" i="4"/>
  <c r="A183" i="4" a="1"/>
  <c r="A183" i="4"/>
  <c r="A182" i="4" a="1"/>
  <c r="A182" i="4"/>
  <c r="A181" i="4" a="1"/>
  <c r="A181" i="4"/>
  <c r="A180" i="4" a="1"/>
  <c r="A180" i="4"/>
  <c r="A179" i="4" a="1"/>
  <c r="A179" i="4"/>
  <c r="A178" i="4" a="1"/>
  <c r="A178" i="4"/>
  <c r="A177" i="4" a="1"/>
  <c r="A177" i="4"/>
  <c r="A176" i="4" a="1"/>
  <c r="A176" i="4"/>
  <c r="A175" i="4" a="1"/>
  <c r="A175" i="4"/>
  <c r="A174" i="4" a="1"/>
  <c r="A174" i="4"/>
  <c r="A173" i="4" a="1"/>
  <c r="A173" i="4"/>
  <c r="A172" i="4" a="1"/>
  <c r="A172" i="4"/>
  <c r="A171" i="4" a="1"/>
  <c r="A171" i="4"/>
  <c r="A170" i="4" a="1"/>
  <c r="A170" i="4"/>
  <c r="A169" i="4" a="1"/>
  <c r="A169" i="4"/>
  <c r="C162" i="4"/>
  <c r="E162" i="4"/>
  <c r="B162" i="4"/>
  <c r="A133" i="4" a="1"/>
  <c r="A146" i="4"/>
  <c r="A162" i="4"/>
  <c r="C161" i="4"/>
  <c r="E161" i="4"/>
  <c r="B161" i="4"/>
  <c r="C160" i="4"/>
  <c r="E160" i="4"/>
  <c r="B160" i="4"/>
  <c r="C159" i="4"/>
  <c r="E159" i="4"/>
  <c r="B159" i="4"/>
  <c r="AS39" i="2"/>
  <c r="C158" i="4" s="1"/>
  <c r="E158" i="4" s="1"/>
  <c r="B158" i="4"/>
  <c r="AS38" i="2"/>
  <c r="C157" i="4"/>
  <c r="B157" i="4"/>
  <c r="AS37" i="2"/>
  <c r="C156" i="4"/>
  <c r="B156" i="4"/>
  <c r="AS36" i="2"/>
  <c r="C155" i="4"/>
  <c r="B155" i="4"/>
  <c r="AS35" i="2"/>
  <c r="C154" i="4"/>
  <c r="E154" i="4"/>
  <c r="B154" i="4"/>
  <c r="AS34" i="2"/>
  <c r="C153" i="4"/>
  <c r="B153" i="4"/>
  <c r="AS33" i="2"/>
  <c r="C152" i="4"/>
  <c r="E152" i="4"/>
  <c r="B152" i="4"/>
  <c r="AS32" i="2"/>
  <c r="C151" i="4"/>
  <c r="E151" i="4" s="1"/>
  <c r="B151" i="4"/>
  <c r="AS31" i="2"/>
  <c r="C150" i="4"/>
  <c r="E150" i="4"/>
  <c r="B150" i="4"/>
  <c r="AS30" i="2"/>
  <c r="C149" i="4"/>
  <c r="E149" i="4"/>
  <c r="B149" i="4"/>
  <c r="AS29" i="2"/>
  <c r="C148" i="4"/>
  <c r="E148" i="4"/>
  <c r="B148" i="4"/>
  <c r="D148" i="4"/>
  <c r="AS28" i="2"/>
  <c r="C147" i="4"/>
  <c r="B147" i="4"/>
  <c r="AS27" i="2"/>
  <c r="C146" i="4"/>
  <c r="B146" i="4"/>
  <c r="D146" i="4"/>
  <c r="E146" i="4"/>
  <c r="AS26" i="2"/>
  <c r="C145" i="4"/>
  <c r="E145" i="4"/>
  <c r="B145" i="4"/>
  <c r="AS25" i="2"/>
  <c r="C144" i="4"/>
  <c r="E144" i="4"/>
  <c r="B144" i="4"/>
  <c r="AS24" i="2"/>
  <c r="C143" i="4"/>
  <c r="E143" i="4"/>
  <c r="B143" i="4"/>
  <c r="D143" i="4"/>
  <c r="AS23" i="2"/>
  <c r="C142" i="4"/>
  <c r="E142" i="4"/>
  <c r="B142" i="4"/>
  <c r="AS22" i="2"/>
  <c r="C141" i="4"/>
  <c r="B141" i="4"/>
  <c r="AS21" i="2"/>
  <c r="C140" i="4" s="1"/>
  <c r="E140" i="4" s="1"/>
  <c r="B140" i="4"/>
  <c r="AS20" i="2"/>
  <c r="C139" i="4" s="1"/>
  <c r="E139" i="4" s="1"/>
  <c r="B139" i="4"/>
  <c r="AS19" i="2"/>
  <c r="C138" i="4"/>
  <c r="E138" i="4"/>
  <c r="B138" i="4"/>
  <c r="AS18" i="2"/>
  <c r="C137" i="4"/>
  <c r="E137" i="4"/>
  <c r="B137" i="4"/>
  <c r="AS17" i="2"/>
  <c r="C136" i="4"/>
  <c r="E136" i="4"/>
  <c r="B136" i="4"/>
  <c r="D136" i="4"/>
  <c r="AS16" i="2"/>
  <c r="C135" i="4"/>
  <c r="B135" i="4"/>
  <c r="AS15" i="2"/>
  <c r="C134" i="4"/>
  <c r="E134" i="4"/>
  <c r="B134" i="4"/>
  <c r="A134" i="4"/>
  <c r="AS14" i="2"/>
  <c r="C133" i="4"/>
  <c r="E133" i="4"/>
  <c r="B133" i="4"/>
  <c r="P43" i="2"/>
  <c r="C132" i="4"/>
  <c r="B132" i="4"/>
  <c r="A103" i="4" a="1"/>
  <c r="A107" i="4"/>
  <c r="P42" i="2"/>
  <c r="C131" i="4"/>
  <c r="B131" i="4"/>
  <c r="P41" i="2"/>
  <c r="C130" i="4"/>
  <c r="E130" i="4"/>
  <c r="B130" i="4"/>
  <c r="P40" i="2"/>
  <c r="C129" i="4"/>
  <c r="B129" i="4"/>
  <c r="P39" i="2"/>
  <c r="C128" i="4"/>
  <c r="E128" i="4"/>
  <c r="B128" i="4"/>
  <c r="P38" i="2"/>
  <c r="C127" i="4"/>
  <c r="E127" i="4"/>
  <c r="B127" i="4"/>
  <c r="P37" i="2"/>
  <c r="C126" i="4"/>
  <c r="E126" i="4"/>
  <c r="B126" i="4"/>
  <c r="P36" i="2"/>
  <c r="C125" i="4"/>
  <c r="E125" i="4"/>
  <c r="B125" i="4"/>
  <c r="P35" i="2"/>
  <c r="C124" i="4"/>
  <c r="B124" i="4"/>
  <c r="P34" i="2"/>
  <c r="C123" i="4"/>
  <c r="B123" i="4"/>
  <c r="P33" i="2"/>
  <c r="C122" i="4"/>
  <c r="B122" i="4"/>
  <c r="P32" i="2"/>
  <c r="C121" i="4"/>
  <c r="B121" i="4"/>
  <c r="P31" i="2"/>
  <c r="C120" i="4"/>
  <c r="B120" i="4"/>
  <c r="P30" i="2"/>
  <c r="C119" i="4"/>
  <c r="E119" i="4"/>
  <c r="B119" i="4"/>
  <c r="P29" i="2"/>
  <c r="C118" i="4"/>
  <c r="B118" i="4"/>
  <c r="P28" i="2"/>
  <c r="C117" i="4"/>
  <c r="E117" i="4"/>
  <c r="B117" i="4"/>
  <c r="P27" i="2"/>
  <c r="C116" i="4"/>
  <c r="E116" i="4"/>
  <c r="B116" i="4"/>
  <c r="P26" i="2"/>
  <c r="C115" i="4"/>
  <c r="E115" i="4"/>
  <c r="B115" i="4"/>
  <c r="P25" i="2"/>
  <c r="C114" i="4" s="1"/>
  <c r="E114" i="4" s="1"/>
  <c r="B114" i="4"/>
  <c r="D114" i="4"/>
  <c r="P24" i="2"/>
  <c r="C113" i="4"/>
  <c r="E113" i="4" s="1"/>
  <c r="B113" i="4"/>
  <c r="P23" i="2"/>
  <c r="C112" i="4"/>
  <c r="B112" i="4"/>
  <c r="P22" i="2"/>
  <c r="C111" i="4"/>
  <c r="B111" i="4"/>
  <c r="P21" i="2"/>
  <c r="C110" i="4"/>
  <c r="E110" i="4"/>
  <c r="B110" i="4"/>
  <c r="P20" i="2"/>
  <c r="C109" i="4"/>
  <c r="E109" i="4"/>
  <c r="B109" i="4"/>
  <c r="P19" i="2"/>
  <c r="C108" i="4" s="1"/>
  <c r="E108" i="4" s="1"/>
  <c r="B108" i="4"/>
  <c r="D108" i="4" s="1"/>
  <c r="P18" i="2"/>
  <c r="C107" i="4"/>
  <c r="B107" i="4"/>
  <c r="D107" i="4" s="1"/>
  <c r="E107" i="4" s="1"/>
  <c r="P17" i="2"/>
  <c r="C106" i="4"/>
  <c r="E106" i="4"/>
  <c r="B106" i="4"/>
  <c r="P16" i="2"/>
  <c r="C105" i="4"/>
  <c r="E105" i="4"/>
  <c r="B105" i="4"/>
  <c r="P15" i="2"/>
  <c r="C104" i="4"/>
  <c r="B104" i="4"/>
  <c r="P14" i="2"/>
  <c r="C103" i="4"/>
  <c r="B103" i="4"/>
  <c r="C102" i="4"/>
  <c r="E102" i="4" s="1"/>
  <c r="D102" i="4"/>
  <c r="D101" i="4"/>
  <c r="D100" i="4"/>
  <c r="C99" i="4"/>
  <c r="E99" i="4" s="1"/>
  <c r="D99" i="4"/>
  <c r="G84" i="4"/>
  <c r="F84" i="4"/>
  <c r="F89" i="4"/>
  <c r="E84" i="4"/>
  <c r="E89" i="4"/>
  <c r="D84" i="4"/>
  <c r="D89" i="4"/>
  <c r="C84" i="4"/>
  <c r="C89" i="4"/>
  <c r="B84" i="4"/>
  <c r="B89" i="4"/>
  <c r="B7" i="4"/>
  <c r="AK8" i="2"/>
  <c r="C98" i="4"/>
  <c r="A98" i="4"/>
  <c r="D98" i="4"/>
  <c r="G88" i="4"/>
  <c r="A97" i="4"/>
  <c r="D97" i="4"/>
  <c r="G87" i="4"/>
  <c r="G89" i="4"/>
  <c r="B5" i="4"/>
  <c r="AK6" i="2"/>
  <c r="C96" i="4"/>
  <c r="A96" i="4"/>
  <c r="D96" i="4"/>
  <c r="G86" i="4"/>
  <c r="F86" i="4"/>
  <c r="B4" i="4"/>
  <c r="AK5" i="2"/>
  <c r="C95" i="4"/>
  <c r="A95" i="4"/>
  <c r="D95" i="4"/>
  <c r="AK4" i="2"/>
  <c r="C94" i="4"/>
  <c r="A94" i="4"/>
  <c r="D94" i="4"/>
  <c r="H84" i="4"/>
  <c r="AK3" i="2"/>
  <c r="C93" i="4"/>
  <c r="E93" i="4"/>
  <c r="A93" i="4"/>
  <c r="D93" i="4"/>
  <c r="B83" i="4"/>
  <c r="H78" i="4"/>
  <c r="H77" i="4"/>
  <c r="H76" i="4"/>
  <c r="H75" i="4"/>
  <c r="H74" i="4"/>
  <c r="H73" i="4"/>
  <c r="H72" i="4"/>
  <c r="H71" i="4"/>
  <c r="H70" i="4"/>
  <c r="H69" i="4"/>
  <c r="H68" i="4"/>
  <c r="H67" i="4"/>
  <c r="H66" i="4"/>
  <c r="H65" i="4"/>
  <c r="H64" i="4"/>
  <c r="H63" i="4"/>
  <c r="C45" i="4"/>
  <c r="P46" i="4" a="1"/>
  <c r="P46" i="4"/>
  <c r="T46" i="4" a="1"/>
  <c r="T46" i="4"/>
  <c r="S46" i="4" a="1"/>
  <c r="S46" i="4"/>
  <c r="R46" i="4" a="1"/>
  <c r="R46" i="4"/>
  <c r="B2" i="10" a="1"/>
  <c r="B2" i="10"/>
  <c r="K27" i="4"/>
  <c r="K26" i="4"/>
  <c r="B12" i="4"/>
  <c r="AK15" i="4" a="1"/>
  <c r="AK15" i="4"/>
  <c r="AX15" i="4" a="1"/>
  <c r="AX15" i="4"/>
  <c r="AI15" i="4" a="1"/>
  <c r="AI15" i="4"/>
  <c r="N15" i="4" a="1"/>
  <c r="N15" i="4"/>
  <c r="D2" i="9" a="1"/>
  <c r="G2" i="9"/>
  <c r="B15" i="4" a="1"/>
  <c r="B15" i="4"/>
  <c r="ED39" i="2"/>
  <c r="D7" i="4"/>
  <c r="ED36" i="2"/>
  <c r="D6" i="4"/>
  <c r="EF22" i="2"/>
  <c r="D5" i="4"/>
  <c r="ED30" i="2"/>
  <c r="D4" i="4" s="1"/>
  <c r="ED27" i="2"/>
  <c r="D3" i="4" s="1"/>
  <c r="ED24" i="2"/>
  <c r="D2" i="4" s="1"/>
  <c r="AN105" i="9"/>
  <c r="AN104" i="9"/>
  <c r="AN103" i="9"/>
  <c r="AN102" i="9"/>
  <c r="AN97" i="9"/>
  <c r="AN96" i="9"/>
  <c r="AN94" i="9"/>
  <c r="AN92" i="9"/>
  <c r="AN91" i="9"/>
  <c r="AN90" i="9"/>
  <c r="AN89" i="9"/>
  <c r="AN87" i="9"/>
  <c r="AN86" i="9"/>
  <c r="AN85" i="9"/>
  <c r="AN84" i="9"/>
  <c r="AN83" i="9"/>
  <c r="AN82" i="9"/>
  <c r="AN80" i="9"/>
  <c r="AN76" i="9"/>
  <c r="AN74" i="9"/>
  <c r="AN72" i="9"/>
  <c r="AN69" i="9"/>
  <c r="AN68" i="9"/>
  <c r="AN66" i="9"/>
  <c r="AN65" i="9"/>
  <c r="AN63" i="9"/>
  <c r="AN62" i="9"/>
  <c r="AN61" i="9"/>
  <c r="AN58" i="9"/>
  <c r="AN57" i="9"/>
  <c r="AN54" i="9"/>
  <c r="AN50" i="9"/>
  <c r="AN49" i="9"/>
  <c r="AN48" i="9"/>
  <c r="AN47" i="9"/>
  <c r="AN46" i="9"/>
  <c r="AN44" i="9"/>
  <c r="AN43" i="9"/>
  <c r="AN42" i="9"/>
  <c r="AN40" i="9"/>
  <c r="AN39" i="9"/>
  <c r="AN38" i="9"/>
  <c r="AN37" i="9"/>
  <c r="AN36" i="9"/>
  <c r="AN35" i="9"/>
  <c r="AN34" i="9"/>
  <c r="AN31" i="9"/>
  <c r="AN30" i="9"/>
  <c r="AN27" i="9"/>
  <c r="AN26" i="9"/>
  <c r="BN57" i="2"/>
  <c r="ED42" i="2"/>
  <c r="EQ13" i="2"/>
  <c r="AK10" i="2"/>
  <c r="BD9" i="2"/>
  <c r="X9" i="2"/>
  <c r="O15" i="4" a="1"/>
  <c r="O15" i="4"/>
  <c r="AL15" i="4" a="1"/>
  <c r="AL15" i="4"/>
  <c r="U46" i="4" a="1"/>
  <c r="U46" i="4"/>
  <c r="D134" i="4"/>
  <c r="A141" i="4"/>
  <c r="Y46" i="4" a="1"/>
  <c r="Y46" i="4"/>
  <c r="D141" i="4"/>
  <c r="A155" i="4"/>
  <c r="D155" i="4"/>
  <c r="E155" i="4"/>
  <c r="D162" i="4"/>
  <c r="AP15" i="4" a="1"/>
  <c r="AP15" i="4"/>
  <c r="A156" i="4"/>
  <c r="D156" i="4"/>
  <c r="E156" i="4"/>
  <c r="AM15" i="4" a="1"/>
  <c r="AM15" i="4"/>
  <c r="AN15" i="4" a="1"/>
  <c r="AN15" i="4"/>
  <c r="E96" i="4"/>
  <c r="AR15" i="4" a="1"/>
  <c r="AR15" i="4"/>
  <c r="R15" i="4" a="1"/>
  <c r="R15" i="4"/>
  <c r="S15" i="4" a="1"/>
  <c r="S15" i="4"/>
  <c r="AS15" i="4" a="1"/>
  <c r="AS15" i="4"/>
  <c r="AQ15" i="4" a="1"/>
  <c r="AQ15" i="4"/>
  <c r="AT15" i="4" a="1"/>
  <c r="AT15" i="4"/>
  <c r="P15" i="4" a="1"/>
  <c r="P15" i="4"/>
  <c r="AO15" i="4" a="1"/>
  <c r="AO15" i="4"/>
  <c r="Q15" i="4" a="1"/>
  <c r="Q15" i="4"/>
  <c r="W15" i="4" a="1"/>
  <c r="W15" i="4"/>
  <c r="AU15" i="4" a="1"/>
  <c r="AU15" i="4"/>
  <c r="AV15" i="4" a="1"/>
  <c r="AV15" i="4"/>
  <c r="A15" i="4" a="1"/>
  <c r="A15" i="4"/>
  <c r="Z15" i="4" a="1"/>
  <c r="Z15" i="4"/>
  <c r="AW15" i="4" a="1"/>
  <c r="AW15" i="4"/>
  <c r="E98" i="4"/>
  <c r="A144" i="4"/>
  <c r="D144" i="4"/>
  <c r="A151" i="4"/>
  <c r="D151" i="4"/>
  <c r="G15" i="4" a="1"/>
  <c r="G15" i="4"/>
  <c r="AB15" i="4" a="1"/>
  <c r="AB15" i="4"/>
  <c r="A139" i="4"/>
  <c r="AA15" i="4" a="1"/>
  <c r="AA15" i="4"/>
  <c r="A136" i="4"/>
  <c r="D139" i="4"/>
  <c r="A160" i="4"/>
  <c r="D160" i="4"/>
  <c r="A133" i="4"/>
  <c r="C15" i="4" a="1"/>
  <c r="C15" i="4"/>
  <c r="B46" i="4" a="1"/>
  <c r="B46" i="4"/>
  <c r="AC15" i="4" a="1"/>
  <c r="AC15" i="4"/>
  <c r="N46" i="4" a="1"/>
  <c r="N46" i="4"/>
  <c r="D133" i="4"/>
  <c r="H2" i="9"/>
  <c r="H15" i="4" a="1"/>
  <c r="H15" i="4"/>
  <c r="I15" i="4" a="1"/>
  <c r="I15" i="4"/>
  <c r="M46" i="4" a="1"/>
  <c r="M46" i="4"/>
  <c r="K15" i="4" a="1"/>
  <c r="K15" i="4"/>
  <c r="AD15" i="4" a="1"/>
  <c r="AD15" i="4"/>
  <c r="Q46" i="4" a="1"/>
  <c r="Q46" i="4"/>
  <c r="A140" i="4"/>
  <c r="D140" i="4"/>
  <c r="C101" i="4"/>
  <c r="E101" i="4" s="1"/>
  <c r="C97" i="4"/>
  <c r="E97" i="4"/>
  <c r="E95" i="4"/>
  <c r="E141" i="4"/>
  <c r="E132" i="4"/>
  <c r="E94" i="4"/>
  <c r="D119" i="4"/>
  <c r="D127" i="4"/>
  <c r="A114" i="4"/>
  <c r="A123" i="4"/>
  <c r="D123" i="4"/>
  <c r="E123" i="4"/>
  <c r="A131" i="4"/>
  <c r="D131" i="4"/>
  <c r="E131" i="4"/>
  <c r="A159" i="4"/>
  <c r="D159" i="4"/>
  <c r="A46" i="4" a="1"/>
  <c r="A46" i="4"/>
  <c r="A103" i="4"/>
  <c r="D103" i="4"/>
  <c r="E103" i="4"/>
  <c r="A147" i="4"/>
  <c r="D147" i="4"/>
  <c r="E147" i="4"/>
  <c r="A115" i="4"/>
  <c r="D115" i="4"/>
  <c r="A135" i="4"/>
  <c r="D135" i="4"/>
  <c r="E135" i="4"/>
  <c r="D2" i="10"/>
  <c r="D46" i="4" a="1"/>
  <c r="D46" i="4"/>
  <c r="A108" i="4"/>
  <c r="A120" i="4"/>
  <c r="D120" i="4"/>
  <c r="E120" i="4"/>
  <c r="A124" i="4"/>
  <c r="D124" i="4"/>
  <c r="E124" i="4"/>
  <c r="A132" i="4"/>
  <c r="D132" i="4"/>
  <c r="A152" i="4"/>
  <c r="D152" i="4"/>
  <c r="A119" i="4"/>
  <c r="AE15" i="4" a="1"/>
  <c r="AE15" i="4"/>
  <c r="A104" i="4"/>
  <c r="D104" i="4"/>
  <c r="E104" i="4"/>
  <c r="C2" i="10"/>
  <c r="C46" i="4" a="1"/>
  <c r="C46" i="4"/>
  <c r="V46" i="4" a="1"/>
  <c r="V46" i="4"/>
  <c r="T15" i="4" a="1"/>
  <c r="T15" i="4"/>
  <c r="AF15" i="4" a="1"/>
  <c r="AF15" i="4"/>
  <c r="A161" i="4"/>
  <c r="D161" i="4"/>
  <c r="W46" i="4" a="1"/>
  <c r="W46" i="4"/>
  <c r="A117" i="4"/>
  <c r="D117" i="4"/>
  <c r="A125" i="4"/>
  <c r="D125" i="4"/>
  <c r="A128" i="4"/>
  <c r="D128" i="4"/>
  <c r="I46" i="4" a="1"/>
  <c r="I46" i="4"/>
  <c r="U15" i="4" a="1"/>
  <c r="U15" i="4"/>
  <c r="AG15" i="4" a="1"/>
  <c r="AG15" i="4"/>
  <c r="A109" i="4"/>
  <c r="D109" i="4"/>
  <c r="A113" i="4"/>
  <c r="D113" i="4"/>
  <c r="A121" i="4"/>
  <c r="D121" i="4"/>
  <c r="E121" i="4"/>
  <c r="A129" i="4"/>
  <c r="D129" i="4"/>
  <c r="E129" i="4"/>
  <c r="A143" i="4"/>
  <c r="A149" i="4"/>
  <c r="D149" i="4"/>
  <c r="A111" i="4"/>
  <c r="D111" i="4"/>
  <c r="E111" i="4"/>
  <c r="A116" i="4"/>
  <c r="D116" i="4"/>
  <c r="K46" i="4" a="1"/>
  <c r="K46" i="4"/>
  <c r="A112" i="4"/>
  <c r="D112" i="4"/>
  <c r="E112" i="4"/>
  <c r="L46" i="4" a="1"/>
  <c r="L46" i="4"/>
  <c r="X46" i="4" a="1"/>
  <c r="X46" i="4"/>
  <c r="A105" i="4"/>
  <c r="D105" i="4"/>
  <c r="A148" i="4"/>
  <c r="A145" i="4"/>
  <c r="D145" i="4"/>
  <c r="A153" i="4"/>
  <c r="D153" i="4"/>
  <c r="E153" i="4"/>
  <c r="A157" i="4"/>
  <c r="D157" i="4"/>
  <c r="E157" i="4"/>
  <c r="J15" i="4" a="1"/>
  <c r="J15" i="4"/>
  <c r="V15" i="4" a="1"/>
  <c r="V15" i="4"/>
  <c r="AH15" i="4" a="1"/>
  <c r="AH15" i="4"/>
  <c r="C100" i="4"/>
  <c r="E100" i="4" s="1"/>
  <c r="A137" i="4"/>
  <c r="D137" i="4"/>
  <c r="A127" i="4"/>
  <c r="A126" i="4"/>
  <c r="D126" i="4"/>
  <c r="A130" i="4"/>
  <c r="D130" i="4"/>
  <c r="L15" i="4" a="1"/>
  <c r="L15" i="4"/>
  <c r="X15" i="4" a="1"/>
  <c r="X15" i="4"/>
  <c r="AJ15" i="4" a="1"/>
  <c r="AJ15" i="4"/>
  <c r="F20" i="4" a="1"/>
  <c r="J46" i="4" a="1"/>
  <c r="J46" i="4"/>
  <c r="D48" i="4"/>
  <c r="BZ48" i="2"/>
  <c r="A110" i="4"/>
  <c r="D110" i="4"/>
  <c r="A118" i="4"/>
  <c r="D118" i="4"/>
  <c r="E118" i="4"/>
  <c r="A122" i="4"/>
  <c r="D122" i="4"/>
  <c r="E122" i="4"/>
  <c r="A150" i="4"/>
  <c r="D150" i="4"/>
  <c r="A154" i="4"/>
  <c r="D154" i="4"/>
  <c r="A158" i="4"/>
  <c r="D158" i="4"/>
  <c r="O46" i="4" a="1"/>
  <c r="O46" i="4"/>
  <c r="A106" i="4"/>
  <c r="D106" i="4"/>
  <c r="M15" i="4" a="1"/>
  <c r="M15" i="4"/>
  <c r="Y15" i="4" a="1"/>
  <c r="Y15" i="4"/>
  <c r="A138" i="4"/>
  <c r="D138" i="4"/>
  <c r="A142" i="4"/>
  <c r="D142" i="4"/>
  <c r="AK49" i="2"/>
  <c r="AK48" i="2"/>
  <c r="E2" i="10"/>
  <c r="E46" i="4" a="1"/>
  <c r="E46" i="4"/>
  <c r="F2" i="10"/>
  <c r="F46" i="4" a="1"/>
  <c r="F46" i="4"/>
  <c r="D2" i="9"/>
  <c r="D15" i="4" a="1"/>
  <c r="D15" i="4"/>
  <c r="G2" i="10"/>
  <c r="G46" i="4" a="1"/>
  <c r="G46" i="4"/>
  <c r="E2" i="9"/>
  <c r="E15" i="4" a="1"/>
  <c r="E15" i="4"/>
  <c r="H2" i="10"/>
  <c r="H46" i="4" a="1"/>
  <c r="H46" i="4"/>
  <c r="F2" i="9"/>
  <c r="F15" i="4" a="1"/>
  <c r="F15" i="4"/>
  <c r="B62" i="4" a="1"/>
  <c r="B65" i="4"/>
  <c r="B64" i="4"/>
  <c r="B63" i="4"/>
  <c r="F23" i="4"/>
  <c r="AA55" i="2"/>
  <c r="F20" i="4"/>
  <c r="F21" i="4"/>
  <c r="AA53" i="2"/>
  <c r="F22" i="4"/>
  <c r="AA54" i="2"/>
  <c r="A49" i="4" a="1"/>
  <c r="A55" i="4"/>
  <c r="BN55" i="2"/>
  <c r="D49" i="4" a="1"/>
  <c r="B62" i="4"/>
  <c r="A52" i="4"/>
  <c r="BN52" i="2"/>
  <c r="A51" i="4"/>
  <c r="BN51" i="2"/>
  <c r="A49" i="4"/>
  <c r="BN49" i="2"/>
  <c r="A53" i="4"/>
  <c r="BN53" i="2"/>
  <c r="A50" i="4"/>
  <c r="BN50" i="2"/>
  <c r="A54" i="4"/>
  <c r="BN54" i="2"/>
  <c r="AA51" i="2"/>
  <c r="AA52" i="2"/>
  <c r="D57" i="4"/>
  <c r="BZ57" i="2"/>
  <c r="D50" i="4"/>
  <c r="BZ50" i="2"/>
  <c r="D53" i="4"/>
  <c r="BZ53" i="2"/>
  <c r="D55" i="4"/>
  <c r="BZ55" i="2"/>
  <c r="D49" i="4"/>
  <c r="BZ49" i="2"/>
  <c r="D59" i="4"/>
  <c r="D58" i="4"/>
  <c r="D56" i="4"/>
  <c r="D52" i="4"/>
  <c r="BZ52" i="2"/>
  <c r="D51" i="4"/>
  <c r="BZ51" i="2"/>
  <c r="D54" i="4"/>
  <c r="BZ54" i="2"/>
  <c r="A63" i="4"/>
  <c r="G11" i="4"/>
  <c r="I11" i="4"/>
  <c r="D11" i="4"/>
  <c r="A56" i="4"/>
  <c r="BN56" i="2"/>
  <c r="D12" i="4"/>
  <c r="I12" i="4"/>
  <c r="V47" i="2"/>
  <c r="AA16" i="4" a="1"/>
  <c r="AA16" i="4"/>
  <c r="AO16" i="4" a="1"/>
  <c r="AO16" i="4"/>
  <c r="J16" i="4" a="1"/>
  <c r="J16" i="4"/>
  <c r="W16" i="4" a="1"/>
  <c r="W16" i="4"/>
  <c r="AE16" i="4" a="1"/>
  <c r="AE16" i="4"/>
  <c r="AS16" i="4" a="1"/>
  <c r="AS16" i="4"/>
  <c r="K16" i="4" a="1"/>
  <c r="K16" i="4"/>
  <c r="AG16" i="4" a="1"/>
  <c r="AG16" i="4"/>
  <c r="Y16" i="4" a="1"/>
  <c r="Y16" i="4"/>
  <c r="AM16" i="4" a="1"/>
  <c r="AM16" i="4"/>
  <c r="AV16" i="4" a="1"/>
  <c r="AV16" i="4"/>
  <c r="V16" i="4" a="1"/>
  <c r="V16" i="4"/>
  <c r="AL16" i="4" a="1"/>
  <c r="AL16" i="4"/>
  <c r="Q16" i="4" a="1"/>
  <c r="Q16" i="4"/>
  <c r="AI16" i="4" a="1"/>
  <c r="AI16" i="4"/>
  <c r="AJ16" i="4" a="1"/>
  <c r="AJ16" i="4"/>
  <c r="R16" i="4" a="1"/>
  <c r="R16" i="4"/>
  <c r="AK16" i="4" a="1"/>
  <c r="AK16" i="4"/>
  <c r="N16" i="4" a="1"/>
  <c r="N16" i="4"/>
  <c r="AB16" i="4" a="1"/>
  <c r="AB16" i="4"/>
  <c r="U16" i="4" a="1"/>
  <c r="U16" i="4"/>
  <c r="AD16" i="4" a="1"/>
  <c r="AD16" i="4"/>
  <c r="H16" i="4" a="1"/>
  <c r="H16" i="4"/>
  <c r="X16" i="4" a="1"/>
  <c r="X16" i="4"/>
  <c r="G16" i="4" a="1"/>
  <c r="G16" i="4"/>
  <c r="AP16" i="4" a="1"/>
  <c r="AP16" i="4"/>
  <c r="AF16" i="4" a="1"/>
  <c r="AF16" i="4"/>
  <c r="AU16" i="4" a="1"/>
  <c r="AU16" i="4"/>
  <c r="AR16" i="4" a="1"/>
  <c r="AR16" i="4"/>
  <c r="O16" i="4" a="1"/>
  <c r="O16" i="4"/>
  <c r="D16" i="4" a="1"/>
  <c r="D16" i="4"/>
  <c r="AH16" i="4" a="1"/>
  <c r="AH16" i="4"/>
  <c r="M16" i="4" a="1"/>
  <c r="M16" i="4"/>
  <c r="AQ16" i="4" a="1"/>
  <c r="AQ16" i="4"/>
  <c r="P16" i="4" a="1"/>
  <c r="P16" i="4"/>
  <c r="AC16" i="4" a="1"/>
  <c r="AC16" i="4"/>
  <c r="A16" i="4" a="1"/>
  <c r="A16" i="4"/>
  <c r="I16" i="4" a="1"/>
  <c r="I16" i="4"/>
  <c r="B16" i="4" a="1"/>
  <c r="B16" i="4"/>
  <c r="Z16" i="4" a="1"/>
  <c r="Z16" i="4"/>
  <c r="S16" i="4" a="1"/>
  <c r="S16" i="4"/>
  <c r="C16" i="4" a="1"/>
  <c r="C16" i="4"/>
  <c r="AH48" i="2"/>
  <c r="AW16" i="4" a="1"/>
  <c r="AW16" i="4"/>
  <c r="AN16" i="4" a="1"/>
  <c r="AN16" i="4"/>
  <c r="AT16" i="4" a="1"/>
  <c r="AT16" i="4"/>
  <c r="L16" i="4" a="1"/>
  <c r="L16" i="4"/>
  <c r="T16" i="4" a="1"/>
  <c r="T16" i="4"/>
  <c r="D19" i="4"/>
  <c r="P48" i="2"/>
  <c r="AX16" i="4" a="1"/>
  <c r="AX16" i="4"/>
  <c r="E16" i="4" a="1"/>
  <c r="E16" i="4"/>
  <c r="F16" i="4" a="1"/>
  <c r="F16" i="4"/>
  <c r="D20" i="4" a="1"/>
  <c r="D21" i="4"/>
  <c r="P50" i="2"/>
  <c r="I20" i="4"/>
  <c r="I21" i="4"/>
  <c r="A20" i="4" a="1"/>
  <c r="A23" i="4"/>
  <c r="I26" i="4"/>
  <c r="K19" i="4"/>
  <c r="AA60" i="2"/>
  <c r="AA50" i="2"/>
  <c r="AA49" i="2"/>
  <c r="D30" i="4"/>
  <c r="P59" i="2"/>
  <c r="D23" i="4"/>
  <c r="P52" i="2"/>
  <c r="D27" i="4"/>
  <c r="P56" i="2"/>
  <c r="D28" i="4"/>
  <c r="P57" i="2"/>
  <c r="D29" i="4"/>
  <c r="P58" i="2"/>
  <c r="D20" i="4"/>
  <c r="P49" i="2"/>
  <c r="D22" i="4"/>
  <c r="P51" i="2"/>
  <c r="D26" i="4"/>
  <c r="P55" i="2"/>
  <c r="D25" i="4"/>
  <c r="P54" i="2"/>
  <c r="D24" i="4"/>
  <c r="P53" i="2"/>
  <c r="A29" i="4"/>
  <c r="B57" i="2"/>
  <c r="A34" i="4"/>
  <c r="B62" i="2"/>
  <c r="A31" i="4"/>
  <c r="B59" i="2"/>
  <c r="A28" i="4"/>
  <c r="B56" i="2"/>
  <c r="A27" i="4"/>
  <c r="B55" i="2"/>
  <c r="A26" i="4"/>
  <c r="B54" i="2"/>
  <c r="A20" i="4"/>
  <c r="B48" i="2"/>
  <c r="A32" i="4"/>
  <c r="B60" i="2"/>
  <c r="A25" i="4"/>
  <c r="B53" i="2"/>
  <c r="A33" i="4"/>
  <c r="B61" i="2"/>
  <c r="A24" i="4"/>
  <c r="B52" i="2"/>
  <c r="A22" i="4"/>
  <c r="B50" i="2"/>
  <c r="A21" i="4"/>
  <c r="B49" i="2"/>
  <c r="A35" i="4"/>
  <c r="B63" i="2"/>
  <c r="A30" i="4"/>
  <c r="B58" i="2"/>
  <c r="B51" i="2"/>
  <c r="CZ47" i="2" l="1" a="1"/>
  <c r="CZ52" i="2" s="1"/>
  <c r="DX22" i="2"/>
  <c r="AI9" i="2"/>
  <c r="AT9" i="2" s="1"/>
  <c r="B2" i="11"/>
  <c r="CZ50" i="2" l="1"/>
  <c r="CZ49" i="2"/>
  <c r="CZ48" i="2"/>
  <c r="CZ51" i="2"/>
  <c r="CZ47" i="2"/>
</calcChain>
</file>

<file path=xl/sharedStrings.xml><?xml version="1.0" encoding="utf-8"?>
<sst xmlns="http://schemas.openxmlformats.org/spreadsheetml/2006/main" count="2058" uniqueCount="746">
  <si>
    <t>物品</t>
  </si>
  <si>
    <t>※ 特工信息</t>
  </si>
  <si>
    <t>※ 属性</t>
  </si>
  <si>
    <t>数值</t>
  </si>
  <si>
    <t>×5</t>
  </si>
  <si>
    <t>暂降</t>
  </si>
  <si>
    <t>突出值解释</t>
  </si>
  <si>
    <t>头像</t>
  </si>
  <si>
    <t>※ 特训</t>
  </si>
  <si>
    <t>对应技能或属性</t>
  </si>
  <si>
    <t>※ 物品</t>
  </si>
  <si>
    <t>玩家</t>
  </si>
  <si>
    <t>力量</t>
  </si>
  <si>
    <t>STR</t>
  </si>
  <si>
    <t>特工</t>
  </si>
  <si>
    <t>体质</t>
  </si>
  <si>
    <t>CON</t>
  </si>
  <si>
    <t>性别</t>
  </si>
  <si>
    <t>年龄</t>
  </si>
  <si>
    <t>敏捷</t>
  </si>
  <si>
    <t>DEX</t>
  </si>
  <si>
    <t>国籍</t>
  </si>
  <si>
    <t>年代</t>
  </si>
  <si>
    <t>智力</t>
  </si>
  <si>
    <t>INT</t>
  </si>
  <si>
    <t>雇主</t>
  </si>
  <si>
    <t>意志</t>
  </si>
  <si>
    <t>POW</t>
  </si>
  <si>
    <t>职位</t>
  </si>
  <si>
    <t>魅力</t>
  </si>
  <si>
    <t>CHA</t>
  </si>
  <si>
    <t>护甲</t>
  </si>
  <si>
    <t>总属性值：</t>
  </si>
  <si>
    <t>总本职技能点：</t>
  </si>
  <si>
    <t>（初始重要关系数：</t>
  </si>
  <si>
    <t>总额外技能点：</t>
  </si>
  <si>
    <t>体力</t>
  </si>
  <si>
    <t>毅力</t>
  </si>
  <si>
    <t>理智</t>
  </si>
  <si>
    <t>崩溃点</t>
  </si>
  <si>
    <t>适应暴力</t>
  </si>
  <si>
    <t>☐☐☐</t>
  </si>
  <si>
    <t>Hit Points</t>
  </si>
  <si>
    <t>Willpower Points</t>
  </si>
  <si>
    <t>Sanity</t>
  </si>
  <si>
    <t>Breaking Point</t>
  </si>
  <si>
    <t>适应无力</t>
  </si>
  <si>
    <t>※ 技能</t>
  </si>
  <si>
    <t>总计</t>
  </si>
  <si>
    <t>初始</t>
  </si>
  <si>
    <t>职业</t>
  </si>
  <si>
    <t>额外</t>
  </si>
  <si>
    <t>成长</t>
  </si>
  <si>
    <t>※ 背景故事</t>
  </si>
  <si>
    <t>※ 武器</t>
  </si>
  <si>
    <t>技能%</t>
  </si>
  <si>
    <t>伤害/致死%</t>
  </si>
  <si>
    <t>穿甲</t>
  </si>
  <si>
    <t>基础射程</t>
  </si>
  <si>
    <t>半径</t>
  </si>
  <si>
    <t>近战伤害加成</t>
  </si>
  <si>
    <t>☐</t>
  </si>
  <si>
    <t>会计学</t>
  </si>
  <si>
    <t>法律</t>
  </si>
  <si>
    <t>外貌描述</t>
  </si>
  <si>
    <t>Damage Bonus</t>
  </si>
  <si>
    <t>警觉</t>
  </si>
  <si>
    <t>医学</t>
  </si>
  <si>
    <t>人类学</t>
  </si>
  <si>
    <t>近战武器</t>
  </si>
  <si>
    <t>※ 永久伤残、顽疾或成瘾症</t>
  </si>
  <si>
    <t>考古学</t>
  </si>
  <si>
    <t>军事科学：</t>
  </si>
  <si>
    <t>陆军</t>
  </si>
  <si>
    <t>人生动力
及
精神疾病</t>
  </si>
  <si>
    <t>艺术：</t>
  </si>
  <si>
    <t>演艺</t>
  </si>
  <si>
    <t>导航</t>
  </si>
  <si>
    <t>炮术</t>
  </si>
  <si>
    <t>神秘学</t>
  </si>
  <si>
    <t>运动</t>
  </si>
  <si>
    <t>说服</t>
  </si>
  <si>
    <t>※ 重要关系</t>
  </si>
  <si>
    <t>关系数：</t>
  </si>
  <si>
    <t>魅力：</t>
  </si>
  <si>
    <t>※ 其他笔记</t>
  </si>
  <si>
    <t>行政</t>
  </si>
  <si>
    <t>药学</t>
  </si>
  <si>
    <t>值</t>
  </si>
  <si>
    <t>DG</t>
  </si>
  <si>
    <t>计算机科学</t>
  </si>
  <si>
    <t>特种载具：</t>
  </si>
  <si>
    <t>航天飞机</t>
  </si>
  <si>
    <t>×</t>
  </si>
  <si>
    <t>工艺：</t>
  </si>
  <si>
    <t>金属加工</t>
  </si>
  <si>
    <t>精神治疗</t>
  </si>
  <si>
    <t>骑术</t>
  </si>
  <si>
    <t>犯罪学</t>
  </si>
  <si>
    <t>科学：</t>
  </si>
  <si>
    <t>天文学</t>
  </si>
  <si>
    <t>爆破</t>
  </si>
  <si>
    <t>乔装</t>
  </si>
  <si>
    <t>闪避</t>
  </si>
  <si>
    <t>搜寻</t>
  </si>
  <si>
    <t>机动车驾驶</t>
  </si>
  <si>
    <t>信号情报</t>
  </si>
  <si>
    <t>射击</t>
  </si>
  <si>
    <t>潜藏</t>
  </si>
  <si>
    <t>急救</t>
  </si>
  <si>
    <t>手术</t>
  </si>
  <si>
    <t>外语：</t>
  </si>
  <si>
    <t>生存</t>
  </si>
  <si>
    <t>游泳</t>
  </si>
  <si>
    <t>徒手搏斗</t>
  </si>
  <si>
    <t>法证学</t>
  </si>
  <si>
    <t>非自然知识</t>
  </si>
  <si>
    <t>—</t>
  </si>
  <si>
    <t>重型机械</t>
  </si>
  <si>
    <t>重型武器</t>
  </si>
  <si>
    <t>历史</t>
  </si>
  <si>
    <t>人源情报</t>
  </si>
  <si>
    <t>职业模板：</t>
  </si>
  <si>
    <t>（创建新职业）</t>
  </si>
  <si>
    <t>可选额外技能包：</t>
  </si>
  <si>
    <t>（自选）</t>
  </si>
  <si>
    <t>创伤背景：</t>
  </si>
  <si>
    <t>（无）</t>
  </si>
  <si>
    <t>子模板：</t>
  </si>
  <si>
    <t>情报分析员</t>
  </si>
  <si>
    <t>（你的特工在他或她现在的工作以前做的是什么？）</t>
  </si>
  <si>
    <t>重要关系数：</t>
  </si>
  <si>
    <t>额外技能：</t>
  </si>
  <si>
    <t>骰子属性设置指令</t>
  </si>
  <si>
    <t xml:space="preserve">复制方法：（需要Excel 2019或更新版本）
1. 选择右方单元格，复制。
2. 粘贴到任意单元格，在一旁的下拉菜单选择“复制值”。
3. 复制该值。
</t>
  </si>
  <si>
    <t>生成6个属性的骰子指令</t>
  </si>
  <si>
    <t>.r6#4d6k3</t>
  </si>
  <si>
    <t>职业名</t>
  </si>
  <si>
    <t>推荐属性</t>
  </si>
  <si>
    <t>重要关系数</t>
  </si>
  <si>
    <t>固定职业技能</t>
  </si>
  <si>
    <t>自由职业技能数</t>
  </si>
  <si>
    <t>自由职业技能选项</t>
  </si>
  <si>
    <t>子模板</t>
  </si>
  <si>
    <t>建议额外技能</t>
  </si>
  <si>
    <t>装备</t>
  </si>
  <si>
    <t>≤4</t>
  </si>
  <si>
    <t>（主持人自定义职业模板栏位）</t>
  </si>
  <si>
    <t>（这几栏可以自由编辑）</t>
  </si>
  <si>
    <t>（一般用于主持人提供的职业模板）</t>
  </si>
  <si>
    <t>（玩家自定义模板不建议放这里）</t>
  </si>
  <si>
    <t>（直接填写技能即可，毕竟模板只是参考）</t>
  </si>
  <si>
    <t>人类学家或历史学家</t>
  </si>
  <si>
    <t>人类学50%或考古学50%</t>
  </si>
  <si>
    <t>行政40%</t>
  </si>
  <si>
    <t>外语（任选）50%</t>
  </si>
  <si>
    <t>外语（任选）40%</t>
  </si>
  <si>
    <t>历史60%</t>
  </si>
  <si>
    <t>神秘学40%</t>
  </si>
  <si>
    <t>说服40%</t>
  </si>
  <si>
    <t>人类学40%</t>
  </si>
  <si>
    <t>考古学40%</t>
  </si>
  <si>
    <t>人源情报50%</t>
  </si>
  <si>
    <t>导航50%</t>
  </si>
  <si>
    <t>骑术50%</t>
  </si>
  <si>
    <t>搜寻60%</t>
  </si>
  <si>
    <t>生存50%</t>
  </si>
  <si>
    <t>计算机科学家或工程师</t>
  </si>
  <si>
    <t>计算机科学60%</t>
  </si>
  <si>
    <t>工艺（电工）30%</t>
  </si>
  <si>
    <t>工艺（机械）30%</t>
  </si>
  <si>
    <t>工艺（微电子）40%</t>
  </si>
  <si>
    <t>科学（数学）40%</t>
  </si>
  <si>
    <t>信号情报40%</t>
  </si>
  <si>
    <t>会计学50%</t>
  </si>
  <si>
    <t>行政50%</t>
  </si>
  <si>
    <t>工艺（任选）40%</t>
  </si>
  <si>
    <t>重型机械50%</t>
  </si>
  <si>
    <t>法律40%</t>
  </si>
  <si>
    <t>科学（任选）40%</t>
  </si>
  <si>
    <t>联邦探员</t>
  </si>
  <si>
    <t>体质，意志，魅力</t>
  </si>
  <si>
    <t>警觉50%</t>
  </si>
  <si>
    <t>犯罪学50%</t>
  </si>
  <si>
    <t>机动车驾驶50%</t>
  </si>
  <si>
    <t>射击50%</t>
  </si>
  <si>
    <t>法证学30%</t>
  </si>
  <si>
    <t>人源情报60%</t>
  </si>
  <si>
    <t>法律30%</t>
  </si>
  <si>
    <t>说服50%</t>
  </si>
  <si>
    <t>搜寻50%</t>
  </si>
  <si>
    <t>徒手搏斗60%</t>
  </si>
  <si>
    <t>会计学60%</t>
  </si>
  <si>
    <t>计算机科学50%</t>
  </si>
  <si>
    <t>重型武器50%</t>
  </si>
  <si>
    <t>药学50%</t>
  </si>
  <si>
    <t>医生</t>
  </si>
  <si>
    <t>智力，意志，敏捷</t>
  </si>
  <si>
    <t>急救60%</t>
  </si>
  <si>
    <t>医学60%</t>
  </si>
  <si>
    <t>科学（生物学）60%</t>
  </si>
  <si>
    <t>搜寻40%</t>
  </si>
  <si>
    <t>法证学50%</t>
  </si>
  <si>
    <t>精神治疗60%</t>
  </si>
  <si>
    <t>科学（任选）50%</t>
  </si>
  <si>
    <t>手术50%</t>
  </si>
  <si>
    <t>科学家</t>
  </si>
  <si>
    <t>计算机科学40%</t>
  </si>
  <si>
    <t>科学（任选）60%</t>
  </si>
  <si>
    <t>法证学40%</t>
  </si>
  <si>
    <t>药学40%</t>
  </si>
  <si>
    <t>特种作战员</t>
  </si>
  <si>
    <t>力量，体质，意志</t>
  </si>
  <si>
    <t>警觉60%</t>
  </si>
  <si>
    <t>运动60%</t>
  </si>
  <si>
    <t>爆破40%</t>
  </si>
  <si>
    <t>射击60%</t>
  </si>
  <si>
    <t>近战武器50%</t>
  </si>
  <si>
    <t>军事科学（陆军）60%</t>
  </si>
  <si>
    <t>潜藏50%</t>
  </si>
  <si>
    <t>游泳50%</t>
  </si>
  <si>
    <t>【额外】罪犯</t>
  </si>
  <si>
    <t>力量，敏捷</t>
  </si>
  <si>
    <t>运动50%</t>
  </si>
  <si>
    <t>犯罪学60%</t>
  </si>
  <si>
    <t>闪避40%</t>
  </si>
  <si>
    <t>射击40%</t>
  </si>
  <si>
    <t>法律20%</t>
  </si>
  <si>
    <t>近战武器40%</t>
  </si>
  <si>
    <t>徒手搏斗50%</t>
  </si>
  <si>
    <t>工艺（锁匠）40%</t>
  </si>
  <si>
    <t>乔装50%</t>
  </si>
  <si>
    <t>神秘学50%</t>
  </si>
  <si>
    <t>【额外】消防队员</t>
  </si>
  <si>
    <t>力量，敏捷，体质</t>
  </si>
  <si>
    <t>工艺（电工）40%</t>
  </si>
  <si>
    <t>工艺（机械）40%</t>
  </si>
  <si>
    <t>爆破50%</t>
  </si>
  <si>
    <t>急救50%</t>
  </si>
  <si>
    <t>【额外】外事官员</t>
  </si>
  <si>
    <t>智力，魅力</t>
  </si>
  <si>
    <t>会计学40%</t>
  </si>
  <si>
    <t>行政60%</t>
  </si>
  <si>
    <t>历史40%</t>
  </si>
  <si>
    <t>【额外】情报分析员</t>
  </si>
  <si>
    <t>犯罪学40%</t>
  </si>
  <si>
    <t>【额外】情报官员</t>
  </si>
  <si>
    <t>智力，意志，魅力</t>
  </si>
  <si>
    <t>机动车驾驶40%</t>
  </si>
  <si>
    <t>说服60%</t>
  </si>
  <si>
    <t>【额外】律师或商务主管</t>
  </si>
  <si>
    <t>人源情报40%</t>
  </si>
  <si>
    <t>法律50%</t>
  </si>
  <si>
    <t>【额外】媒体专家</t>
  </si>
  <si>
    <t>艺术（任选）60%</t>
  </si>
  <si>
    <t>艺术（任选）40%</t>
  </si>
  <si>
    <t>军事科学（任选）40%</t>
  </si>
  <si>
    <t>【额外】护士或护理人员</t>
  </si>
  <si>
    <t>警觉40%</t>
  </si>
  <si>
    <t>医学40%</t>
  </si>
  <si>
    <t>科学（生物学）40%</t>
  </si>
  <si>
    <t>机动车驾驶60%</t>
  </si>
  <si>
    <t>精神治疗50%</t>
  </si>
  <si>
    <t>【额外】飞行员或水手</t>
  </si>
  <si>
    <t>敏捷，智力</t>
  </si>
  <si>
    <t>行政30%</t>
  </si>
  <si>
    <t>特种载具（任选）60%</t>
  </si>
  <si>
    <t>科学（气象学）40%</t>
  </si>
  <si>
    <t>游泳40%</t>
  </si>
  <si>
    <t>特种载具（任选）50%</t>
  </si>
  <si>
    <t>军事科学（任选）50%</t>
  </si>
  <si>
    <t>【额外】警察</t>
  </si>
  <si>
    <t>急救30%</t>
  </si>
  <si>
    <t>导航40%</t>
  </si>
  <si>
    <t>重型机械60%</t>
  </si>
  <si>
    <t>骑术60%</t>
  </si>
  <si>
    <t>【额外】项目群经理</t>
  </si>
  <si>
    <t>犯罪学30%</t>
  </si>
  <si>
    <t>人类学30%</t>
  </si>
  <si>
    <t>艺术（任选）30%</t>
  </si>
  <si>
    <t>工艺（任选）30%</t>
  </si>
  <si>
    <t>科学（任选）30%</t>
  </si>
  <si>
    <t>【额外】士兵或海军陆战队员</t>
  </si>
  <si>
    <t>力量，体质</t>
  </si>
  <si>
    <t>急救40%</t>
  </si>
  <si>
    <t>军事科学（陆军）40%</t>
  </si>
  <si>
    <t>说服30%</t>
  </si>
  <si>
    <t>炮术40%</t>
  </si>
  <si>
    <t>重型武器40%</t>
  </si>
  <si>
    <t>游泳60%</t>
  </si>
  <si>
    <t>FBI / 犯罪调查处（CID）</t>
  </si>
  <si>
    <t>科学（化学）</t>
  </si>
  <si>
    <t>FBI / 国家安保部（NSB）</t>
  </si>
  <si>
    <t>情报官员</t>
  </si>
  <si>
    <t>外语</t>
  </si>
  <si>
    <t>FBI / 调查与行动支援科（IOSS）</t>
  </si>
  <si>
    <t>计算机科学家</t>
  </si>
  <si>
    <t>科学（任选）</t>
  </si>
  <si>
    <t>收藏广泛的专业图书馆，ViCAP的使用权限，且/或使用最先进的犯罪学软件。</t>
  </si>
  <si>
    <t>FBI / 情报部</t>
  </si>
  <si>
    <t>语言培训材料或电子监控设备。</t>
  </si>
  <si>
    <t>FBI / 人质救援队（HRT）或特警队（SWAT）</t>
  </si>
  <si>
    <t>闪避50%</t>
  </si>
  <si>
    <t>DEA / 行动分处</t>
  </si>
  <si>
    <t>警察</t>
  </si>
  <si>
    <t>DEA / 行动支援分处</t>
  </si>
  <si>
    <t>律师</t>
  </si>
  <si>
    <t>项目群经理</t>
  </si>
  <si>
    <t>专业资料库和技术设备。</t>
  </si>
  <si>
    <t>DEA / 特种作战科（SOD）</t>
  </si>
  <si>
    <t>窃听装置及电子监控设备。</t>
  </si>
  <si>
    <t>DEA / 海外部署咨询与支援小组（FAST）</t>
  </si>
  <si>
    <t>外语（任选）30%</t>
  </si>
  <si>
    <t>重型武器30%</t>
  </si>
  <si>
    <t>人源情报30%</t>
  </si>
  <si>
    <t>军事科学（陆军）30%</t>
  </si>
  <si>
    <t>药学30%</t>
  </si>
  <si>
    <t>生存30%</t>
  </si>
  <si>
    <t>ICE / 国土调查处（HSI）</t>
  </si>
  <si>
    <t>ICE / HIS，情报办公室</t>
  </si>
  <si>
    <t>媒体专家</t>
  </si>
  <si>
    <t>ICE / 特别应对小组（SRT）</t>
  </si>
  <si>
    <t>潜藏40%</t>
  </si>
  <si>
    <t>ICE / 遣返行动执法处（ERO）</t>
  </si>
  <si>
    <t>USMS / 调查行动处</t>
  </si>
  <si>
    <t>USMS / 特种行动队（SOG）</t>
  </si>
  <si>
    <t>运动40%</t>
  </si>
  <si>
    <t>陆军 / 传染病医学研究院（USAMRIID）</t>
  </si>
  <si>
    <t>军事科学</t>
  </si>
  <si>
    <t>科学（生物学）</t>
  </si>
  <si>
    <t>有关传染病生物战的大量藏书；能够取得高科技实验器材（包括最高级的生物安全装备）以及世界上最危险的微生物样本。</t>
  </si>
  <si>
    <t>陆军 / 第902军事情报大队</t>
  </si>
  <si>
    <t>士兵</t>
  </si>
  <si>
    <t>外语（任选）</t>
  </si>
  <si>
    <t>陆军 / 第10山地师</t>
  </si>
  <si>
    <t>陆军 / 第1旅，第1骑兵师（“铁马旅”）</t>
  </si>
  <si>
    <t>重型机械40%</t>
  </si>
  <si>
    <t>陆军（陆军）40%</t>
  </si>
  <si>
    <t>潜藏30%</t>
  </si>
  <si>
    <t>陆军 / 医疗兵团</t>
  </si>
  <si>
    <t>用来诊断和治疗的大量医用工具，包括便携式手术器材或特化装备。</t>
  </si>
  <si>
    <t>陆军SOCOM / 第1特种作战群</t>
  </si>
  <si>
    <t>外语（任选）20%</t>
  </si>
  <si>
    <t>陆军SOCOM / 第75游骑兵团</t>
  </si>
  <si>
    <t>陆军SOCOM / 第4军事信息支援大队</t>
  </si>
  <si>
    <t>艺术（任选）40</t>
  </si>
  <si>
    <t>计算机科学40</t>
  </si>
  <si>
    <t>工艺（任选）40</t>
  </si>
  <si>
    <t>外语（任选）40</t>
  </si>
  <si>
    <t>陆军SOCOM / 第160特种作战航空团（“暗夜潜行者”）</t>
  </si>
  <si>
    <t>军事科学（空军）60%</t>
  </si>
  <si>
    <t>军事科学（陆军）20%</t>
  </si>
  <si>
    <t>导航60%</t>
  </si>
  <si>
    <t>特种载具（直升机）60%</t>
  </si>
  <si>
    <t>科学（气象学）50%</t>
  </si>
  <si>
    <t>特种载具</t>
  </si>
  <si>
    <t>陆军SOCOM / 情报支持行动处</t>
  </si>
  <si>
    <t>信号情报50%</t>
  </si>
  <si>
    <t>空军 / 第41救援中队</t>
  </si>
  <si>
    <t>飞行员</t>
  </si>
  <si>
    <t>特种载具（直升机）</t>
  </si>
  <si>
    <t>故障排除手册，飞行器检查清单，可以访问机密的地理空间数据和摄影材料。</t>
  </si>
  <si>
    <t>空军 / 614航空航天运营中心</t>
  </si>
  <si>
    <t>工艺（微电子）</t>
  </si>
  <si>
    <t>可以访问夏安山，以及从国防到民用领域的有关太空的机密报告。</t>
  </si>
  <si>
    <t>空军 / 432d行动小组</t>
  </si>
  <si>
    <t>特种载具（无人机）</t>
  </si>
  <si>
    <t>工艺（电子学）</t>
  </si>
  <si>
    <t>故障排除手册，飞行检查清单，可以访问机密的地理空间数据和摄影材料。</t>
  </si>
  <si>
    <t>空军 / 第70情报、监视和侦察（ISR）联队</t>
  </si>
  <si>
    <t>科学（数学）</t>
  </si>
  <si>
    <t>空军 / 第354战斗机中队</t>
  </si>
  <si>
    <t>特种载具（飞机）</t>
  </si>
  <si>
    <t>故障排除手册，飞行检查清单，可以访问飞机以及相关业务设施。</t>
  </si>
  <si>
    <t>空军 / 第318网络空间运营小组</t>
  </si>
  <si>
    <t>空军SOCOM / 第24特战联队，第720特种战术大队</t>
  </si>
  <si>
    <t>海军 / 罪案调查处（NCIS）</t>
  </si>
  <si>
    <t>海军 / 爆炸品处理部队（EOD）</t>
  </si>
  <si>
    <t>爆破60%</t>
  </si>
  <si>
    <t>军事科学（海军）50%</t>
  </si>
  <si>
    <t>特种载具（任选）40%</t>
  </si>
  <si>
    <t>机械和工程工具，个人防护装备（PPE），硬化手套和护目镜，一个大型的物理科学、化学和爆破学图书馆。</t>
  </si>
  <si>
    <t>海军 / 医务兵</t>
  </si>
  <si>
    <t>便携式医疗器械。</t>
  </si>
  <si>
    <t>海军SOCOM / 特种作战开发群&amp;三栖特战队第一小队</t>
  </si>
  <si>
    <t>特种载具（小船）40%</t>
  </si>
  <si>
    <t>生存60%</t>
  </si>
  <si>
    <t>海军陆战队 / 武装侦察部队</t>
  </si>
  <si>
    <t>潜藏60%</t>
  </si>
  <si>
    <t>海军陆战队 / 公共事务处战地摄影师</t>
  </si>
  <si>
    <t>艺术（摄影，或摄像）50%</t>
  </si>
  <si>
    <t>计算机科学30%</t>
  </si>
  <si>
    <t>工艺（电子学）30%</t>
  </si>
  <si>
    <t>生存40%</t>
  </si>
  <si>
    <t>艺术（任选）50%</t>
  </si>
  <si>
    <t>艺术（摄影或摄像）</t>
  </si>
  <si>
    <t>海军陆战队 / 海上特殊目的部队</t>
  </si>
  <si>
    <t>照相机或摄像机，制作及监控设备。</t>
  </si>
  <si>
    <t>海军陆战队 / 海军陆战保安团</t>
  </si>
  <si>
    <t>海军陆战队SOCOM / 陆战队突击团</t>
  </si>
  <si>
    <t>CIA / 行动处（DO）</t>
  </si>
  <si>
    <t>能调阅机密报告。</t>
  </si>
  <si>
    <t>CIA / 特别活动处特种作战组（SAD/SOG）</t>
  </si>
  <si>
    <t>军事科学（陆军）50%</t>
  </si>
  <si>
    <t>CIA / 特别活动处政治行动组（SAD/PAG）</t>
  </si>
  <si>
    <t>乔装40%</t>
  </si>
  <si>
    <t>CIA / 分析科（DA）</t>
  </si>
  <si>
    <t>DOS / 西半球事务局</t>
  </si>
  <si>
    <t>外事官员</t>
  </si>
  <si>
    <t>调阅其所负责区域的机密报告。笔记本电脑，卫星电话，能连接DOS非密系统的手机。</t>
  </si>
  <si>
    <t>DOS / 外交安全局（FSO）</t>
  </si>
  <si>
    <t>DOS / 外交信使</t>
  </si>
  <si>
    <t>数额惊人的航空常客里程和酒店积分。</t>
  </si>
  <si>
    <t>DOS / 国际毒品与执法事务局（INL）</t>
  </si>
  <si>
    <t>DOS / 情报研究局（INR）</t>
  </si>
  <si>
    <t>调阅机密情报库，包括其他组织的。</t>
  </si>
  <si>
    <t>CDC / 预防和应对中心</t>
  </si>
  <si>
    <t>科学（合适的专业）</t>
  </si>
  <si>
    <t>CDC / 紧急行动中心</t>
  </si>
  <si>
    <t>一个大型的专业图书馆；诊断实验室设备；医疗和/或保健设备（主要为便携式或加固的外出用设备），包括防护服和个人防护装备。</t>
  </si>
  <si>
    <t>CDC / 全球快速反应小组（RRT）</t>
  </si>
  <si>
    <t>便携式诊断实验室设备；医疗和/或保健设备（主要为便携式或加固的外出用设备）；电子图书馆，内容包括药品、毒理学、野外诊断、野外生存野外指南、解剖学和外语；以及一本带有若干出入境印章的护照。</t>
  </si>
  <si>
    <t>CDC / 公共卫生服务军官团（PHSCC）</t>
  </si>
  <si>
    <t>护士</t>
  </si>
  <si>
    <t>EPA / 刑事执法、司法鉴证与培训处（OCEFT）</t>
  </si>
  <si>
    <t>科学（生物、化学或环境) 40%</t>
  </si>
  <si>
    <t>科学（生物/化学/环境）</t>
  </si>
  <si>
    <t>EPA / 区域办事处专家</t>
  </si>
  <si>
    <t>科学（化学或环境学）60%</t>
  </si>
  <si>
    <t>科学（植物学或生物学）50%</t>
  </si>
  <si>
    <t>环境监测设备，如化学嗅探器和取样设备、政府发放的笔记本电脑、呼吸器、B级危险品防护服和能够防护到脚趾的防护靴。</t>
  </si>
  <si>
    <t>CBP / 边境保护（预先清关或入国审查）（OFO/P）</t>
  </si>
  <si>
    <t>CBP / 海上拦截（AMO/MI）</t>
  </si>
  <si>
    <t>外语（西班牙语）50%</t>
  </si>
  <si>
    <t>特种载具（船）60%</t>
  </si>
  <si>
    <t>CBP / 检测犬项目（OFO/K9）</t>
  </si>
  <si>
    <t>工艺（训犬）</t>
  </si>
  <si>
    <t>科学（兽医学）</t>
  </si>
  <si>
    <t>CBP / 边境巡逻队</t>
  </si>
  <si>
    <t>CBP / 边境巡逻队战术单位（SOG/BORTAC）</t>
  </si>
  <si>
    <t>行政20%</t>
  </si>
  <si>
    <t>外语（西班牙语）40%</t>
  </si>
  <si>
    <t>军事科学（陆军）</t>
  </si>
  <si>
    <t>CBP / 边境巡逻队搜索、创伤与救援单位（SOG/BORSTAR）</t>
  </si>
  <si>
    <t>科学（生物学）50%</t>
  </si>
  <si>
    <t>CBP / 国家空中安全行动（AMO/NASO）</t>
  </si>
  <si>
    <t>特种载具（飞机或无人机）</t>
  </si>
  <si>
    <t>故障排除手册、飞行检查清单，并有权使用P3侦察机或进入安全间操作无人机。</t>
  </si>
  <si>
    <t>ATF / 特种犬项目（SRT/K9）</t>
  </si>
  <si>
    <t>ATF / 特种医疗项目（SRT/TMP）</t>
  </si>
  <si>
    <t>医学30%</t>
  </si>
  <si>
    <t>科学（生物/兽医）</t>
  </si>
  <si>
    <t>ATF / 特种行动（SRT/TO）</t>
  </si>
  <si>
    <t>闪避60%</t>
  </si>
  <si>
    <t>ATF / 外勤行动及调查办公室（OFO）</t>
  </si>
  <si>
    <t>ATF / 刑事侦查分析员</t>
  </si>
  <si>
    <t>精神治疗30%</t>
  </si>
  <si>
    <t>科学（数学）50%</t>
  </si>
  <si>
    <t>可以访问FBI和ATF的数据库和档案，阅读心理学和行为科学的学术研究，以及一个颇为丰富犯罪行为资料库。</t>
  </si>
  <si>
    <t>ATF / 爆炸物专家</t>
  </si>
  <si>
    <t>科学（化学/物理学）</t>
  </si>
  <si>
    <t>USSS / 保护情报和评估处（PID）</t>
  </si>
  <si>
    <t>能阅读整个情报界的机密报告。</t>
  </si>
  <si>
    <t>USSS / 贴身警卫处（PPD）</t>
  </si>
  <si>
    <t>USSS / 反突击组（CAT）</t>
  </si>
  <si>
    <t>USSS / 财务行政、专业和技术支助（F-ATP）</t>
  </si>
  <si>
    <t>律师或商务主管</t>
  </si>
  <si>
    <t>能阅读整个情报界的重要机密报告。</t>
  </si>
  <si>
    <t>USCG / 搜救组（SAR）</t>
  </si>
  <si>
    <t>外语（西班牙语）20%</t>
  </si>
  <si>
    <t>特种载具（小船）50%</t>
  </si>
  <si>
    <t>特种载具（直升机）30%</t>
  </si>
  <si>
    <t>便携式搜救装备、水上生存装备、防寒潜水服、游泳装备。</t>
  </si>
  <si>
    <t>USCG / 响应政策办公室（CG-5R）</t>
  </si>
  <si>
    <t>军事科学（海军）</t>
  </si>
  <si>
    <t>能联系上军队各部门，并可查阅恐怖主义或军事行动的机密档案。</t>
  </si>
  <si>
    <t>USCG / 调查和伤亡分析办公室（INV）</t>
  </si>
  <si>
    <t>工艺（电工或机械）</t>
  </si>
  <si>
    <t>一个规模庞大的灾害历史和数据（车祸、飓风、洪水等）线上资料库及图书馆。</t>
  </si>
  <si>
    <t>USCG / 直升机拦截战术中队（HITRON）</t>
  </si>
  <si>
    <t>工艺（电工）50%</t>
  </si>
  <si>
    <t>工艺（机械）50%</t>
  </si>
  <si>
    <t>特种载具（直升机）50%</t>
  </si>
  <si>
    <t>工艺（机械）</t>
  </si>
  <si>
    <t>USCG / 战术执法分队（TACLET）</t>
  </si>
  <si>
    <t>军事科学（小船）</t>
  </si>
  <si>
    <t>USCG / 海上安全和保安队（MSST）</t>
  </si>
  <si>
    <t>特种载具（小船）60%</t>
  </si>
  <si>
    <t>搜寻30%</t>
  </si>
  <si>
    <t>USCG / 海上保安应变队（MSRT）</t>
  </si>
  <si>
    <t>军事科学（海军）60%</t>
  </si>
  <si>
    <t>USCG / 国家打击部队（NSF）</t>
  </si>
  <si>
    <t>科学（环境学）</t>
  </si>
  <si>
    <t>科学（气象学）</t>
  </si>
  <si>
    <t>环境和化学品监测和技术装备。</t>
  </si>
  <si>
    <t>额外技能包名</t>
  </si>
  <si>
    <t>固定额外技能名</t>
  </si>
  <si>
    <t>自由额外技能技能数</t>
  </si>
  <si>
    <t>自由额外技能</t>
  </si>
  <si>
    <t>艺术家，演员或音乐家</t>
  </si>
  <si>
    <t>工艺（任选）</t>
  </si>
  <si>
    <t>艺术（任选）</t>
  </si>
  <si>
    <t>运动员</t>
  </si>
  <si>
    <t>作家，编辑或新闻撰稿人</t>
  </si>
  <si>
    <t>潜入训练</t>
  </si>
  <si>
    <t>工艺（电工）</t>
  </si>
  <si>
    <t>工艺（锁匠）</t>
  </si>
  <si>
    <t>蓝领工人</t>
  </si>
  <si>
    <t>政府官员</t>
  </si>
  <si>
    <t>另一项个人特长</t>
  </si>
  <si>
    <t>神职人员</t>
  </si>
  <si>
    <t>外语（任择三项）</t>
  </si>
  <si>
    <t>老兵</t>
  </si>
  <si>
    <t>电脑狂热者或黑客</t>
  </si>
  <si>
    <t>另四项个人特长</t>
  </si>
  <si>
    <t>顾问</t>
  </si>
  <si>
    <t>刑事专家</t>
  </si>
  <si>
    <t>消防员</t>
  </si>
  <si>
    <t>黑帮或卧底</t>
  </si>
  <si>
    <t>审讯官</t>
  </si>
  <si>
    <t>人文学科学位</t>
  </si>
  <si>
    <t>人类学或考古学</t>
  </si>
  <si>
    <t>另三项个人特长</t>
  </si>
  <si>
    <t>军官</t>
  </si>
  <si>
    <t>军事科学（任选）</t>
  </si>
  <si>
    <t>特种载具（任选）</t>
  </si>
  <si>
    <t>工商管理硕士</t>
  </si>
  <si>
    <t>护士，辅助医护人员或医学本科学位</t>
  </si>
  <si>
    <t>神秘事件调查员或阴谋论家</t>
  </si>
  <si>
    <t>野外探险家</t>
  </si>
  <si>
    <t>摄影师</t>
  </si>
  <si>
    <t>艺术（摄影）</t>
  </si>
  <si>
    <t>另两项个人特长</t>
  </si>
  <si>
    <t>飞行员或水手</t>
  </si>
  <si>
    <t>警官</t>
  </si>
  <si>
    <t>理科研究生</t>
  </si>
  <si>
    <t>社会工作者或刑事司法</t>
  </si>
  <si>
    <t>陆军或海军陆战队</t>
  </si>
  <si>
    <t>翻译</t>
  </si>
  <si>
    <t>城市探险家</t>
  </si>
  <si>
    <t>艺术</t>
  </si>
  <si>
    <t>工艺</t>
  </si>
  <si>
    <t>科学</t>
  </si>
  <si>
    <t>电工</t>
  </si>
  <si>
    <t>飞机</t>
  </si>
  <si>
    <t>创意写作</t>
  </si>
  <si>
    <t>电子</t>
  </si>
  <si>
    <t>空军</t>
  </si>
  <si>
    <t>无人机</t>
  </si>
  <si>
    <t>生物学</t>
  </si>
  <si>
    <t>造假</t>
  </si>
  <si>
    <t>机械</t>
  </si>
  <si>
    <t>海军</t>
  </si>
  <si>
    <t>直升机</t>
  </si>
  <si>
    <t>植物学</t>
  </si>
  <si>
    <t>绘画</t>
  </si>
  <si>
    <t>锁匠</t>
  </si>
  <si>
    <t>小船</t>
  </si>
  <si>
    <t>化学</t>
  </si>
  <si>
    <t>舞蹈</t>
  </si>
  <si>
    <t>枪匠</t>
  </si>
  <si>
    <t>大船</t>
  </si>
  <si>
    <t>工程学</t>
  </si>
  <si>
    <t>唱歌</t>
  </si>
  <si>
    <t>木工</t>
  </si>
  <si>
    <t>基因科学</t>
  </si>
  <si>
    <t>雕塑</t>
  </si>
  <si>
    <t>建筑学</t>
  </si>
  <si>
    <t>宇航服</t>
  </si>
  <si>
    <t>地质学</t>
  </si>
  <si>
    <t>小提琴</t>
  </si>
  <si>
    <t>微电子</t>
  </si>
  <si>
    <t>飞行器</t>
  </si>
  <si>
    <t>数学</t>
  </si>
  <si>
    <t>摄像</t>
  </si>
  <si>
    <t>管道工</t>
  </si>
  <si>
    <t>气象学</t>
  </si>
  <si>
    <t>摄影</t>
  </si>
  <si>
    <t>物理学</t>
  </si>
  <si>
    <t>训犬</t>
  </si>
  <si>
    <t>行星科学</t>
  </si>
  <si>
    <t>工程</t>
  </si>
  <si>
    <t>动物学</t>
  </si>
  <si>
    <t>微生物学</t>
  </si>
  <si>
    <t>环境学</t>
  </si>
  <si>
    <t>生态学</t>
  </si>
  <si>
    <t>免疫学</t>
  </si>
  <si>
    <t>海洋生物学</t>
  </si>
  <si>
    <t>兽医学</t>
  </si>
  <si>
    <t>逻辑学</t>
  </si>
  <si>
    <t>地理学</t>
  </si>
  <si>
    <t>核物理学</t>
  </si>
  <si>
    <t>天体物理学</t>
  </si>
  <si>
    <t>弹道学</t>
  </si>
  <si>
    <t>系统论</t>
  </si>
  <si>
    <t>量子理论</t>
  </si>
  <si>
    <t>航空工程</t>
  </si>
  <si>
    <t>计入暂降后的数值</t>
  </si>
  <si>
    <t>重要关系</t>
  </si>
  <si>
    <t>职业选择</t>
  </si>
  <si>
    <t>实际模板</t>
  </si>
  <si>
    <t>初步有子模板</t>
  </si>
  <si>
    <t>最终有子模板</t>
  </si>
  <si>
    <t>总模板号</t>
  </si>
  <si>
    <t>实际模板号</t>
  </si>
  <si>
    <t>正确模板</t>
  </si>
  <si>
    <t>职业技能列</t>
  </si>
  <si>
    <t>自由：</t>
  </si>
  <si>
    <t>推荐：</t>
  </si>
  <si>
    <t>特殊</t>
  </si>
  <si>
    <t>【额外】</t>
  </si>
  <si>
    <t>（额外职业并非典型的DG新人职业，一队中不应过多，请与掌局者商议后选择）</t>
  </si>
  <si>
    <t>（自定义职业请在掌局者同意后商议定制）</t>
  </si>
  <si>
    <t>自定义职业描述：</t>
  </si>
  <si>
    <t>自选额外技能描述</t>
  </si>
  <si>
    <t>任选10个本职技能，分配350</t>
  </si>
  <si>
    <t>选择8个技能（除了非自</t>
  </si>
  <si>
    <t>技能点，额外加在基础值上，</t>
  </si>
  <si>
    <t>然知识），为每一个加上</t>
  </si>
  <si>
    <t>最高至60%。重要关系自4个开</t>
  </si>
  <si>
    <t>20点。不能超过80%。可</t>
  </si>
  <si>
    <t>始每少一个（最少1个），增</t>
  </si>
  <si>
    <t>重复选择。</t>
  </si>
  <si>
    <t>加50本职技能点。</t>
  </si>
  <si>
    <t>额外技能包选择</t>
  </si>
  <si>
    <t>额外技能包列</t>
  </si>
  <si>
    <t>子模板映射</t>
  </si>
  <si>
    <t>参见《特工手册》的“本职装备：联邦探员”</t>
  </si>
  <si>
    <t>参见《特工手册》的“本职装备：特警部队”</t>
  </si>
  <si>
    <t>参见《特工手册》的“本职装备：警局警员”</t>
  </si>
  <si>
    <t>参见《特工手册》的“本职装备：特种作战员”</t>
  </si>
  <si>
    <t>（参见《特工手册》的“项目群经理”）</t>
  </si>
  <si>
    <t>人物卡输出</t>
  </si>
  <si>
    <t>创伤背景</t>
  </si>
  <si>
    <t>极端暴力</t>
  </si>
  <si>
    <t>神秘学+10%</t>
  </si>
  <si>
    <t>理智-5</t>
  </si>
  <si>
    <t>魅力-3</t>
  </si>
  <si>
    <t>因魅力降低，每个重要关系值-3</t>
  </si>
  <si>
    <t>适应暴力行为</t>
  </si>
  <si>
    <t>与掌局者商讨背景细节</t>
  </si>
  <si>
    <t>关押或入狱</t>
  </si>
  <si>
    <t>意志-3（不影响理智）</t>
  </si>
  <si>
    <t>适应无助感</t>
  </si>
  <si>
    <t>艰苦经历</t>
  </si>
  <si>
    <t>移除一个重要关系</t>
  </si>
  <si>
    <t>人类不应知道之事</t>
  </si>
  <si>
    <t>神秘学+20%</t>
  </si>
  <si>
    <t>非自然知识+10%</t>
  </si>
  <si>
    <t>从理智中扣除意志</t>
  </si>
  <si>
    <t>崩溃点重置至新理智减去意志</t>
  </si>
  <si>
    <t>罹患一项由非自然现象引起的精神疾病</t>
  </si>
  <si>
    <t>职业列表</t>
  </si>
  <si>
    <t>【作者】</t>
  </si>
  <si>
    <t>DKWings</t>
  </si>
  <si>
    <t>QQ：</t>
  </si>
  <si>
    <t>Email：</t>
  </si>
  <si>
    <t>dkwings@gmail.com</t>
  </si>
  <si>
    <t>【最新版本】</t>
  </si>
  <si>
    <t>https://github.com/DeltaGreenCHN/Character-Sheet/releases/latest</t>
  </si>
  <si>
    <t>【更新记录】</t>
  </si>
  <si>
    <t>v0.4.7</t>
  </si>
  <si>
    <t>* 同上，根据新版官方人物卡，去除了“代号”一格。</t>
  </si>
  <si>
    <t>* 细节格式修正。</t>
  </si>
  <si>
    <t>v0.4.6</t>
  </si>
  <si>
    <t>* 修正了Excel 2019或更低版本无法使用职业列表的问题。</t>
  </si>
  <si>
    <t>* 修正了深色行的成长勾的背景颜色错误的问题。</t>
  </si>
  <si>
    <t>v0.4.5</t>
  </si>
  <si>
    <t>* 修改：专攻技能的骰子指令现在只使用专攻名（括号内的技能）。</t>
  </si>
  <si>
    <t>v0.4.4</t>
  </si>
  <si>
    <t>* 修复创伤经历在WPS下显示错误的问题。</t>
  </si>
  <si>
    <t>* 修正了USSS贴身警卫处的职业技能。</t>
  </si>
  <si>
    <t>v0.4.3</t>
  </si>
  <si>
    <t>* 新功能：显示职业技能点对应的初始重要关系数。</t>
  </si>
  <si>
    <t>* 新功能：创伤背景查找表。</t>
  </si>
  <si>
    <t>* 修复职业技能点计算错误的问题。</t>
  </si>
  <si>
    <t>v0.4.2</t>
  </si>
  <si>
    <t>* 修复DB在WPS下显示错误的问题。</t>
  </si>
  <si>
    <t>v0.4.1</t>
  </si>
  <si>
    <t>* 职业模板：为职业模板页添加了5个可以自由编辑的栏。</t>
  </si>
  <si>
    <t>* 外观：带有职业技能值的技能，基础技能值现在会显示为灰色。</t>
  </si>
  <si>
    <t>* 修正了部分子模板错误。</t>
  </si>
  <si>
    <t>* 修正了工艺技能下拉菜单不全的问题。</t>
  </si>
  <si>
    <t>v0.4.0</t>
  </si>
  <si>
    <t>* 添加了来自CBP、ATF、USSS、USCG的职业模板。</t>
  </si>
  <si>
    <t>v0.3.1</t>
  </si>
  <si>
    <t>* 修正了创建新职业的本职技能点的叙述。</t>
  </si>
  <si>
    <t>v0.3.0</t>
  </si>
  <si>
    <t>* 新功能：职业技能模板查询。现在包含《特工手册》上的所有职业。</t>
  </si>
  <si>
    <t>* 新功能：可选额外技能包查询。</t>
  </si>
  <si>
    <t>* 新功能：骰子属性设置指令。</t>
  </si>
  <si>
    <t>* 改动了“总本职技能点”的计算方式：现在是技能值减去基础值。</t>
  </si>
  <si>
    <t>v0.2.1</t>
  </si>
  <si>
    <t>* 移除非自然知识技能前的方框</t>
  </si>
  <si>
    <t>* 修复了右栏技能方框无法编辑的问题</t>
  </si>
  <si>
    <t>* 修复了部分行突出属性颜色错误的问题。</t>
  </si>
  <si>
    <t>* 增加了几个科学技能。</t>
  </si>
  <si>
    <t>v0.2.0</t>
  </si>
  <si>
    <t>* 大幅度调整布局</t>
  </si>
  <si>
    <t>* 增加工艺（电子）</t>
  </si>
  <si>
    <t>v0.1.2</t>
  </si>
  <si>
    <t>* 自动填写初始衍生属性值</t>
  </si>
  <si>
    <t>* 修复了WPS体力上限显示错误的问题</t>
  </si>
  <si>
    <t>* 修复了理智上限应该是99-非自然知识的问题</t>
  </si>
  <si>
    <t>* 删除了重要关系上限（因为并没有上限）</t>
  </si>
  <si>
    <t>* 修复了重要关系计数错误的问题</t>
  </si>
  <si>
    <t>* 调整外观</t>
  </si>
  <si>
    <t>v0.1.1</t>
  </si>
  <si>
    <t>* 增加了武器栏、护甲栏、物品栏和背景栏</t>
  </si>
  <si>
    <t>* 重要关系栏：增添计数以及CHA显示</t>
  </si>
  <si>
    <t>* 职业技能点现在替换基础技能点，而不是增添</t>
  </si>
  <si>
    <t>v0.1.0</t>
  </si>
  <si>
    <t>* 第一版</t>
  </si>
  <si>
    <t>（可提升至最多90%）</t>
    <phoneticPr fontId="32" type="noConversion"/>
  </si>
  <si>
    <t>再选5个技能+10%（非自然知识除外）</t>
    <phoneticPr fontId="32" type="noConversion"/>
  </si>
  <si>
    <t>* 修正了创伤经历-艰苦经历的内容。</t>
    <phoneticPr fontId="32" type="noConversion"/>
  </si>
  <si>
    <t>* 根据官方中文版规则书（2022-8-28）更新了部分译名。</t>
    <phoneticPr fontId="32" type="noConversion"/>
  </si>
  <si>
    <t>美</t>
  </si>
  <si>
    <t>回声</t>
  </si>
  <si>
    <t>√</t>
  </si>
  <si>
    <t>男</t>
  </si>
  <si>
    <t>拉丁文</t>
  </si>
  <si>
    <t>规律生活的健身房常客</t>
    <phoneticPr fontId="32" type="noConversion"/>
  </si>
  <si>
    <t>仅凭意志力也能通宵工作的强大自制力</t>
    <phoneticPr fontId="32" type="noConversion"/>
  </si>
  <si>
    <t>一目十行的文书邮件处理能力</t>
    <phoneticPr fontId="32" type="noConversion"/>
  </si>
  <si>
    <t>帅气的文艺青年</t>
    <phoneticPr fontId="32" type="noConversion"/>
  </si>
  <si>
    <t>杰克.伦敦</t>
    <phoneticPr fontId="32" type="noConversion"/>
  </si>
  <si>
    <t>力气较小的文职人员</t>
    <phoneticPr fontId="32" type="noConversion"/>
  </si>
  <si>
    <t>记录事件的过程和细节，总结归纳，以为将来探寻真相做准备。
对于杰克来说，工作本身无论结果，只要是尽力去做，都是有意义的。因为受前人的助力，因此也想为后人出自己的一份力。
亲密关系的支持，让杰克的生活趋于稳定。他已然拥有幸福稳定的生活，和无需时刻陪伴也能得到的情感上的支持。如果条件合适的话，他愿意毫不吝啬地将援手伸向他人。
在无数次的医院和疗养院探望中，杰克自年幼时便见过各种精神类疾病患者，这让他习惯了在面对类似情况时保持冷静，甚至顺着一些并不真实的话接下去。当然这也只是一种沟通手段罢了，至少他自己是如此理解的。</t>
    <phoneticPr fontId="32" type="noConversion"/>
  </si>
  <si>
    <t>绘画</t>
    <phoneticPr fontId="32" type="noConversion"/>
  </si>
  <si>
    <t>抽象画解读</t>
    <phoneticPr fontId="32" type="noConversion"/>
  </si>
  <si>
    <t>清爽的金色短发，棕色眼睛。身高约180cm，没有肌肉但精神状态良好。衣服裤子总是烫得很平整。</t>
    <phoneticPr fontId="32" type="noConversion"/>
  </si>
  <si>
    <t>配枪</t>
  </si>
  <si>
    <t>1D10+2</t>
  </si>
  <si>
    <t>30码</t>
  </si>
  <si>
    <t>FBI文职</t>
    <phoneticPr fontId="32" type="noConversion"/>
  </si>
  <si>
    <t>现代</t>
    <phoneticPr fontId="32" type="noConversion"/>
  </si>
  <si>
    <t>父母，支持但略有疏离。
征兆：重大变故（伤病）</t>
    <phoneticPr fontId="32" type="noConversion"/>
  </si>
  <si>
    <t>妹妹，性格内敛冷静的精神科住院实习生，与杰克关系很好。在少有的闲暇时间会跟丈夫一起帮忙照看母亲
征兆：疏远</t>
    <phoneticPr fontId="32" type="noConversion"/>
  </si>
  <si>
    <t>妻子。洁米.布鲁，或者杰米.伦敦。小有名气的艺术家，经常为了办画展而出差在外。因为工作原因且二人均有家族精神病史，选择成为丁克家庭。					
征兆：忽视（两个工作狂组成的丁克家庭，也许总有一个人会先消失在另一个人的生活当中）</t>
    <phoneticPr fontId="32" type="noConversion"/>
  </si>
  <si>
    <t xml:space="preserve">加入绿色三角洲的引导人上司。不得不承认，在这样的组织里，吊桥效应对同事关系的促进远比加班后的酒吧宿醉（当然了，杰克总是要求*免酒精饮品*）更有效率。现在他每天嗅到咖啡味的次数都比以前频繁了。
征兆：多疑（事实比人的证词更可信，这是杰克在多年工作中总结出的规律，上司十年如一日的不甚健康的状态和习惯，实在让人不免对他的所有判断是否如以前一样准确而产生疑虑。又或者说，值得怀疑的不只是”判断“？）												</t>
    <phoneticPr fontId="32" type="noConversion"/>
  </si>
  <si>
    <t>怀表（与妻子的结婚纪念品，里面放置了妻子赠送的抽象画），探员相关武器，智能手机和有线耳机，记事本和铅笔、圆珠笔等，小便签纸，眼罩，眼药水</t>
    <phoneticPr fontId="32" type="noConversion"/>
  </si>
  <si>
    <t>杰克.伦敦，有一位精神分裂的母亲，一个精神科住院实习生的妹妹，一位建筑工程师的父亲。
从小耳濡目染着母亲在幻觉中追求的艺术，并不足以让他成为一位艺术家或是与他同名的小说家。在四年的文理学院就读中，他清晰地认识到了自己擅长的领域，并如愿成为了FBI的一名文职，投身于似乎永无止境的案卷工作当中。杰克对于小说并不感兴趣，反而更喜欢阅读真实的卷宗，并反复咀嚼其中的关联、遗漏、合理或不合理之处。毕竟没有什么比现实更加荒谬或跌宕起伏。杰克的日常往往由工作、规律的三餐作息和闲暇时的健身锻炼组成。在大部分时候，他是享受工作的，也乐于在闲暇时为同事购买圣诞礼品，以促进关系。然而上司约翰.布朗宁异于常人的咖啡因摄入习惯总是令他头疼，因为这将意味着他得在同时间逐渐风靡的“咖啡因日常摄入量”话题中保持违心的沉默——毕竟谴责上司的饮食习惯，实在不太合适。
对于一向对待工作井井有条的杰克来说，定期核对、整理卷宗也是高效工作的前提之一。这个习惯令他无意间发现了许多案宗里中不易察觉的疑点，或者说，过于刻意的”合理“。最初他只把这归于自己的过度解读，但随着工作经历的累积，这些疑点不减反增，并且逐渐与约翰身上的某些反常遥相呼应。然而细想之下，这些线索却大有别的解读，难以汇集一处。但那种脱离控制和规划的感觉让他内心难以释怀，于是怀着证实或证伪的心理，他在某个深夜打开了上司的办公桌抽屉。而里面躺着的，竟是一封等待他许久的信。
杰克.伦敦，就像他不喜欢小说一样，他不喜欢那些不现实的、天花乱坠的、幻象中的事物。“可如果那些都是真实的呢？”“那么我会想办法找到背后的真相。”他坚定地回答。
这也像他过去所见的案件卷宗那样，也许有结果，也许分门别类，封存入档，等待下一段线索的汇合，或者下一个打开它们的人。
“至少，我曾见过，我曾思考。”
——————————————————————————————
获知真相的代价，对杰克来说也只是更加严密的保密协议和更加不规律的工作时间。然而20年来的工作令他不得不承认两件事：1.也许酒精和咖啡因的泛滥确实有情可原，以及2.他在毕业之后不该任由自己的语言学知识（*区别于单个外语）从大脑里溜走。所幸他逐渐找到了一系列室内健身的方式，通过复习笔记和工作上艰苦卓绝的笔迹分析需求，他感到自己逐渐找到了对英语和相关语种内容推断的窍门。与妻子间或的“抽象画解密”游戏，似乎冥冥中也让他有了某种尚不清晰的艺术直觉。在疲劳时偶尔在便签纸上随手勾勒着，竟也开始想象那杂乱的线条是否另有其它含义。新习惯的养成令他每每想起都不免哑然失笑，可谁让诡谲的现实比人造的艺术更加抽象、令人费解呢？</t>
    <phoneticPr fontId="32" type="noConversion"/>
  </si>
  <si>
    <t xml:space="preserve">干眼症（文书工作过量），
昼夜节律性睡眠障碍（得知父亲过世后的某一年，杰克开始在每天半夜的某个时刻接到”他“打来的电话。电话号码与他生前的一般无二，即使他的手机早已停机并随遗体一并下葬了。他本想通过每晚采取不同反应并记录的方式搜集证据以期上报组织展开调查，然而这通午夜来电在一个月后却毫无征兆地停止了。而他手机上的一切通话记录，也随之彻底消失。然而记事本里工整的笔记提醒着他一切并非臆想。然而在上交手机、笔记和经受一番精神检查之后，此事就再没了下文。然而直到今日，杰克仍会习惯性地在深夜醒来，等待那通不知何时会再来的电话。）				</t>
    <phoneticPr fontId="32" type="noConversion"/>
  </si>
  <si>
    <t>26+20</t>
    <phoneticPr fontId="32" type="noConversion"/>
  </si>
  <si>
    <t>【*】第一页和最后一页
“一切发生的时候，你没有接通哪怕一个电话。”
“我当时在进行一些…敏感记录的处理。你知道的，工作上的事情——”
“工作上的事情，我怎么会不知道？一切都不过是因为——”
工作。
当时，她在工作。
根据律师的转述，父亲去医院探望时，一个病人发了狂。在一众短暂的慌乱中，他冲上前去，试图在女儿面前夺下那把沾血的剪刀。他以前总说自己大学服兵役的时候怎样成绩优异，但他忘记了自己已经不再年轻。他和对方一起跌倒在地，一路磕碰着脑袋。可当赶来的警卫把肇事者按在地上时，他却一动不动了。结果杀死他的也不是什么见义勇为，而是可笑的突发脑溢血。
“而当一切结束的时候，你也从未到场。”
他在孤零零的墓碑撑着一把黑伞。如果他来得早些，雨季还不会到来。
而在6个小时之后，他还要赶飞机回到纽约、回到他的工作当中去。
在送母亲回疗养院等车的途中，他鬼使神差地翻开了那本早已在父亲的遗物中积灰的小说：
“一切，总算剩下了这一点—— 
他们经历了生活的困苦颠连； 
能做到这种地步也就是胜利， 
尽管他们输掉了赌博的本钱。”
                                             ——《热爱生命》杰克.伦敦 （1871—1916）
【1】未读的名著（关于家人）
杰克.伦敦，这个与“那位小说家”一样的名字，由他多愁善感的母亲赋予。但可惜的是，她从未清醒着向他描述这个名字的含义。
在童年的记忆里，正对着从不读小说的杰克，坐在闭合的钢琴前敲打硬木板的”伦敦“女士
——这就是他对她在疗养院外唯一的印象了。
他的父亲说，是夹杂着病痛的怀孕和剖腹的生产让她的精神脱离了现实。这个曾经觐见过艺术殿堂的人现在时而沉浸在幻想中无声地演奏，时而对着不属于这个时代的小说家们自言自语。
也许是姓名的重合，让杰克成为了她母亲眼中的另一位“伦敦”和交流对象——即便交流的内容从来与这个时代的杰克无关，他的出现也总能引起她的注意，让她平静下来。亲戚们对此由衷感到欣慰。“也许我们的小杰克也该读一读杰克.伦敦的书。”他们说，“通过更好地扮演杰克.伦敦，说不定有机会让她的病情好转。”
而杰克从所未有的拖延症总在此时显现。他无法言说自己对于母亲的恐惧和内心的回避，这在亲人的期待中一度成为了愧疚，让他不断用忙碌为自己开脱，不断去往离家更远的学校和工作岗位。然而妹妹的一封信终于还是让他再次回到了家乡：此时的她，已经是一位精神科住院实习生了。在这位未来的精神科医生的婚礼上，他打开了第一瓶香槟。随着泡沫喷涌而出，那些积蓄多年的话语，也不再沉重。
“也许你已经不记得了，但在我学业生涯最艰难的那段时候，是你的建议、你的优秀和坚持激励了我，让我得以坚持下去，能够像现在这样，帮到她和更多像她一样的人。”
“听起来很像你答辩时的感谢演讲。”
泡沫消失，人们品尝美酒。
而在会场的边缘，两鬓斑白的父亲，正在护工陪同下挽着神不守舍却异常平静的母亲。
杰克笑了，好像过去的二十多年里，从未有过如此轻松。
这时他终于可以毫无负担地说：
“我其实一直都不喜欢小说。”
“不过，给我讲讲你这些年来的事情吧。”
“比如？“
”比如，我们可以从——心理学——开始。”
————————————————————————————————
【2】未归的蓝鸟（关于 Jayme Blue 洁米.布鲁）
2.1
洁米.布鲁，或者杰米.伦敦，是杰克的妻子。他们是小学同学，然后是机缘巧合的大学同学。没有什么可供叙述的曲折过程，他们成为男女朋友、订婚，然后在毕业那年结了婚，在经过讨论和考虑之后选择了成为丁克家庭。也许是因为工作的缘故，洁米总是出差在外，像他的丈夫，杰克本人一样不常在家。但洁米那不消的热情也像是她姓名里隐含的蓝鸟（blue jay）那样，总是活泼喜人。在亲友的眼中，他们就像是百年新婚的热恋情侣一样，还在用“小蓝鸟”“假小说家先生”之类的幼稚外号相称，在某些偶然的节日相互送礼、约会。也有人对他们这种”不安全的“夫妻关系感到担忧。但对于两个忙碌于也投身于工作的人来说，时间本身就是一种奢望。每当杰克不禁为此叹息时，总要拿出那只新婚纪念的怀表——里面总是贴着妻子最近随信赠送的抽象小画——这也算是他们之间的一个小游戏，在下次见面的时候，他要看看能不能猜中里头画的是什么。
2.2
父亲牵着母亲的手，像牵着一只早已升空却不得不停留在地面的身体里逐渐干瘪的气球。
洁米听着我的描述，作画：
画里的两个背影，跟我记忆中的一般无二。
这让我眼中盈了止不住的热泪。于是我走向洁米，我挚爱的蓝鸟。
我们拥抱、亲吻，我们的眼泪混合着彼此的呼吸，在画板下的颜料里交融。
我抚摸着她湿润的脸颊。她说：
”我的外祖母，也像你画中的那个气球。“</t>
    <phoneticPr fontId="3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</si>
</sst>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quot;/&quot;0"/>
    <numFmt numFmtId="177" formatCode="0&quot;%&quot;"/>
    <numFmt numFmtId="178" formatCode="0&quot;/72&quot;"/>
    <numFmt numFmtId="179" formatCode="0&quot;/160&quot;"/>
  </numFmts>
  <fonts count="40">
    <font>
      <sz val="11"/>
      <color theme="1"/>
      <name val="等线"/>
      <charset val="134"/>
      <scheme val="minor"/>
    </font>
    <font>
      <sz val="11"/>
      <color theme="1"/>
      <name val="等线"/>
      <family val="2"/>
      <scheme val="minor"/>
    </font>
    <font>
      <sz val="11"/>
      <color theme="1"/>
      <name val="宋体"/>
    </font>
    <font>
      <sz val="11"/>
      <color theme="1"/>
      <name val="Arial"/>
      <family val="2"/>
    </font>
    <font>
      <sz val="9"/>
      <color theme="1"/>
      <name val="宋体"/>
    </font>
    <font>
      <u/>
      <sz val="9"/>
      <color theme="10"/>
      <name val="等线"/>
      <family val="2"/>
      <scheme val="minor"/>
    </font>
    <font>
      <u/>
      <sz val="11"/>
      <color theme="10"/>
      <name val="等线"/>
      <family val="2"/>
      <scheme val="minor"/>
    </font>
    <font>
      <i/>
      <sz val="11"/>
      <color theme="1"/>
      <name val="等线"/>
      <family val="2"/>
      <scheme val="minor"/>
    </font>
    <font>
      <sz val="11"/>
      <color theme="0"/>
      <name val="等线"/>
      <family val="2"/>
      <scheme val="minor"/>
    </font>
    <font>
      <sz val="11"/>
      <color rgb="FFFF0000"/>
      <name val="等线"/>
      <family val="2"/>
      <scheme val="minor"/>
    </font>
    <font>
      <b/>
      <sz val="11"/>
      <color theme="1"/>
      <name val="等线"/>
      <family val="2"/>
      <scheme val="minor"/>
    </font>
    <font>
      <sz val="10"/>
      <color theme="1"/>
      <name val="等线"/>
      <family val="2"/>
      <scheme val="minor"/>
    </font>
    <font>
      <sz val="9"/>
      <color theme="1"/>
      <name val="微软雅黑"/>
      <family val="2"/>
    </font>
    <font>
      <sz val="9"/>
      <color theme="0"/>
      <name val="微软雅黑"/>
      <family val="2"/>
    </font>
    <font>
      <sz val="8"/>
      <color theme="1"/>
      <name val="微软雅黑"/>
      <family val="2"/>
    </font>
    <font>
      <sz val="9"/>
      <color rgb="FF000000"/>
      <name val="微软雅黑"/>
      <family val="2"/>
    </font>
    <font>
      <b/>
      <sz val="9"/>
      <color theme="0"/>
      <name val="微软雅黑"/>
      <family val="2"/>
    </font>
    <font>
      <b/>
      <sz val="9"/>
      <color theme="1"/>
      <name val="微软雅黑"/>
      <family val="2"/>
    </font>
    <font>
      <sz val="8"/>
      <color theme="0" tint="-0.34998626667073579"/>
      <name val="微软雅黑"/>
      <family val="2"/>
    </font>
    <font>
      <sz val="8"/>
      <color theme="0" tint="-0.249977111117893"/>
      <name val="微软雅黑"/>
      <family val="2"/>
    </font>
    <font>
      <sz val="9"/>
      <color theme="0" tint="-0.249977111117893"/>
      <name val="微软雅黑"/>
      <family val="2"/>
    </font>
    <font>
      <sz val="9"/>
      <color theme="0" tint="-0.34998626667073579"/>
      <name val="微软雅黑"/>
      <family val="2"/>
    </font>
    <font>
      <sz val="9"/>
      <color theme="1"/>
      <name val="等线"/>
      <family val="2"/>
      <scheme val="minor"/>
    </font>
    <font>
      <i/>
      <sz val="9"/>
      <color theme="0" tint="-0.249977111117893"/>
      <name val="微软雅黑"/>
      <family val="2"/>
    </font>
    <font>
      <sz val="9"/>
      <name val="微软雅黑"/>
      <family val="2"/>
    </font>
    <font>
      <sz val="8"/>
      <color theme="0"/>
      <name val="微软雅黑"/>
      <family val="2"/>
    </font>
    <font>
      <sz val="10"/>
      <color theme="0"/>
      <name val="微软雅黑"/>
      <family val="2"/>
    </font>
    <font>
      <sz val="10"/>
      <color theme="0" tint="-0.34998626667073579"/>
      <name val="微软雅黑"/>
      <family val="2"/>
    </font>
    <font>
      <sz val="11"/>
      <color theme="1"/>
      <name val="等线"/>
      <family val="2"/>
      <scheme val="minor"/>
    </font>
    <font>
      <b/>
      <i/>
      <sz val="11"/>
      <color theme="1"/>
      <name val="微软雅黑"/>
      <family val="2"/>
      <charset val="134"/>
    </font>
    <font>
      <b/>
      <i/>
      <sz val="11"/>
      <color theme="1"/>
      <name val="等线"/>
      <family val="3"/>
      <charset val="134"/>
      <scheme val="minor"/>
    </font>
    <font>
      <b/>
      <sz val="11"/>
      <color theme="1"/>
      <name val="等线"/>
      <family val="3"/>
      <charset val="134"/>
      <scheme val="minor"/>
    </font>
    <font>
      <sz val="9"/>
      <name val="等线"/>
      <family val="3"/>
      <charset val="134"/>
      <scheme val="minor"/>
    </font>
    <font>
      <sz val="11"/>
      <color theme="1"/>
      <name val="等线"/>
      <family val="3"/>
      <charset val="134"/>
      <scheme val="minor"/>
    </font>
    <font>
      <sz val="11"/>
      <color theme="1"/>
      <name val="宋体"/>
      <family val="3"/>
      <charset val="134"/>
    </font>
    <font>
      <sz val="11"/>
      <color theme="1"/>
      <name val="等线"/>
      <scheme val="minor"/>
    </font>
    <font>
      <sz val="9"/>
      <color theme="1"/>
      <name val="微软雅黑"/>
      <family val="2"/>
      <charset val="134"/>
    </font>
    <font>
      <sz val="10"/>
      <color theme="0"/>
      <name val="微软雅黑"/>
      <family val="2"/>
      <charset val="134"/>
    </font>
    <font>
      <sz val="10"/>
      <color theme="0" tint="-0.34998626667073579"/>
      <name val="微软雅黑"/>
      <family val="2"/>
      <charset val="134"/>
    </font>
    <font>
      <strike/>
      <sz val="9"/>
      <color theme="1"/>
      <name val="微软雅黑"/>
      <family val="2"/>
    </font>
  </fonts>
  <fills count="10">
    <fill>
      <patternFill patternType="none"/>
    </fill>
    <fill>
      <patternFill patternType="gray125"/>
    </fill>
    <fill>
      <patternFill patternType="solid">
        <fgColor theme="1"/>
        <bgColor indexed="64"/>
      </patternFill>
    </fill>
    <fill>
      <patternFill patternType="solid">
        <fgColor theme="7" tint="0.79989013336588644"/>
        <bgColor indexed="64"/>
      </patternFill>
    </fill>
    <fill>
      <patternFill patternType="solid">
        <fgColor rgb="FFE8EDF8"/>
        <bgColor indexed="64"/>
      </patternFill>
    </fill>
    <fill>
      <patternFill patternType="solid">
        <fgColor theme="1" tint="0.499984740745262"/>
        <bgColor indexed="64"/>
      </patternFill>
    </fill>
    <fill>
      <patternFill patternType="solid">
        <fgColor theme="0" tint="-0.14990691854609822"/>
        <bgColor indexed="64"/>
      </patternFill>
    </fill>
    <fill>
      <patternFill patternType="solid">
        <fgColor rgb="FFB4C6E7"/>
        <bgColor indexed="64"/>
      </patternFill>
    </fill>
    <fill>
      <patternFill patternType="solid">
        <fgColor theme="4" tint="0.59999389629810485"/>
        <bgColor indexed="64"/>
      </patternFill>
    </fill>
    <fill>
      <patternFill patternType="solid">
        <fgColor theme="0"/>
        <bgColor indexed="64"/>
      </patternFill>
    </fill>
  </fills>
  <borders count="173">
    <border>
      <left/>
      <right/>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theme="0" tint="-0.1498764000366222"/>
      </bottom>
      <diagonal/>
    </border>
    <border>
      <left style="thin">
        <color theme="0"/>
      </left>
      <right style="thin">
        <color theme="0"/>
      </right>
      <top/>
      <bottom style="thin">
        <color theme="0" tint="-0.1498764000366222"/>
      </bottom>
      <diagonal/>
    </border>
    <border>
      <left style="thin">
        <color theme="0" tint="-0.1498764000366222"/>
      </left>
      <right style="thin">
        <color theme="0"/>
      </right>
      <top style="thin">
        <color theme="0" tint="-0.1498764000366222"/>
      </top>
      <bottom style="thin">
        <color theme="0" tint="-0.1498764000366222"/>
      </bottom>
      <diagonal/>
    </border>
    <border>
      <left style="thin">
        <color theme="0"/>
      </left>
      <right style="thin">
        <color theme="0"/>
      </right>
      <top style="thin">
        <color theme="0" tint="-0.1498764000366222"/>
      </top>
      <bottom style="thin">
        <color theme="0" tint="-0.1498764000366222"/>
      </bottom>
      <diagonal/>
    </border>
    <border>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style="thin">
        <color theme="0"/>
      </right>
      <top style="thin">
        <color theme="0"/>
      </top>
      <bottom style="thin">
        <color theme="0" tint="-0.1498764000366222"/>
      </bottom>
      <diagonal/>
    </border>
    <border>
      <left/>
      <right style="thin">
        <color theme="0"/>
      </right>
      <top/>
      <bottom style="thin">
        <color theme="0" tint="-0.1498764000366222"/>
      </bottom>
      <diagonal/>
    </border>
    <border>
      <left style="thin">
        <color theme="0"/>
      </left>
      <right style="thin">
        <color theme="0"/>
      </right>
      <top/>
      <bottom/>
      <diagonal/>
    </border>
    <border>
      <left/>
      <right/>
      <top style="thin">
        <color theme="0"/>
      </top>
      <bottom style="thin">
        <color theme="0"/>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theme="0" tint="-0.1498764000366222"/>
      </right>
      <top/>
      <bottom style="thin">
        <color theme="0" tint="-0.1498764000366222"/>
      </bottom>
      <diagonal/>
    </border>
    <border>
      <left style="thin">
        <color theme="0" tint="-0.1498764000366222"/>
      </left>
      <right style="thin">
        <color theme="0" tint="-0.1498764000366222"/>
      </right>
      <top/>
      <bottom style="thin">
        <color theme="0" tint="-0.1498764000366222"/>
      </bottom>
      <diagonal/>
    </border>
    <border>
      <left style="thin">
        <color auto="1"/>
      </left>
      <right style="thin">
        <color theme="0" tint="-0.1498764000366222"/>
      </right>
      <top style="thin">
        <color theme="0" tint="-0.1498764000366222"/>
      </top>
      <bottom style="thin">
        <color theme="0" tint="-0.1498764000366222"/>
      </bottom>
      <diagonal/>
    </border>
    <border>
      <left style="thin">
        <color theme="0" tint="-0.1498764000366222"/>
      </left>
      <right style="thin">
        <color theme="0" tint="-0.1498764000366222"/>
      </right>
      <top style="thin">
        <color theme="0" tint="-0.1498764000366222"/>
      </top>
      <bottom style="thin">
        <color theme="0" tint="-0.1498764000366222"/>
      </bottom>
      <diagonal/>
    </border>
    <border>
      <left style="thin">
        <color theme="0" tint="-0.1498764000366222"/>
      </left>
      <right/>
      <top style="thin">
        <color theme="0" tint="-0.1498764000366222"/>
      </top>
      <bottom style="thin">
        <color theme="0" tint="-0.1498764000366222"/>
      </bottom>
      <diagonal/>
    </border>
    <border>
      <left/>
      <right/>
      <top style="thin">
        <color theme="0" tint="-0.1498764000366222"/>
      </top>
      <bottom style="thin">
        <color theme="0" tint="-0.1498764000366222"/>
      </bottom>
      <diagonal/>
    </border>
    <border>
      <left style="thin">
        <color auto="1"/>
      </left>
      <right style="thin">
        <color theme="0" tint="-0.1498764000366222"/>
      </right>
      <top style="thin">
        <color theme="0" tint="-0.1498764000366222"/>
      </top>
      <bottom style="thin">
        <color auto="1"/>
      </bottom>
      <diagonal/>
    </border>
    <border>
      <left style="thin">
        <color theme="0" tint="-0.1498764000366222"/>
      </left>
      <right style="thin">
        <color theme="0" tint="-0.1498764000366222"/>
      </right>
      <top style="thin">
        <color theme="0" tint="-0.1498764000366222"/>
      </top>
      <bottom style="thin">
        <color auto="1"/>
      </bottom>
      <diagonal/>
    </border>
    <border>
      <left style="thin">
        <color theme="0" tint="-0.1498764000366222"/>
      </left>
      <right/>
      <top style="thin">
        <color theme="0" tint="-0.1498764000366222"/>
      </top>
      <bottom style="thin">
        <color auto="1"/>
      </bottom>
      <diagonal/>
    </border>
    <border>
      <left/>
      <right/>
      <top style="thin">
        <color theme="0" tint="-0.1498764000366222"/>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theme="0" tint="-0.1498764000366222"/>
      </right>
      <top style="thin">
        <color auto="1"/>
      </top>
      <bottom style="thin">
        <color theme="0" tint="-0.1498764000366222"/>
      </bottom>
      <diagonal/>
    </border>
    <border>
      <left style="thin">
        <color theme="0" tint="-0.1498764000366222"/>
      </left>
      <right style="thin">
        <color theme="0" tint="-0.1498764000366222"/>
      </right>
      <top style="thin">
        <color auto="1"/>
      </top>
      <bottom style="thin">
        <color theme="0" tint="-0.1498764000366222"/>
      </bottom>
      <diagonal/>
    </border>
    <border>
      <left style="thin">
        <color theme="0" tint="-0.1498764000366222"/>
      </left>
      <right style="thin">
        <color rgb="FFE8EDF8"/>
      </right>
      <top style="thin">
        <color theme="0" tint="-0.1498764000366222"/>
      </top>
      <bottom style="thin">
        <color theme="0" tint="-0.1498764000366222"/>
      </bottom>
      <diagonal/>
    </border>
    <border>
      <left style="thin">
        <color rgb="FFE8EDF8"/>
      </left>
      <right style="thin">
        <color rgb="FFE8EDF8"/>
      </right>
      <top style="thin">
        <color theme="0" tint="-0.1498764000366222"/>
      </top>
      <bottom style="thin">
        <color theme="0" tint="-0.1498764000366222"/>
      </bottom>
      <diagonal/>
    </border>
    <border>
      <left style="thin">
        <color auto="1"/>
      </left>
      <right style="thin">
        <color theme="0" tint="-0.1498764000366222"/>
      </right>
      <top style="thin">
        <color theme="0" tint="-0.1498764000366222"/>
      </top>
      <bottom style="thin">
        <color theme="1"/>
      </bottom>
      <diagonal/>
    </border>
    <border>
      <left style="thin">
        <color theme="0" tint="-0.1498764000366222"/>
      </left>
      <right style="thin">
        <color theme="0" tint="-0.1498764000366222"/>
      </right>
      <top style="thin">
        <color theme="0" tint="-0.1498764000366222"/>
      </top>
      <bottom style="thin">
        <color theme="1"/>
      </bottom>
      <diagonal/>
    </border>
    <border>
      <left style="thin">
        <color theme="0"/>
      </left>
      <right style="thin">
        <color theme="0"/>
      </right>
      <top style="thin">
        <color theme="0"/>
      </top>
      <bottom/>
      <diagonal/>
    </border>
    <border>
      <left/>
      <right style="thin">
        <color theme="1" tint="0.499984740745262"/>
      </right>
      <top style="thin">
        <color auto="1"/>
      </top>
      <bottom style="thin">
        <color auto="1"/>
      </bottom>
      <diagonal/>
    </border>
    <border>
      <left style="thin">
        <color theme="1" tint="0.499984740745262"/>
      </left>
      <right style="thin">
        <color theme="0"/>
      </right>
      <top style="thin">
        <color theme="1"/>
      </top>
      <bottom style="thin">
        <color theme="1"/>
      </bottom>
      <diagonal/>
    </border>
    <border>
      <left/>
      <right style="thin">
        <color theme="0" tint="-0.1498764000366222"/>
      </right>
      <top style="thin">
        <color auto="1"/>
      </top>
      <bottom style="thin">
        <color auto="1"/>
      </bottom>
      <diagonal/>
    </border>
    <border>
      <left style="thin">
        <color theme="0" tint="-0.1498764000366222"/>
      </left>
      <right/>
      <top/>
      <bottom style="thin">
        <color auto="1"/>
      </bottom>
      <diagonal/>
    </border>
    <border>
      <left style="thin">
        <color auto="1"/>
      </left>
      <right style="thin">
        <color theme="0"/>
      </right>
      <top/>
      <bottom style="thin">
        <color theme="0"/>
      </bottom>
      <diagonal/>
    </border>
    <border>
      <left style="thin">
        <color auto="1"/>
      </left>
      <right style="thin">
        <color theme="0"/>
      </right>
      <top style="thin">
        <color theme="0"/>
      </top>
      <bottom style="thin">
        <color auto="1"/>
      </bottom>
      <diagonal/>
    </border>
    <border>
      <left style="thin">
        <color theme="0"/>
      </left>
      <right style="thin">
        <color theme="0"/>
      </right>
      <top style="thin">
        <color theme="0"/>
      </top>
      <bottom style="thin">
        <color auto="1"/>
      </bottom>
      <diagonal/>
    </border>
    <border>
      <left/>
      <right style="thin">
        <color theme="0" tint="-0.1498764000366222"/>
      </right>
      <top style="thin">
        <color theme="0" tint="-0.1498764000366222"/>
      </top>
      <bottom style="thin">
        <color theme="0" tint="-0.1498764000366222"/>
      </bottom>
      <diagonal/>
    </border>
    <border>
      <left/>
      <right style="thin">
        <color rgb="FFE8EDF8"/>
      </right>
      <top style="thin">
        <color auto="1"/>
      </top>
      <bottom/>
      <diagonal/>
    </border>
    <border>
      <left style="thin">
        <color rgb="FFE8EDF8"/>
      </left>
      <right/>
      <top style="thin">
        <color auto="1"/>
      </top>
      <bottom/>
      <diagonal/>
    </border>
    <border>
      <left/>
      <right style="double">
        <color theme="0" tint="-0.499984740745262"/>
      </right>
      <top style="thin">
        <color auto="1"/>
      </top>
      <bottom/>
      <diagonal/>
    </border>
    <border>
      <left style="double">
        <color theme="0" tint="-0.499984740745262"/>
      </left>
      <right/>
      <top style="thin">
        <color auto="1"/>
      </top>
      <bottom/>
      <diagonal/>
    </border>
    <border>
      <left/>
      <right style="thin">
        <color rgb="FFE8EDF8"/>
      </right>
      <top/>
      <bottom style="thin">
        <color auto="1"/>
      </bottom>
      <diagonal/>
    </border>
    <border>
      <left style="thin">
        <color rgb="FFE8EDF8"/>
      </left>
      <right/>
      <top/>
      <bottom style="thin">
        <color auto="1"/>
      </bottom>
      <diagonal/>
    </border>
    <border>
      <left/>
      <right style="double">
        <color theme="0" tint="-0.499984740745262"/>
      </right>
      <top/>
      <bottom style="thin">
        <color auto="1"/>
      </bottom>
      <diagonal/>
    </border>
    <border>
      <left style="double">
        <color theme="0" tint="-0.499984740745262"/>
      </left>
      <right/>
      <top/>
      <bottom style="thin">
        <color auto="1"/>
      </bottom>
      <diagonal/>
    </border>
    <border>
      <left style="thin">
        <color rgb="FFE8EDF8"/>
      </left>
      <right style="thin">
        <color theme="0" tint="-0.1498764000366222"/>
      </right>
      <top style="thin">
        <color theme="0" tint="-0.1498764000366222"/>
      </top>
      <bottom style="thin">
        <color theme="0" tint="-0.1498764000366222"/>
      </bottom>
      <diagonal/>
    </border>
    <border>
      <left style="thin">
        <color theme="0"/>
      </left>
      <right style="thin">
        <color theme="0" tint="-0.1498764000366222"/>
      </right>
      <top style="thin">
        <color theme="0" tint="-0.1498764000366222"/>
      </top>
      <bottom style="thin">
        <color theme="0" tint="-0.1498764000366222"/>
      </bottom>
      <diagonal/>
    </border>
    <border>
      <left style="thin">
        <color theme="0"/>
      </left>
      <right style="thin">
        <color theme="0"/>
      </right>
      <top style="thin">
        <color theme="1"/>
      </top>
      <bottom style="thin">
        <color theme="1"/>
      </bottom>
      <diagonal/>
    </border>
    <border>
      <left style="thin">
        <color theme="0"/>
      </left>
      <right/>
      <top/>
      <bottom style="thin">
        <color theme="0"/>
      </bottom>
      <diagonal/>
    </border>
    <border>
      <left style="thin">
        <color theme="0"/>
      </left>
      <right/>
      <top style="thin">
        <color auto="1"/>
      </top>
      <bottom style="thin">
        <color auto="1"/>
      </bottom>
      <diagonal/>
    </border>
    <border>
      <left/>
      <right style="thin">
        <color theme="0"/>
      </right>
      <top style="thin">
        <color auto="1"/>
      </top>
      <bottom style="thin">
        <color auto="1"/>
      </bottom>
      <diagonal/>
    </border>
    <border>
      <left/>
      <right style="thin">
        <color rgb="FFB4C6E7"/>
      </right>
      <top style="thin">
        <color auto="1"/>
      </top>
      <bottom/>
      <diagonal/>
    </border>
    <border>
      <left style="thin">
        <color rgb="FFB4C6E7"/>
      </left>
      <right/>
      <top style="thin">
        <color auto="1"/>
      </top>
      <bottom/>
      <diagonal/>
    </border>
    <border>
      <left/>
      <right style="thin">
        <color rgb="FFB4C6E7"/>
      </right>
      <top/>
      <bottom style="thin">
        <color auto="1"/>
      </bottom>
      <diagonal/>
    </border>
    <border>
      <left style="thin">
        <color rgb="FFB4C6E7"/>
      </left>
      <right/>
      <top/>
      <bottom style="thin">
        <color auto="1"/>
      </bottom>
      <diagonal/>
    </border>
    <border>
      <left/>
      <right style="thin">
        <color auto="1"/>
      </right>
      <top/>
      <bottom style="thin">
        <color auto="1"/>
      </bottom>
      <diagonal/>
    </border>
    <border>
      <left/>
      <right/>
      <top/>
      <bottom style="thin">
        <color theme="0"/>
      </bottom>
      <diagonal/>
    </border>
    <border>
      <left style="thin">
        <color theme="0"/>
      </left>
      <right style="thin">
        <color theme="0"/>
      </right>
      <top style="thin">
        <color auto="1"/>
      </top>
      <bottom/>
      <diagonal/>
    </border>
    <border>
      <left/>
      <right style="thin">
        <color auto="1"/>
      </right>
      <top style="thin">
        <color auto="1"/>
      </top>
      <bottom style="thin">
        <color auto="1"/>
      </bottom>
      <diagonal/>
    </border>
    <border>
      <left style="thin">
        <color theme="0" tint="-0.1498764000366222"/>
      </left>
      <right style="thin">
        <color auto="1"/>
      </right>
      <top/>
      <bottom style="thin">
        <color theme="0" tint="-0.1498764000366222"/>
      </bottom>
      <diagonal/>
    </border>
    <border>
      <left style="thin">
        <color theme="0" tint="-0.1498764000366222"/>
      </left>
      <right style="thin">
        <color theme="0"/>
      </right>
      <top/>
      <bottom style="thin">
        <color theme="0" tint="-0.1498764000366222"/>
      </bottom>
      <diagonal/>
    </border>
    <border>
      <left/>
      <right style="thin">
        <color theme="0" tint="-0.1498764000366222"/>
      </right>
      <top/>
      <bottom style="thin">
        <color theme="0" tint="-0.1498764000366222"/>
      </bottom>
      <diagonal/>
    </border>
    <border>
      <left/>
      <right style="thin">
        <color auto="1"/>
      </right>
      <top style="thin">
        <color theme="0" tint="-0.1498764000366222"/>
      </top>
      <bottom style="thin">
        <color theme="0" tint="-0.1498764000366222"/>
      </bottom>
      <diagonal/>
    </border>
    <border>
      <left style="thin">
        <color theme="0" tint="-0.1498764000366222"/>
      </left>
      <right style="thin">
        <color auto="1"/>
      </right>
      <top style="thin">
        <color theme="0" tint="-0.1498764000366222"/>
      </top>
      <bottom style="thin">
        <color theme="0" tint="-0.1498764000366222"/>
      </bottom>
      <diagonal/>
    </border>
    <border>
      <left/>
      <right style="thin">
        <color auto="1"/>
      </right>
      <top style="thin">
        <color theme="0" tint="-0.1498764000366222"/>
      </top>
      <bottom style="thin">
        <color auto="1"/>
      </bottom>
      <diagonal/>
    </border>
    <border>
      <left style="thin">
        <color auto="1"/>
      </left>
      <right style="thin">
        <color auto="1"/>
      </right>
      <top style="thin">
        <color theme="0"/>
      </top>
      <bottom style="thin">
        <color theme="0"/>
      </bottom>
      <diagonal/>
    </border>
    <border>
      <left/>
      <right style="thin">
        <color theme="0" tint="-0.1498764000366222"/>
      </right>
      <top style="thin">
        <color theme="0" tint="-0.1498764000366222"/>
      </top>
      <bottom style="thin">
        <color auto="1"/>
      </bottom>
      <diagonal/>
    </border>
    <border>
      <left/>
      <right style="thin">
        <color theme="0"/>
      </right>
      <top/>
      <bottom style="thin">
        <color auto="1"/>
      </bottom>
      <diagonal/>
    </border>
    <border>
      <left/>
      <right style="double">
        <color theme="1"/>
      </right>
      <top style="thin">
        <color auto="1"/>
      </top>
      <bottom/>
      <diagonal/>
    </border>
    <border>
      <left style="double">
        <color theme="1"/>
      </left>
      <right/>
      <top style="thin">
        <color auto="1"/>
      </top>
      <bottom/>
      <diagonal/>
    </border>
    <border>
      <left/>
      <right style="double">
        <color theme="1"/>
      </right>
      <top/>
      <bottom style="thin">
        <color auto="1"/>
      </bottom>
      <diagonal/>
    </border>
    <border>
      <left style="double">
        <color theme="1"/>
      </left>
      <right/>
      <top/>
      <bottom style="thin">
        <color auto="1"/>
      </bottom>
      <diagonal/>
    </border>
    <border>
      <left style="thin">
        <color theme="0" tint="-0.1498764000366222"/>
      </left>
      <right style="double">
        <color theme="0" tint="-0.499984740745262"/>
      </right>
      <top style="thin">
        <color auto="1"/>
      </top>
      <bottom style="thin">
        <color theme="0" tint="-0.1498764000366222"/>
      </bottom>
      <diagonal/>
    </border>
    <border>
      <left style="double">
        <color theme="0" tint="-0.499984740745262"/>
      </left>
      <right style="thin">
        <color theme="0" tint="-0.1498764000366222"/>
      </right>
      <top style="thin">
        <color auto="1"/>
      </top>
      <bottom style="thin">
        <color theme="0" tint="-0.1498764000366222"/>
      </bottom>
      <diagonal/>
    </border>
    <border>
      <left style="thin">
        <color theme="0" tint="-0.1498764000366222"/>
      </left>
      <right style="double">
        <color theme="0" tint="-0.499984740745262"/>
      </right>
      <top style="thin">
        <color theme="0" tint="-0.1498764000366222"/>
      </top>
      <bottom style="thin">
        <color theme="0" tint="-0.1498764000366222"/>
      </bottom>
      <diagonal/>
    </border>
    <border>
      <left style="double">
        <color theme="0" tint="-0.499984740745262"/>
      </left>
      <right style="thin">
        <color theme="0" tint="-0.1498764000366222"/>
      </right>
      <top style="thin">
        <color theme="0" tint="-0.1498764000366222"/>
      </top>
      <bottom style="thin">
        <color theme="0" tint="-0.1498764000366222"/>
      </bottom>
      <diagonal/>
    </border>
    <border>
      <left style="thin">
        <color theme="0" tint="-0.1498764000366222"/>
      </left>
      <right style="double">
        <color theme="0" tint="-0.499984740745262"/>
      </right>
      <top style="thin">
        <color theme="0" tint="-0.1498764000366222"/>
      </top>
      <bottom style="thin">
        <color theme="1"/>
      </bottom>
      <diagonal/>
    </border>
    <border>
      <left style="double">
        <color theme="0" tint="-0.499984740745262"/>
      </left>
      <right style="thin">
        <color theme="0" tint="-0.1498764000366222"/>
      </right>
      <top style="thin">
        <color theme="0" tint="-0.1498764000366222"/>
      </top>
      <bottom style="thin">
        <color theme="1"/>
      </bottom>
      <diagonal/>
    </border>
    <border>
      <left style="thin">
        <color theme="0"/>
      </left>
      <right/>
      <top style="thin">
        <color theme="0"/>
      </top>
      <bottom/>
      <diagonal/>
    </border>
    <border>
      <left/>
      <right/>
      <top style="thin">
        <color theme="0"/>
      </top>
      <bottom/>
      <diagonal/>
    </border>
    <border>
      <left style="thin">
        <color theme="0"/>
      </left>
      <right/>
      <top/>
      <bottom/>
      <diagonal/>
    </border>
    <border>
      <left style="thin">
        <color theme="0"/>
      </left>
      <right/>
      <top/>
      <bottom style="thin">
        <color auto="1"/>
      </bottom>
      <diagonal/>
    </border>
    <border>
      <left/>
      <right style="thin">
        <color theme="0"/>
      </right>
      <top style="thin">
        <color auto="1"/>
      </top>
      <bottom/>
      <diagonal/>
    </border>
    <border>
      <left style="thin">
        <color theme="0"/>
      </left>
      <right style="thin">
        <color theme="1" tint="0.499984740745262"/>
      </right>
      <top style="thin">
        <color theme="1"/>
      </top>
      <bottom style="thin">
        <color theme="1"/>
      </bottom>
      <diagonal/>
    </border>
    <border>
      <left style="thin">
        <color theme="1" tint="0.499984740745262"/>
      </left>
      <right style="thin">
        <color theme="0"/>
      </right>
      <top style="thin">
        <color theme="1"/>
      </top>
      <bottom style="thin">
        <color theme="0"/>
      </bottom>
      <diagonal/>
    </border>
    <border>
      <left style="thin">
        <color theme="0"/>
      </left>
      <right style="thin">
        <color theme="0"/>
      </right>
      <top style="thin">
        <color theme="1"/>
      </top>
      <bottom style="thin">
        <color theme="0"/>
      </bottom>
      <diagonal/>
    </border>
    <border>
      <left/>
      <right style="thin">
        <color theme="0"/>
      </right>
      <top style="thin">
        <color theme="0"/>
      </top>
      <bottom/>
      <diagonal/>
    </border>
    <border>
      <left/>
      <right style="thin">
        <color theme="0"/>
      </right>
      <top/>
      <bottom/>
      <diagonal/>
    </border>
    <border>
      <left style="thin">
        <color theme="0"/>
      </left>
      <right style="thin">
        <color theme="0"/>
      </right>
      <top style="thin">
        <color theme="0"/>
      </top>
      <bottom style="thin">
        <color theme="1"/>
      </bottom>
      <diagonal/>
    </border>
    <border>
      <left style="thin">
        <color theme="0"/>
      </left>
      <right/>
      <top style="thin">
        <color auto="1"/>
      </top>
      <bottom/>
      <diagonal/>
    </border>
    <border>
      <left style="thin">
        <color theme="0" tint="-0.1498764000366222"/>
      </left>
      <right/>
      <top style="thin">
        <color auto="1"/>
      </top>
      <bottom style="thin">
        <color theme="0" tint="-0.1498764000366222"/>
      </bottom>
      <diagonal/>
    </border>
    <border>
      <left/>
      <right/>
      <top style="thin">
        <color auto="1"/>
      </top>
      <bottom style="thin">
        <color theme="0" tint="-0.1498764000366222"/>
      </bottom>
      <diagonal/>
    </border>
    <border>
      <left style="thin">
        <color theme="0"/>
      </left>
      <right style="thin">
        <color theme="0"/>
      </right>
      <top style="thin">
        <color auto="1"/>
      </top>
      <bottom style="thin">
        <color auto="1"/>
      </bottom>
      <diagonal/>
    </border>
    <border>
      <left/>
      <right style="double">
        <color auto="1"/>
      </right>
      <top style="thin">
        <color auto="1"/>
      </top>
      <bottom/>
      <diagonal/>
    </border>
    <border>
      <left/>
      <right style="thin">
        <color theme="0" tint="-0.1498764000366222"/>
      </right>
      <top style="thin">
        <color auto="1"/>
      </top>
      <bottom style="thin">
        <color theme="0" tint="-0.499984740745262"/>
      </bottom>
      <diagonal/>
    </border>
    <border>
      <left style="thin">
        <color theme="0" tint="-0.1498764000366222"/>
      </left>
      <right style="thin">
        <color theme="0" tint="-0.1498764000366222"/>
      </right>
      <top style="thin">
        <color auto="1"/>
      </top>
      <bottom style="thin">
        <color theme="0" tint="-0.499984740745262"/>
      </bottom>
      <diagonal/>
    </border>
    <border>
      <left/>
      <right style="double">
        <color auto="1"/>
      </right>
      <top/>
      <bottom style="thin">
        <color auto="1"/>
      </bottom>
      <diagonal/>
    </border>
    <border>
      <left/>
      <right style="thin">
        <color theme="0" tint="-0.1498764000366222"/>
      </right>
      <top style="thin">
        <color theme="0" tint="-0.499984740745262"/>
      </top>
      <bottom style="thin">
        <color auto="1"/>
      </bottom>
      <diagonal/>
    </border>
    <border>
      <left style="thin">
        <color theme="0" tint="-0.1498764000366222"/>
      </left>
      <right style="thin">
        <color theme="0" tint="-0.1498764000366222"/>
      </right>
      <top style="thin">
        <color theme="0" tint="-0.499984740745262"/>
      </top>
      <bottom style="thin">
        <color auto="1"/>
      </bottom>
      <diagonal/>
    </border>
    <border>
      <left style="thin">
        <color theme="0"/>
      </left>
      <right style="thin">
        <color theme="1"/>
      </right>
      <top style="thin">
        <color theme="1"/>
      </top>
      <bottom style="thin">
        <color theme="0"/>
      </bottom>
      <diagonal/>
    </border>
    <border>
      <left style="thin">
        <color theme="0"/>
      </left>
      <right style="thin">
        <color theme="1"/>
      </right>
      <top/>
      <bottom style="thin">
        <color theme="0"/>
      </bottom>
      <diagonal/>
    </border>
    <border>
      <left style="thin">
        <color theme="0"/>
      </left>
      <right style="thin">
        <color theme="1"/>
      </right>
      <top style="thin">
        <color theme="0"/>
      </top>
      <bottom style="thin">
        <color theme="0"/>
      </bottom>
      <diagonal/>
    </border>
    <border>
      <left style="thin">
        <color theme="0"/>
      </left>
      <right style="thin">
        <color theme="1"/>
      </right>
      <top style="thin">
        <color theme="0"/>
      </top>
      <bottom style="thin">
        <color theme="1"/>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auto="1"/>
      </right>
      <top style="thin">
        <color auto="1"/>
      </top>
      <bottom style="thin">
        <color theme="0" tint="-0.1498764000366222"/>
      </bottom>
      <diagonal/>
    </border>
    <border>
      <left style="thin">
        <color theme="0" tint="-0.499984740745262"/>
      </left>
      <right/>
      <top/>
      <bottom/>
      <diagonal/>
    </border>
    <border>
      <left style="thin">
        <color theme="0" tint="-0.1498764000366222"/>
      </left>
      <right style="thin">
        <color auto="1"/>
      </right>
      <top style="thin">
        <color auto="1"/>
      </top>
      <bottom style="thin">
        <color theme="0" tint="-0.499984740745262"/>
      </bottom>
      <diagonal/>
    </border>
    <border>
      <left style="thin">
        <color theme="0" tint="-0.1498764000366222"/>
      </left>
      <right style="thin">
        <color auto="1"/>
      </right>
      <top style="thin">
        <color theme="0" tint="-0.499984740745262"/>
      </top>
      <bottom style="thin">
        <color auto="1"/>
      </bottom>
      <diagonal/>
    </border>
    <border>
      <left style="thin">
        <color theme="0" tint="-0.499984740745262"/>
      </left>
      <right/>
      <top/>
      <bottom style="thin">
        <color theme="0" tint="-0.499984740745262"/>
      </bottom>
      <diagonal/>
    </border>
    <border>
      <left/>
      <right/>
      <top/>
      <bottom style="thin">
        <color theme="0" tint="-0.499984740745262"/>
      </bottom>
      <diagonal/>
    </border>
    <border>
      <left style="thin">
        <color theme="0" tint="-0.1498764000366222"/>
      </left>
      <right style="thin">
        <color theme="1"/>
      </right>
      <top style="thin">
        <color auto="1"/>
      </top>
      <bottom style="thin">
        <color theme="0" tint="-0.1498764000366222"/>
      </bottom>
      <diagonal/>
    </border>
    <border>
      <left style="thin">
        <color theme="0" tint="-0.1498764000366222"/>
      </left>
      <right style="thin">
        <color theme="1"/>
      </right>
      <top style="thin">
        <color theme="0" tint="-0.1498764000366222"/>
      </top>
      <bottom style="thin">
        <color theme="0" tint="-0.1498764000366222"/>
      </bottom>
      <diagonal/>
    </border>
    <border>
      <left style="thin">
        <color theme="0" tint="-0.1498764000366222"/>
      </left>
      <right style="thin">
        <color theme="1"/>
      </right>
      <top style="thin">
        <color theme="0" tint="-0.1498764000366222"/>
      </top>
      <bottom style="thin">
        <color theme="1"/>
      </bottom>
      <diagonal/>
    </border>
    <border>
      <left style="thin">
        <color theme="1"/>
      </left>
      <right/>
      <top style="thin">
        <color theme="1"/>
      </top>
      <bottom style="thin">
        <color auto="1"/>
      </bottom>
      <diagonal/>
    </border>
    <border>
      <left/>
      <right/>
      <top style="thin">
        <color theme="1"/>
      </top>
      <bottom style="thin">
        <color auto="1"/>
      </bottom>
      <diagonal/>
    </border>
    <border>
      <left style="thin">
        <color theme="1"/>
      </left>
      <right/>
      <top style="thin">
        <color auto="1"/>
      </top>
      <bottom style="thin">
        <color theme="0"/>
      </bottom>
      <diagonal/>
    </border>
    <border>
      <left/>
      <right/>
      <top style="thin">
        <color auto="1"/>
      </top>
      <bottom style="thin">
        <color theme="0"/>
      </bottom>
      <diagonal/>
    </border>
    <border>
      <left style="thin">
        <color theme="1"/>
      </left>
      <right style="thin">
        <color theme="0"/>
      </right>
      <top style="thin">
        <color theme="0"/>
      </top>
      <bottom style="thin">
        <color theme="0"/>
      </bottom>
      <diagonal/>
    </border>
    <border>
      <left style="thin">
        <color theme="1"/>
      </left>
      <right style="thin">
        <color theme="0"/>
      </right>
      <top style="thin">
        <color theme="0"/>
      </top>
      <bottom style="thin">
        <color theme="1"/>
      </bottom>
      <diagonal/>
    </border>
    <border>
      <left/>
      <right style="thin">
        <color theme="0" tint="-0.499984740745262"/>
      </right>
      <top style="thin">
        <color theme="0" tint="-0.499984740745262"/>
      </top>
      <bottom/>
      <diagonal/>
    </border>
    <border>
      <left/>
      <right style="thin">
        <color theme="0" tint="-0.499984740745262"/>
      </right>
      <top/>
      <bottom/>
      <diagonal/>
    </border>
    <border>
      <left style="thin">
        <color rgb="FFC00000"/>
      </left>
      <right style="thin">
        <color theme="0" tint="-0.1498764000366222"/>
      </right>
      <top style="thin">
        <color auto="1"/>
      </top>
      <bottom style="thin">
        <color theme="0" tint="-0.1498764000366222"/>
      </bottom>
      <diagonal/>
    </border>
    <border>
      <left style="thin">
        <color rgb="FFC00000"/>
      </left>
      <right style="thin">
        <color theme="0" tint="-0.1498764000366222"/>
      </right>
      <top style="thin">
        <color theme="0" tint="-0.1498764000366222"/>
      </top>
      <bottom style="thin">
        <color theme="0" tint="-0.1498764000366222"/>
      </bottom>
      <diagonal/>
    </border>
    <border>
      <left/>
      <right style="thin">
        <color theme="0" tint="-0.499984740745262"/>
      </right>
      <top/>
      <bottom style="thin">
        <color theme="0" tint="-0.499984740745262"/>
      </bottom>
      <diagonal/>
    </border>
    <border>
      <left style="thin">
        <color rgb="FFC00000"/>
      </left>
      <right style="thin">
        <color theme="0" tint="-0.1498764000366222"/>
      </right>
      <top style="thin">
        <color theme="0" tint="-0.1498764000366222"/>
      </top>
      <bottom style="thin">
        <color rgb="FFC00000"/>
      </bottom>
      <diagonal/>
    </border>
    <border>
      <left style="thin">
        <color theme="0" tint="-0.1498764000366222"/>
      </left>
      <right style="thin">
        <color theme="0" tint="-0.1498764000366222"/>
      </right>
      <top style="thin">
        <color theme="0" tint="-0.1498764000366222"/>
      </top>
      <bottom style="thin">
        <color rgb="FFC00000"/>
      </bottom>
      <diagonal/>
    </border>
    <border>
      <left/>
      <right style="thin">
        <color theme="0"/>
      </right>
      <top style="thin">
        <color theme="1"/>
      </top>
      <bottom style="thin">
        <color auto="1"/>
      </bottom>
      <diagonal/>
    </border>
    <border>
      <left style="thin">
        <color theme="0"/>
      </left>
      <right style="thin">
        <color theme="0"/>
      </right>
      <top style="thin">
        <color theme="1"/>
      </top>
      <bottom style="thin">
        <color auto="1"/>
      </bottom>
      <diagonal/>
    </border>
    <border>
      <left style="thin">
        <color theme="0"/>
      </left>
      <right style="thin">
        <color theme="1"/>
      </right>
      <top style="thin">
        <color theme="1"/>
      </top>
      <bottom style="thin">
        <color auto="1"/>
      </bottom>
      <diagonal/>
    </border>
    <border>
      <left/>
      <right style="thin">
        <color theme="1"/>
      </right>
      <top style="thin">
        <color auto="1"/>
      </top>
      <bottom style="thin">
        <color theme="0"/>
      </bottom>
      <diagonal/>
    </border>
    <border>
      <left style="thin">
        <color theme="0" tint="-0.1498764000366222"/>
      </left>
      <right style="thin">
        <color rgb="FFC00000"/>
      </right>
      <top style="thin">
        <color auto="1"/>
      </top>
      <bottom style="thin">
        <color theme="0" tint="-0.1498764000366222"/>
      </bottom>
      <diagonal/>
    </border>
    <border>
      <left style="thin">
        <color theme="0" tint="-0.1498764000366222"/>
      </left>
      <right style="thin">
        <color rgb="FFC00000"/>
      </right>
      <top style="thin">
        <color theme="0" tint="-0.1498764000366222"/>
      </top>
      <bottom style="thin">
        <color theme="0" tint="-0.1498764000366222"/>
      </bottom>
      <diagonal/>
    </border>
    <border>
      <left style="thin">
        <color auto="1"/>
      </left>
      <right/>
      <top/>
      <bottom/>
      <diagonal/>
    </border>
    <border>
      <left style="thin">
        <color theme="0" tint="-0.1498764000366222"/>
      </left>
      <right style="thin">
        <color rgb="FFC00000"/>
      </right>
      <top style="thin">
        <color theme="0" tint="-0.1498764000366222"/>
      </top>
      <bottom style="thin">
        <color rgb="FFC00000"/>
      </bottom>
      <diagonal/>
    </border>
    <border>
      <left style="thin">
        <color theme="0" tint="-0.1498764000366222"/>
      </left>
      <right style="thin">
        <color auto="1"/>
      </right>
      <top style="thin">
        <color auto="1"/>
      </top>
      <bottom style="thin">
        <color theme="0" tint="-0.1498764000366222"/>
      </bottom>
      <diagonal/>
    </border>
    <border>
      <left style="thin">
        <color theme="1"/>
      </left>
      <right style="thin">
        <color theme="0" tint="-0.1498764000366222"/>
      </right>
      <top style="thin">
        <color theme="1"/>
      </top>
      <bottom style="thin">
        <color theme="0" tint="-0.1498764000366222"/>
      </bottom>
      <diagonal/>
    </border>
    <border>
      <left style="thin">
        <color theme="1"/>
      </left>
      <right style="thin">
        <color theme="0" tint="-0.1498764000366222"/>
      </right>
      <top style="thin">
        <color theme="0" tint="-0.1498764000366222"/>
      </top>
      <bottom style="thin">
        <color theme="0" tint="-0.1498764000366222"/>
      </bottom>
      <diagonal/>
    </border>
    <border>
      <left style="thin">
        <color theme="1"/>
      </left>
      <right style="thin">
        <color theme="0" tint="-0.1498764000366222"/>
      </right>
      <top style="thin">
        <color theme="0" tint="-0.1498764000366222"/>
      </top>
      <bottom style="thin">
        <color theme="1"/>
      </bottom>
      <diagonal/>
    </border>
    <border>
      <left style="thin">
        <color theme="1"/>
      </left>
      <right style="thin">
        <color theme="0" tint="-0.1498764000366222"/>
      </right>
      <top style="thin">
        <color auto="1"/>
      </top>
      <bottom style="thin">
        <color theme="0" tint="-0.1498764000366222"/>
      </bottom>
      <diagonal/>
    </border>
    <border>
      <left style="thin">
        <color theme="0" tint="-0.1498764000366222"/>
      </left>
      <right style="thin">
        <color auto="1"/>
      </right>
      <top style="thin">
        <color theme="0" tint="-0.1498764000366222"/>
      </top>
      <bottom style="thin">
        <color auto="1"/>
      </bottom>
      <diagonal/>
    </border>
    <border>
      <left style="thin">
        <color theme="1"/>
      </left>
      <right style="thin">
        <color theme="0" tint="-0.1498764000366222"/>
      </right>
      <top style="thin">
        <color theme="0" tint="-0.1498764000366222"/>
      </top>
      <bottom style="thin">
        <color auto="1"/>
      </bottom>
      <diagonal/>
    </border>
    <border>
      <left style="thin">
        <color auto="1"/>
      </left>
      <right style="thin">
        <color theme="0"/>
      </right>
      <top style="thin">
        <color auto="1"/>
      </top>
      <bottom style="thin">
        <color theme="0"/>
      </bottom>
      <diagonal/>
    </border>
    <border>
      <left style="thin">
        <color auto="1"/>
      </left>
      <right style="thin">
        <color theme="0"/>
      </right>
      <top style="thin">
        <color theme="0"/>
      </top>
      <bottom style="thin">
        <color theme="0"/>
      </bottom>
      <diagonal/>
    </border>
    <border>
      <left style="thin">
        <color theme="0"/>
      </left>
      <right style="dashed">
        <color theme="0" tint="-4.9989318521683403E-2"/>
      </right>
      <top style="thin">
        <color auto="1"/>
      </top>
      <bottom/>
      <diagonal/>
    </border>
    <border>
      <left style="dashed">
        <color theme="0" tint="-4.9989318521683403E-2"/>
      </left>
      <right style="dashed">
        <color theme="0" tint="-4.9989318521683403E-2"/>
      </right>
      <top style="thin">
        <color auto="1"/>
      </top>
      <bottom/>
      <diagonal/>
    </border>
    <border>
      <left style="thin">
        <color theme="0" tint="-0.1498764000366222"/>
      </left>
      <right style="thin">
        <color theme="0" tint="-0.1498764000366222"/>
      </right>
      <top style="thin">
        <color theme="1"/>
      </top>
      <bottom style="thin">
        <color theme="0" tint="-0.1498764000366222"/>
      </bottom>
      <diagonal/>
    </border>
    <border>
      <left style="thin">
        <color theme="0"/>
      </left>
      <right style="thin">
        <color theme="0"/>
      </right>
      <top style="thin">
        <color auto="1"/>
      </top>
      <bottom style="thin">
        <color theme="0"/>
      </bottom>
      <diagonal/>
    </border>
    <border>
      <left/>
      <right style="thin">
        <color auto="1"/>
      </right>
      <top style="thin">
        <color auto="1"/>
      </top>
      <bottom/>
      <diagonal/>
    </border>
    <border>
      <left style="thin">
        <color theme="0" tint="-4.9989318521683403E-2"/>
      </left>
      <right/>
      <top style="thin">
        <color auto="1"/>
      </top>
      <bottom/>
      <diagonal/>
    </border>
    <border>
      <left style="thin">
        <color theme="0" tint="-4.9989318521683403E-2"/>
      </left>
      <right/>
      <top/>
      <bottom/>
      <diagonal/>
    </border>
    <border>
      <left style="thin">
        <color theme="0" tint="-4.9989318521683403E-2"/>
      </left>
      <right/>
      <top/>
      <bottom style="thin">
        <color auto="1"/>
      </bottom>
      <diagonal/>
    </border>
    <border>
      <left style="thin">
        <color auto="1"/>
      </left>
      <right style="thin">
        <color auto="1"/>
      </right>
      <top style="thin">
        <color auto="1"/>
      </top>
      <bottom/>
      <diagonal/>
    </border>
    <border>
      <left style="thin">
        <color theme="0"/>
      </left>
      <right style="thin">
        <color auto="1"/>
      </right>
      <top style="thin">
        <color auto="1"/>
      </top>
      <bottom style="thin">
        <color theme="0"/>
      </bottom>
      <diagonal/>
    </border>
    <border>
      <left style="thin">
        <color theme="0"/>
      </left>
      <right style="thin">
        <color auto="1"/>
      </right>
      <top style="thin">
        <color theme="0"/>
      </top>
      <bottom style="thin">
        <color theme="0"/>
      </bottom>
      <diagonal/>
    </border>
    <border>
      <left style="thin">
        <color theme="0"/>
      </left>
      <right style="thin">
        <color auto="1"/>
      </right>
      <top style="thin">
        <color theme="0"/>
      </top>
      <bottom style="thin">
        <color auto="1"/>
      </bottom>
      <diagonal/>
    </border>
    <border>
      <left style="thin">
        <color theme="0" tint="-0.1498764000366222"/>
      </left>
      <right/>
      <top style="thin">
        <color theme="0" tint="-0.1498764000366222"/>
      </top>
      <bottom/>
      <diagonal/>
    </border>
    <border>
      <left/>
      <right style="thin">
        <color theme="0" tint="-0.1498764000366222"/>
      </right>
      <top style="thin">
        <color theme="0" tint="-0.1498764000366222"/>
      </top>
      <bottom/>
      <diagonal/>
    </border>
    <border>
      <left style="thin">
        <color theme="0" tint="-0.1498764000366222"/>
      </left>
      <right/>
      <top/>
      <bottom style="thin">
        <color theme="0" tint="-0.1498764000366222"/>
      </bottom>
      <diagonal/>
    </border>
    <border>
      <left/>
      <right style="thin">
        <color theme="0" tint="-0.1498764000366222"/>
      </right>
      <top/>
      <bottom style="thin">
        <color auto="1"/>
      </bottom>
      <diagonal/>
    </border>
    <border>
      <left style="dashed">
        <color theme="0" tint="-4.9989318521683403E-2"/>
      </left>
      <right style="thin">
        <color auto="1"/>
      </right>
      <top style="thin">
        <color auto="1"/>
      </top>
      <bottom/>
      <diagonal/>
    </border>
    <border>
      <left/>
      <right style="thin">
        <color auto="1"/>
      </right>
      <top/>
      <bottom/>
      <diagonal/>
    </border>
    <border>
      <left style="thin">
        <color theme="0" tint="-0.1498764000366222"/>
      </left>
      <right style="thin">
        <color theme="1"/>
      </right>
      <top style="thin">
        <color theme="1"/>
      </top>
      <bottom style="thin">
        <color theme="0" tint="-0.1498764000366222"/>
      </bottom>
      <diagonal/>
    </border>
    <border>
      <left style="medium">
        <color theme="1"/>
      </left>
      <right style="medium">
        <color theme="1"/>
      </right>
      <top style="medium">
        <color theme="1"/>
      </top>
      <bottom style="medium">
        <color theme="1"/>
      </bottom>
      <diagonal/>
    </border>
  </borders>
  <cellStyleXfs count="12">
    <xf numFmtId="0" fontId="0" fillId="0" borderId="0"/>
    <xf numFmtId="0" fontId="6" fillId="0" borderId="0" applyNumberFormat="0" applyFill="0" applyBorder="0" applyAlignment="0" applyProtection="0"/>
    <xf numFmtId="0" fontId="26" fillId="0" borderId="172" applyNumberFormat="0" applyFont="0" applyFill="0" applyAlignment="0" applyProtection="0">
      <alignment horizontal="left"/>
    </xf>
    <xf numFmtId="0" fontId="27" fillId="2" borderId="0" applyBorder="0">
      <alignment horizontal="center"/>
    </xf>
    <xf numFmtId="0" fontId="26" fillId="2" borderId="0" applyBorder="0">
      <alignment horizontal="center"/>
    </xf>
    <xf numFmtId="0" fontId="28" fillId="0" borderId="0"/>
    <xf numFmtId="0" fontId="35" fillId="0" borderId="0"/>
    <xf numFmtId="0" fontId="37" fillId="0" borderId="172" applyNumberFormat="0" applyFont="0" applyFill="0" applyAlignment="0" applyProtection="0">
      <alignment horizontal="left"/>
    </xf>
    <xf numFmtId="0" fontId="38" fillId="2" borderId="0" applyBorder="0">
      <alignment horizontal="center"/>
    </xf>
    <xf numFmtId="0" fontId="37" fillId="2" borderId="0" applyBorder="0">
      <alignment horizontal="center"/>
    </xf>
    <xf numFmtId="0" fontId="1" fillId="0" borderId="0"/>
    <xf numFmtId="0" fontId="1" fillId="0" borderId="0"/>
  </cellStyleXfs>
  <cellXfs count="439">
    <xf numFmtId="0" fontId="0" fillId="0" borderId="0" xfId="0"/>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7" xfId="0" applyFont="1" applyBorder="1"/>
    <xf numFmtId="0" fontId="3" fillId="0" borderId="1" xfId="0" applyFont="1" applyBorder="1"/>
    <xf numFmtId="0" fontId="4" fillId="0" borderId="1" xfId="0" applyFont="1" applyBorder="1" applyAlignment="1">
      <alignment horizontal="right"/>
    </xf>
    <xf numFmtId="0" fontId="2" fillId="0" borderId="9" xfId="0" applyFont="1" applyBorder="1"/>
    <xf numFmtId="0" fontId="6" fillId="0" borderId="2" xfId="1" applyBorder="1"/>
    <xf numFmtId="0" fontId="2" fillId="0" borderId="10" xfId="0" applyFont="1" applyBorder="1"/>
    <xf numFmtId="0" fontId="2" fillId="0" borderId="11" xfId="0" applyFont="1" applyBorder="1"/>
    <xf numFmtId="49" fontId="0" fillId="0" borderId="0" xfId="0" applyNumberFormat="1"/>
    <xf numFmtId="0" fontId="7" fillId="0" borderId="0" xfId="0" applyFont="1"/>
    <xf numFmtId="0" fontId="0" fillId="0" borderId="0" xfId="0" applyAlignment="1">
      <alignment horizontal="center"/>
    </xf>
    <xf numFmtId="0" fontId="8" fillId="2" borderId="0" xfId="0" applyFont="1" applyFill="1" applyAlignment="1">
      <alignment horizontal="left"/>
    </xf>
    <xf numFmtId="0" fontId="0" fillId="0" borderId="0" xfId="0" applyAlignment="1">
      <alignment wrapText="1"/>
    </xf>
    <xf numFmtId="0" fontId="0" fillId="3" borderId="0" xfId="0" applyFill="1"/>
    <xf numFmtId="49" fontId="0" fillId="3" borderId="0" xfId="0" applyNumberFormat="1" applyFill="1" applyProtection="1">
      <protection locked="0"/>
    </xf>
    <xf numFmtId="0" fontId="0" fillId="3" borderId="0" xfId="0" applyFill="1" applyProtection="1">
      <protection locked="0"/>
    </xf>
    <xf numFmtId="0" fontId="9" fillId="0" borderId="0" xfId="0" applyFont="1"/>
    <xf numFmtId="0" fontId="0" fillId="0" borderId="0" xfId="0" applyProtection="1">
      <protection locked="0"/>
    </xf>
    <xf numFmtId="0" fontId="10" fillId="0" borderId="0" xfId="0" applyFont="1" applyProtection="1">
      <protection locked="0"/>
    </xf>
    <xf numFmtId="0" fontId="11" fillId="0" borderId="0" xfId="0" applyFont="1" applyAlignment="1" applyProtection="1">
      <alignment vertical="top" wrapText="1"/>
      <protection locked="0"/>
    </xf>
    <xf numFmtId="0" fontId="0" fillId="0" borderId="0" xfId="0" applyAlignment="1" applyProtection="1">
      <alignment vertical="top" wrapText="1"/>
      <protection locked="0"/>
    </xf>
    <xf numFmtId="0" fontId="12" fillId="0" borderId="1" xfId="0" applyFont="1" applyBorder="1"/>
    <xf numFmtId="0" fontId="12" fillId="0" borderId="9" xfId="0" applyFont="1" applyBorder="1"/>
    <xf numFmtId="0" fontId="12" fillId="0" borderId="2" xfId="0" applyFont="1" applyBorder="1"/>
    <xf numFmtId="0" fontId="12" fillId="0" borderId="7" xfId="0" applyFont="1" applyBorder="1"/>
    <xf numFmtId="0" fontId="12" fillId="0" borderId="12" xfId="0" applyFont="1" applyBorder="1"/>
    <xf numFmtId="0" fontId="12" fillId="0" borderId="13" xfId="0" applyFont="1" applyBorder="1"/>
    <xf numFmtId="0" fontId="12" fillId="0" borderId="37" xfId="0" applyFont="1" applyBorder="1"/>
    <xf numFmtId="0" fontId="12" fillId="0" borderId="12" xfId="0" applyFont="1" applyBorder="1" applyAlignment="1">
      <alignment vertical="center"/>
    </xf>
    <xf numFmtId="0" fontId="12" fillId="0" borderId="44" xfId="0" applyFont="1" applyBorder="1"/>
    <xf numFmtId="0" fontId="12" fillId="0" borderId="66" xfId="0" applyFont="1" applyBorder="1"/>
    <xf numFmtId="0" fontId="12" fillId="0" borderId="74" xfId="0" applyFont="1" applyBorder="1"/>
    <xf numFmtId="0" fontId="12" fillId="0" borderId="7" xfId="0" applyFont="1" applyBorder="1" applyAlignment="1">
      <alignment vertical="top" wrapText="1"/>
    </xf>
    <xf numFmtId="0" fontId="12" fillId="0" borderId="93" xfId="0" applyFont="1" applyBorder="1"/>
    <xf numFmtId="0" fontId="12" fillId="0" borderId="94" xfId="0" applyFont="1" applyBorder="1"/>
    <xf numFmtId="0" fontId="12" fillId="0" borderId="1" xfId="0" applyFont="1" applyBorder="1" applyAlignment="1">
      <alignment wrapText="1"/>
    </xf>
    <xf numFmtId="0" fontId="12" fillId="0" borderId="2" xfId="0" applyFont="1" applyBorder="1" applyAlignment="1">
      <alignment vertical="top" wrapText="1"/>
    </xf>
    <xf numFmtId="0" fontId="12" fillId="0" borderId="8" xfId="0" applyFont="1" applyBorder="1" applyAlignment="1">
      <alignment vertical="top" wrapText="1"/>
    </xf>
    <xf numFmtId="0" fontId="12" fillId="0" borderId="8" xfId="0" applyFont="1" applyBorder="1"/>
    <xf numFmtId="0" fontId="12" fillId="0" borderId="108" xfId="0" applyFont="1" applyBorder="1"/>
    <xf numFmtId="0" fontId="12" fillId="0" borderId="109" xfId="0" applyFont="1" applyBorder="1" applyAlignment="1">
      <alignment wrapText="1"/>
    </xf>
    <xf numFmtId="0" fontId="12" fillId="0" borderId="9" xfId="0" applyFont="1" applyBorder="1" applyAlignment="1">
      <alignment wrapText="1"/>
    </xf>
    <xf numFmtId="0" fontId="12" fillId="0" borderId="96" xfId="0" applyFont="1" applyBorder="1"/>
    <xf numFmtId="0" fontId="21" fillId="0" borderId="13" xfId="0" applyFont="1" applyBorder="1" applyAlignment="1">
      <alignment vertical="center"/>
    </xf>
    <xf numFmtId="0" fontId="12" fillId="0" borderId="57" xfId="0" applyFont="1" applyBorder="1"/>
    <xf numFmtId="0" fontId="13" fillId="0" borderId="74" xfId="4" applyFont="1" applyFill="1" applyBorder="1" applyAlignment="1"/>
    <xf numFmtId="0" fontId="13" fillId="2" borderId="14" xfId="4" applyFont="1" applyBorder="1" applyAlignment="1"/>
    <xf numFmtId="0" fontId="13" fillId="2" borderId="15" xfId="4" applyFont="1" applyBorder="1" applyAlignment="1"/>
    <xf numFmtId="0" fontId="12" fillId="0" borderId="13" xfId="0" applyFont="1" applyBorder="1" applyAlignment="1">
      <alignment vertical="top" wrapText="1"/>
    </xf>
    <xf numFmtId="0" fontId="12" fillId="0" borderId="2" xfId="0" applyFont="1" applyBorder="1" applyAlignment="1">
      <alignment wrapText="1"/>
    </xf>
    <xf numFmtId="0" fontId="22" fillId="0" borderId="1" xfId="0" applyFont="1" applyBorder="1"/>
    <xf numFmtId="0" fontId="22" fillId="0" borderId="37" xfId="0" applyFont="1" applyBorder="1"/>
    <xf numFmtId="0" fontId="22" fillId="0" borderId="2" xfId="0" applyFont="1" applyBorder="1"/>
    <xf numFmtId="0" fontId="17" fillId="0" borderId="2" xfId="0" applyFont="1" applyBorder="1"/>
    <xf numFmtId="0" fontId="12" fillId="0" borderId="110" xfId="0" applyFont="1" applyBorder="1"/>
    <xf numFmtId="0" fontId="12" fillId="0" borderId="97" xfId="0" applyFont="1" applyBorder="1"/>
    <xf numFmtId="0" fontId="12" fillId="0" borderId="111" xfId="0" applyFont="1" applyBorder="1"/>
    <xf numFmtId="0" fontId="13" fillId="0" borderId="66" xfId="4" applyFont="1" applyFill="1" applyBorder="1" applyAlignment="1">
      <alignment vertical="center" textRotation="255" wrapText="1"/>
    </xf>
    <xf numFmtId="0" fontId="12" fillId="0" borderId="151" xfId="0" applyFont="1" applyBorder="1"/>
    <xf numFmtId="0" fontId="12" fillId="0" borderId="152" xfId="0" applyFont="1" applyBorder="1"/>
    <xf numFmtId="0" fontId="12" fillId="0" borderId="43" xfId="0" applyFont="1" applyBorder="1"/>
    <xf numFmtId="0" fontId="13" fillId="0" borderId="66" xfId="4" applyFont="1" applyFill="1" applyBorder="1" applyAlignment="1">
      <alignment vertical="center" textRotation="255"/>
    </xf>
    <xf numFmtId="0" fontId="12" fillId="0" borderId="66" xfId="0" applyFont="1" applyBorder="1" applyAlignment="1">
      <alignment vertical="top"/>
    </xf>
    <xf numFmtId="0" fontId="12" fillId="0" borderId="153" xfId="0" applyFont="1" applyBorder="1" applyAlignment="1">
      <alignment vertical="top"/>
    </xf>
    <xf numFmtId="0" fontId="12" fillId="0" borderId="154" xfId="0" applyFont="1" applyBorder="1" applyAlignment="1">
      <alignment vertical="top"/>
    </xf>
    <xf numFmtId="0" fontId="12" fillId="0" borderId="156" xfId="0" applyFont="1" applyBorder="1"/>
    <xf numFmtId="0" fontId="12" fillId="2" borderId="15" xfId="0" applyFont="1" applyFill="1" applyBorder="1"/>
    <xf numFmtId="0" fontId="12" fillId="0" borderId="162" xfId="0" applyFont="1" applyBorder="1"/>
    <xf numFmtId="0" fontId="12" fillId="0" borderId="163" xfId="0" applyFont="1" applyBorder="1"/>
    <xf numFmtId="0" fontId="12" fillId="0" borderId="164" xfId="0" applyFont="1" applyBorder="1"/>
    <xf numFmtId="0" fontId="14" fillId="2" borderId="15" xfId="0" applyFont="1" applyFill="1" applyBorder="1"/>
    <xf numFmtId="0" fontId="12" fillId="0" borderId="169" xfId="0" applyFont="1" applyBorder="1" applyAlignment="1">
      <alignment vertical="top"/>
    </xf>
    <xf numFmtId="0" fontId="12" fillId="0" borderId="12" xfId="0" applyFont="1" applyBorder="1" applyAlignment="1">
      <alignment vertical="top" wrapText="1"/>
    </xf>
    <xf numFmtId="0" fontId="22" fillId="0" borderId="13" xfId="0" applyFont="1" applyBorder="1"/>
    <xf numFmtId="0" fontId="22" fillId="0" borderId="127" xfId="0" applyFont="1" applyBorder="1"/>
    <xf numFmtId="0" fontId="17" fillId="0" borderId="8" xfId="0" applyFont="1" applyBorder="1" applyAlignment="1">
      <alignment vertical="top" wrapText="1"/>
    </xf>
    <xf numFmtId="0" fontId="12" fillId="0" borderId="87" xfId="0" applyFont="1" applyBorder="1" applyAlignment="1">
      <alignment vertical="top" wrapText="1"/>
    </xf>
    <xf numFmtId="0" fontId="29" fillId="0" borderId="0" xfId="0" applyFont="1"/>
    <xf numFmtId="0" fontId="30" fillId="0" borderId="0" xfId="0" applyFont="1"/>
    <xf numFmtId="0" fontId="31" fillId="0" borderId="0" xfId="0" applyFont="1"/>
    <xf numFmtId="0" fontId="33" fillId="0" borderId="0" xfId="0" applyFont="1"/>
    <xf numFmtId="0" fontId="34" fillId="0" borderId="4" xfId="0" applyFont="1" applyBorder="1"/>
    <xf numFmtId="0" fontId="12" fillId="0" borderId="98" xfId="0" applyFont="1" applyBorder="1" applyAlignment="1">
      <alignment horizontal="center"/>
    </xf>
    <xf numFmtId="0" fontId="12" fillId="0" borderId="27" xfId="0" applyFont="1" applyBorder="1" applyAlignment="1">
      <alignment horizontal="center"/>
    </xf>
    <xf numFmtId="0" fontId="12" fillId="0" borderId="91" xfId="0" applyFont="1" applyBorder="1" applyAlignment="1">
      <alignment horizontal="center"/>
    </xf>
    <xf numFmtId="0" fontId="13" fillId="2" borderId="14" xfId="4" applyFont="1" applyBorder="1" applyAlignment="1">
      <alignment horizontal="left" vertical="center"/>
    </xf>
    <xf numFmtId="0" fontId="13" fillId="2" borderId="15" xfId="4" applyFont="1" applyBorder="1" applyAlignment="1">
      <alignment horizontal="left" vertical="center"/>
    </xf>
    <xf numFmtId="0" fontId="13" fillId="2" borderId="67" xfId="4" applyFont="1" applyBorder="1" applyAlignment="1">
      <alignment horizontal="left" vertical="center"/>
    </xf>
    <xf numFmtId="0" fontId="18" fillId="2" borderId="15" xfId="3" applyFont="1" applyBorder="1" applyAlignment="1">
      <alignment horizontal="center" vertical="center"/>
    </xf>
    <xf numFmtId="0" fontId="18" fillId="2" borderId="67" xfId="3" applyFont="1" applyBorder="1" applyAlignment="1">
      <alignment horizontal="center" vertical="center"/>
    </xf>
    <xf numFmtId="0" fontId="18" fillId="2" borderId="15" xfId="4" applyFont="1" applyBorder="1" applyAlignment="1">
      <alignment horizontal="center" vertical="center"/>
    </xf>
    <xf numFmtId="0" fontId="18" fillId="2" borderId="67" xfId="4" applyFont="1" applyBorder="1" applyAlignment="1">
      <alignment horizontal="center" vertical="center"/>
    </xf>
    <xf numFmtId="0" fontId="13" fillId="2" borderId="14" xfId="4" applyFont="1" applyBorder="1" applyAlignment="1">
      <alignment horizontal="left"/>
    </xf>
    <xf numFmtId="0" fontId="13" fillId="2" borderId="15" xfId="4" applyFont="1" applyBorder="1" applyAlignment="1">
      <alignment horizontal="left"/>
    </xf>
    <xf numFmtId="0" fontId="13" fillId="2" borderId="59" xfId="4" applyFont="1" applyBorder="1" applyAlignment="1">
      <alignment horizontal="left"/>
    </xf>
    <xf numFmtId="0" fontId="12" fillId="0" borderId="16" xfId="0" applyFont="1" applyBorder="1" applyAlignment="1">
      <alignment horizontal="center" vertical="center"/>
    </xf>
    <xf numFmtId="0" fontId="12" fillId="0" borderId="17" xfId="0" applyFont="1" applyBorder="1" applyAlignment="1">
      <alignment horizontal="center" vertical="center"/>
    </xf>
    <xf numFmtId="0" fontId="12" fillId="0" borderId="17" xfId="0" applyFont="1" applyBorder="1" applyAlignment="1" applyProtection="1">
      <alignment horizontal="left" vertical="top"/>
      <protection locked="0"/>
    </xf>
    <xf numFmtId="0" fontId="12" fillId="0" borderId="68" xfId="0" applyFont="1" applyBorder="1" applyAlignment="1" applyProtection="1">
      <alignment horizontal="left" vertical="top"/>
      <protection locked="0"/>
    </xf>
    <xf numFmtId="0" fontId="12" fillId="0" borderId="69" xfId="0" applyFont="1" applyBorder="1" applyAlignment="1">
      <alignment horizontal="center" vertical="center"/>
    </xf>
    <xf numFmtId="0" fontId="12" fillId="0" borderId="70" xfId="0" applyFont="1" applyBorder="1" applyAlignment="1">
      <alignment horizontal="left" vertical="center"/>
    </xf>
    <xf numFmtId="0" fontId="12" fillId="0" borderId="17" xfId="0" applyFont="1" applyBorder="1" applyAlignment="1">
      <alignment horizontal="left" vertical="center"/>
    </xf>
    <xf numFmtId="0" fontId="12" fillId="0" borderId="17" xfId="0" applyFont="1" applyBorder="1" applyAlignment="1" applyProtection="1">
      <alignment horizontal="right" vertical="center"/>
      <protection locked="0"/>
    </xf>
    <xf numFmtId="177" fontId="12" fillId="0" borderId="17" xfId="0" applyNumberFormat="1" applyFont="1" applyBorder="1" applyAlignment="1">
      <alignment horizontal="right" vertical="center"/>
    </xf>
    <xf numFmtId="0" fontId="12" fillId="0" borderId="99" xfId="0" applyFont="1" applyBorder="1" applyAlignment="1" applyProtection="1">
      <alignment horizontal="center" vertical="center"/>
      <protection locked="0"/>
    </xf>
    <xf numFmtId="0" fontId="12" fillId="0" borderId="100" xfId="0" applyFont="1" applyBorder="1" applyAlignment="1" applyProtection="1">
      <alignment horizontal="center" vertical="center"/>
      <protection locked="0"/>
    </xf>
    <xf numFmtId="0" fontId="12" fillId="0" borderId="114" xfId="0" applyFont="1" applyBorder="1" applyAlignment="1" applyProtection="1">
      <alignment horizontal="center" vertical="center"/>
      <protection locked="0"/>
    </xf>
    <xf numFmtId="0" fontId="24" fillId="0" borderId="131" xfId="0" applyFont="1" applyBorder="1" applyAlignment="1" applyProtection="1">
      <alignment horizontal="center" vertical="center"/>
      <protection locked="0"/>
    </xf>
    <xf numFmtId="0" fontId="24" fillId="0" borderId="32" xfId="0" applyFont="1" applyBorder="1" applyAlignment="1" applyProtection="1">
      <alignment horizontal="center" vertical="center"/>
      <protection locked="0"/>
    </xf>
    <xf numFmtId="0" fontId="24" fillId="0" borderId="32" xfId="0" applyFont="1" applyBorder="1" applyAlignment="1" applyProtection="1">
      <alignment horizontal="center"/>
      <protection locked="0"/>
    </xf>
    <xf numFmtId="0" fontId="24" fillId="0" borderId="140" xfId="0" applyFont="1" applyBorder="1" applyAlignment="1" applyProtection="1">
      <alignment horizontal="center"/>
      <protection locked="0"/>
    </xf>
    <xf numFmtId="0" fontId="24" fillId="0" borderId="158" xfId="0" applyFont="1" applyBorder="1" applyAlignment="1" applyProtection="1">
      <alignment horizontal="left" vertical="top" wrapText="1"/>
      <protection locked="0"/>
    </xf>
    <xf numFmtId="0" fontId="24" fillId="0" borderId="27" xfId="0" applyFont="1" applyBorder="1" applyAlignment="1" applyProtection="1">
      <alignment horizontal="left" vertical="top" wrapText="1"/>
      <protection locked="0"/>
    </xf>
    <xf numFmtId="0" fontId="24" fillId="0" borderId="157" xfId="0" applyFont="1" applyBorder="1" applyAlignment="1" applyProtection="1">
      <alignment horizontal="left" vertical="top" wrapText="1"/>
      <protection locked="0"/>
    </xf>
    <xf numFmtId="0" fontId="24" fillId="0" borderId="159" xfId="0" applyFont="1" applyBorder="1" applyAlignment="1" applyProtection="1">
      <alignment horizontal="left" vertical="top" wrapText="1"/>
      <protection locked="0"/>
    </xf>
    <xf numFmtId="0" fontId="24" fillId="0" borderId="0" xfId="0" applyFont="1" applyAlignment="1" applyProtection="1">
      <alignment horizontal="left" vertical="top" wrapText="1"/>
      <protection locked="0"/>
    </xf>
    <xf numFmtId="0" fontId="24" fillId="0" borderId="170" xfId="0" applyFont="1" applyBorder="1" applyAlignment="1" applyProtection="1">
      <alignment horizontal="left" vertical="top" wrapText="1"/>
      <protection locked="0"/>
    </xf>
    <xf numFmtId="0" fontId="24" fillId="0" borderId="19" xfId="0" applyFont="1" applyBorder="1" applyAlignment="1" applyProtection="1">
      <alignment horizontal="center"/>
      <protection locked="0"/>
    </xf>
    <xf numFmtId="0" fontId="24" fillId="0" borderId="141" xfId="0" applyFont="1" applyBorder="1" applyAlignment="1" applyProtection="1">
      <alignment horizontal="center"/>
      <protection locked="0"/>
    </xf>
    <xf numFmtId="0" fontId="12" fillId="0" borderId="18" xfId="0" applyFont="1" applyBorder="1" applyAlignment="1">
      <alignment horizontal="center" vertical="center"/>
    </xf>
    <xf numFmtId="0" fontId="12" fillId="0" borderId="19" xfId="0" applyFont="1" applyBorder="1" applyAlignment="1">
      <alignment horizontal="center" vertical="center"/>
    </xf>
    <xf numFmtId="0" fontId="12" fillId="0" borderId="20" xfId="0" applyFont="1" applyBorder="1" applyAlignment="1" applyProtection="1">
      <alignment horizontal="left" vertical="top"/>
      <protection locked="0"/>
    </xf>
    <xf numFmtId="0" fontId="12" fillId="0" borderId="21" xfId="0" applyFont="1" applyBorder="1" applyAlignment="1" applyProtection="1">
      <alignment horizontal="left" vertical="top"/>
      <protection locked="0"/>
    </xf>
    <xf numFmtId="0" fontId="12" fillId="0" borderId="45" xfId="0" applyFont="1" applyBorder="1" applyAlignment="1" applyProtection="1">
      <alignment horizontal="left" vertical="top"/>
      <protection locked="0"/>
    </xf>
    <xf numFmtId="0" fontId="12" fillId="0" borderId="20" xfId="0" applyFont="1" applyBorder="1" applyAlignment="1" applyProtection="1">
      <alignment horizontal="center" vertical="top"/>
      <protection locked="0"/>
    </xf>
    <xf numFmtId="0" fontId="12" fillId="0" borderId="21" xfId="0" applyFont="1" applyBorder="1" applyAlignment="1" applyProtection="1">
      <alignment horizontal="center" vertical="top"/>
      <protection locked="0"/>
    </xf>
    <xf numFmtId="0" fontId="12" fillId="0" borderId="45" xfId="0" applyFont="1" applyBorder="1" applyAlignment="1" applyProtection="1">
      <alignment horizontal="center" vertical="top"/>
      <protection locked="0"/>
    </xf>
    <xf numFmtId="0" fontId="12" fillId="0" borderId="71" xfId="0" applyFont="1" applyBorder="1" applyAlignment="1" applyProtection="1">
      <alignment horizontal="left" vertical="top"/>
      <protection locked="0"/>
    </xf>
    <xf numFmtId="0" fontId="12" fillId="0" borderId="5" xfId="0" applyFont="1" applyBorder="1" applyAlignment="1">
      <alignment horizontal="center" vertical="center"/>
    </xf>
    <xf numFmtId="0" fontId="12" fillId="0" borderId="45" xfId="0" applyFont="1" applyBorder="1" applyAlignment="1">
      <alignment horizontal="left" vertical="center"/>
    </xf>
    <xf numFmtId="0" fontId="12" fillId="0" borderId="19" xfId="0" applyFont="1" applyBorder="1" applyAlignment="1">
      <alignment horizontal="left" vertical="center"/>
    </xf>
    <xf numFmtId="0" fontId="12" fillId="0" borderId="19" xfId="0" applyFont="1" applyBorder="1" applyAlignment="1" applyProtection="1">
      <alignment horizontal="right" vertical="center"/>
      <protection locked="0"/>
    </xf>
    <xf numFmtId="0" fontId="12" fillId="0" borderId="20" xfId="0" applyFont="1" applyBorder="1" applyAlignment="1" applyProtection="1">
      <alignment horizontal="center" vertical="center"/>
      <protection locked="0"/>
    </xf>
    <xf numFmtId="0" fontId="12" fillId="0" borderId="21" xfId="0" applyFont="1" applyBorder="1" applyAlignment="1" applyProtection="1">
      <alignment horizontal="center" vertical="center"/>
      <protection locked="0"/>
    </xf>
    <xf numFmtId="0" fontId="12" fillId="0" borderId="71" xfId="0" applyFont="1" applyBorder="1" applyAlignment="1" applyProtection="1">
      <alignment horizontal="center" vertical="center"/>
      <protection locked="0"/>
    </xf>
    <xf numFmtId="0" fontId="24" fillId="0" borderId="132" xfId="0" applyFont="1" applyBorder="1" applyAlignment="1" applyProtection="1">
      <alignment horizontal="center" vertical="center"/>
      <protection locked="0"/>
    </xf>
    <xf numFmtId="0" fontId="24" fillId="0" borderId="19" xfId="0" applyFont="1" applyBorder="1" applyAlignment="1" applyProtection="1">
      <alignment horizontal="center" vertical="center"/>
      <protection locked="0"/>
    </xf>
    <xf numFmtId="0" fontId="12" fillId="0" borderId="20" xfId="0" applyFont="1" applyBorder="1" applyAlignment="1" applyProtection="1">
      <alignment horizontal="left" vertical="center"/>
      <protection locked="0"/>
    </xf>
    <xf numFmtId="0" fontId="12" fillId="0" borderId="21" xfId="0" applyFont="1" applyBorder="1" applyAlignment="1" applyProtection="1">
      <alignment horizontal="left" vertical="center"/>
      <protection locked="0"/>
    </xf>
    <xf numFmtId="0" fontId="12" fillId="0" borderId="71" xfId="0" applyFont="1" applyBorder="1" applyAlignment="1" applyProtection="1">
      <alignment horizontal="left" vertical="center"/>
      <protection locked="0"/>
    </xf>
    <xf numFmtId="0" fontId="12" fillId="0" borderId="20" xfId="0" applyFont="1" applyBorder="1" applyAlignment="1">
      <alignment horizontal="center" vertical="center"/>
    </xf>
    <xf numFmtId="0" fontId="12" fillId="0" borderId="19" xfId="0" applyFont="1" applyBorder="1" applyAlignment="1" applyProtection="1">
      <alignment horizontal="left" vertical="top"/>
      <protection locked="0"/>
    </xf>
    <xf numFmtId="0" fontId="12" fillId="0" borderId="72" xfId="0" applyFont="1" applyBorder="1" applyAlignment="1" applyProtection="1">
      <alignment horizontal="left" vertical="top"/>
      <protection locked="0"/>
    </xf>
    <xf numFmtId="0" fontId="12" fillId="0" borderId="22" xfId="0" applyFont="1" applyBorder="1" applyAlignment="1">
      <alignment horizontal="center" vertical="center"/>
    </xf>
    <xf numFmtId="0" fontId="12" fillId="0" borderId="23" xfId="0" applyFont="1" applyBorder="1" applyAlignment="1">
      <alignment horizontal="center" vertical="center"/>
    </xf>
    <xf numFmtId="0" fontId="12" fillId="0" borderId="24" xfId="0" applyFont="1" applyBorder="1" applyAlignment="1" applyProtection="1">
      <alignment horizontal="left" vertical="top"/>
      <protection locked="0"/>
    </xf>
    <xf numFmtId="0" fontId="12" fillId="0" borderId="25" xfId="0" applyFont="1" applyBorder="1" applyAlignment="1" applyProtection="1">
      <alignment horizontal="left" vertical="top"/>
      <protection locked="0"/>
    </xf>
    <xf numFmtId="0" fontId="12" fillId="0" borderId="73" xfId="0" applyFont="1" applyBorder="1" applyAlignment="1" applyProtection="1">
      <alignment horizontal="left" vertical="top"/>
      <protection locked="0"/>
    </xf>
    <xf numFmtId="0" fontId="12" fillId="0" borderId="24" xfId="0" applyFont="1" applyBorder="1" applyAlignment="1">
      <alignment horizontal="center" vertical="center"/>
    </xf>
    <xf numFmtId="0" fontId="12" fillId="0" borderId="75" xfId="0" applyFont="1" applyBorder="1" applyAlignment="1">
      <alignment horizontal="left" vertical="center"/>
    </xf>
    <xf numFmtId="0" fontId="12" fillId="0" borderId="23" xfId="0" applyFont="1" applyBorder="1" applyAlignment="1">
      <alignment horizontal="left" vertical="center"/>
    </xf>
    <xf numFmtId="0" fontId="12" fillId="0" borderId="23" xfId="0" applyFont="1" applyBorder="1" applyAlignment="1" applyProtection="1">
      <alignment horizontal="right" vertical="center"/>
      <protection locked="0"/>
    </xf>
    <xf numFmtId="177" fontId="12" fillId="0" borderId="23" xfId="0" applyNumberFormat="1" applyFont="1" applyBorder="1" applyAlignment="1">
      <alignment horizontal="right" vertical="center"/>
    </xf>
    <xf numFmtId="0" fontId="12" fillId="0" borderId="24" xfId="0" applyFont="1" applyBorder="1" applyAlignment="1" applyProtection="1">
      <alignment horizontal="center" vertical="center"/>
      <protection locked="0"/>
    </xf>
    <xf numFmtId="0" fontId="12" fillId="0" borderId="25" xfId="0" applyFont="1" applyBorder="1" applyAlignment="1" applyProtection="1">
      <alignment horizontal="center" vertical="center"/>
      <protection locked="0"/>
    </xf>
    <xf numFmtId="0" fontId="12" fillId="0" borderId="73" xfId="0" applyFont="1" applyBorder="1" applyAlignment="1" applyProtection="1">
      <alignment horizontal="center" vertical="center"/>
      <protection locked="0"/>
    </xf>
    <xf numFmtId="0" fontId="19" fillId="0" borderId="58" xfId="0" applyFont="1" applyBorder="1" applyAlignment="1">
      <alignment horizontal="right" vertical="center"/>
    </xf>
    <xf numFmtId="0" fontId="19" fillId="0" borderId="15" xfId="0" applyFont="1" applyBorder="1" applyAlignment="1">
      <alignment horizontal="right" vertical="center"/>
    </xf>
    <xf numFmtId="0" fontId="19" fillId="0" borderId="59" xfId="0" applyFont="1" applyBorder="1" applyAlignment="1">
      <alignment horizontal="right" vertical="center"/>
    </xf>
    <xf numFmtId="178" fontId="19" fillId="0" borderId="58" xfId="0" applyNumberFormat="1" applyFont="1" applyBorder="1" applyAlignment="1">
      <alignment horizontal="left" vertical="center"/>
    </xf>
    <xf numFmtId="178" fontId="19" fillId="0" borderId="15" xfId="0" applyNumberFormat="1" applyFont="1" applyBorder="1" applyAlignment="1">
      <alignment horizontal="left" vertical="center"/>
    </xf>
    <xf numFmtId="178" fontId="19" fillId="0" borderId="76" xfId="0" applyNumberFormat="1" applyFont="1" applyBorder="1" applyAlignment="1">
      <alignment horizontal="left" vertical="center"/>
    </xf>
    <xf numFmtId="1" fontId="19" fillId="0" borderId="58" xfId="0" applyNumberFormat="1" applyFont="1" applyBorder="1" applyAlignment="1">
      <alignment horizontal="left" vertical="center"/>
    </xf>
    <xf numFmtId="1" fontId="19" fillId="0" borderId="15" xfId="0" applyNumberFormat="1" applyFont="1" applyBorder="1" applyAlignment="1">
      <alignment horizontal="left" vertical="center"/>
    </xf>
    <xf numFmtId="1" fontId="19" fillId="0" borderId="59" xfId="0" applyNumberFormat="1" applyFont="1" applyBorder="1" applyAlignment="1">
      <alignment horizontal="left" vertical="center"/>
    </xf>
    <xf numFmtId="49" fontId="19" fillId="0" borderId="101" xfId="0" applyNumberFormat="1" applyFont="1" applyBorder="1" applyAlignment="1">
      <alignment horizontal="left" vertical="center"/>
    </xf>
    <xf numFmtId="0" fontId="19" fillId="0" borderId="101" xfId="0" applyFont="1" applyBorder="1" applyAlignment="1">
      <alignment horizontal="right" vertical="center"/>
    </xf>
    <xf numFmtId="179" fontId="19" fillId="0" borderId="101" xfId="0" applyNumberFormat="1" applyFont="1" applyBorder="1" applyAlignment="1">
      <alignment horizontal="center" vertical="center"/>
    </xf>
    <xf numFmtId="0" fontId="12" fillId="4" borderId="26" xfId="0" applyFont="1" applyFill="1" applyBorder="1" applyAlignment="1">
      <alignment horizontal="center"/>
    </xf>
    <xf numFmtId="0" fontId="12" fillId="4" borderId="27" xfId="0" applyFont="1" applyFill="1" applyBorder="1" applyAlignment="1">
      <alignment horizontal="center"/>
    </xf>
    <xf numFmtId="0" fontId="12" fillId="7" borderId="49" xfId="0" applyFont="1" applyFill="1" applyBorder="1" applyAlignment="1">
      <alignment horizontal="center"/>
    </xf>
    <xf numFmtId="0" fontId="12" fillId="7" borderId="27" xfId="0" applyFont="1" applyFill="1" applyBorder="1" applyAlignment="1">
      <alignment horizontal="center"/>
    </xf>
    <xf numFmtId="0" fontId="12" fillId="7" borderId="60" xfId="0" applyFont="1" applyFill="1" applyBorder="1" applyAlignment="1">
      <alignment horizontal="center"/>
    </xf>
    <xf numFmtId="0" fontId="12" fillId="4" borderId="78" xfId="0" applyFont="1" applyFill="1" applyBorder="1" applyAlignment="1">
      <alignment horizontal="center"/>
    </xf>
    <xf numFmtId="0" fontId="12" fillId="4" borderId="46" xfId="0" applyFont="1" applyFill="1" applyBorder="1" applyAlignment="1">
      <alignment horizontal="center"/>
    </xf>
    <xf numFmtId="0" fontId="12" fillId="8" borderId="49" xfId="0" applyFont="1" applyFill="1" applyBorder="1" applyAlignment="1">
      <alignment horizontal="center"/>
    </xf>
    <xf numFmtId="0" fontId="12" fillId="8" borderId="27" xfId="0" applyFont="1" applyFill="1" applyBorder="1" applyAlignment="1">
      <alignment horizontal="center"/>
    </xf>
    <xf numFmtId="0" fontId="12" fillId="8" borderId="103" xfId="0" applyFont="1" applyFill="1" applyBorder="1" applyAlignment="1">
      <alignment horizontal="center" vertical="center"/>
    </xf>
    <xf numFmtId="0" fontId="12" fillId="8" borderId="104" xfId="0" applyFont="1" applyFill="1" applyBorder="1" applyAlignment="1">
      <alignment horizontal="center" vertical="center"/>
    </xf>
    <xf numFmtId="0" fontId="12" fillId="8" borderId="104" xfId="0" applyFont="1" applyFill="1" applyBorder="1" applyAlignment="1" applyProtection="1">
      <alignment horizontal="center" vertical="center"/>
      <protection locked="0"/>
    </xf>
    <xf numFmtId="0" fontId="12" fillId="8" borderId="116" xfId="0" applyFont="1" applyFill="1" applyBorder="1" applyAlignment="1" applyProtection="1">
      <alignment horizontal="center" vertical="center"/>
      <protection locked="0"/>
    </xf>
    <xf numFmtId="0" fontId="14" fillId="4" borderId="28" xfId="0" applyFont="1" applyFill="1" applyBorder="1" applyAlignment="1">
      <alignment horizontal="center" vertical="top"/>
    </xf>
    <xf numFmtId="0" fontId="14" fillId="4" borderId="29" xfId="0" applyFont="1" applyFill="1" applyBorder="1" applyAlignment="1">
      <alignment horizontal="center" vertical="top"/>
    </xf>
    <xf numFmtId="0" fontId="14" fillId="7" borderId="53" xfId="0" applyFont="1" applyFill="1" applyBorder="1" applyAlignment="1">
      <alignment horizontal="center" vertical="top"/>
    </xf>
    <xf numFmtId="0" fontId="14" fillId="7" borderId="29" xfId="0" applyFont="1" applyFill="1" applyBorder="1" applyAlignment="1">
      <alignment horizontal="center" vertical="top"/>
    </xf>
    <xf numFmtId="0" fontId="14" fillId="7" borderId="62" xfId="0" applyFont="1" applyFill="1" applyBorder="1" applyAlignment="1">
      <alignment horizontal="center" vertical="top"/>
    </xf>
    <xf numFmtId="0" fontId="14" fillId="4" borderId="80" xfId="0" applyFont="1" applyFill="1" applyBorder="1" applyAlignment="1">
      <alignment horizontal="center" vertical="top"/>
    </xf>
    <xf numFmtId="0" fontId="14" fillId="4" borderId="50" xfId="0" applyFont="1" applyFill="1" applyBorder="1" applyAlignment="1">
      <alignment horizontal="center" vertical="top"/>
    </xf>
    <xf numFmtId="0" fontId="14" fillId="8" borderId="53" xfId="0" applyFont="1" applyFill="1" applyBorder="1" applyAlignment="1">
      <alignment horizontal="center" vertical="top"/>
    </xf>
    <xf numFmtId="0" fontId="14" fillId="8" borderId="29" xfId="0" applyFont="1" applyFill="1" applyBorder="1" applyAlignment="1">
      <alignment horizontal="center" vertical="top"/>
    </xf>
    <xf numFmtId="0" fontId="12" fillId="8" borderId="106" xfId="0" applyFont="1" applyFill="1" applyBorder="1" applyAlignment="1">
      <alignment horizontal="center" vertical="center"/>
    </xf>
    <xf numFmtId="0" fontId="12" fillId="8" borderId="107" xfId="0" applyFont="1" applyFill="1" applyBorder="1" applyAlignment="1">
      <alignment horizontal="center" vertical="center"/>
    </xf>
    <xf numFmtId="0" fontId="12" fillId="8" borderId="107" xfId="0" applyFont="1" applyFill="1" applyBorder="1" applyAlignment="1" applyProtection="1">
      <alignment horizontal="center" vertical="center"/>
      <protection locked="0"/>
    </xf>
    <xf numFmtId="0" fontId="12" fillId="8" borderId="117" xfId="0" applyFont="1" applyFill="1" applyBorder="1" applyAlignment="1" applyProtection="1">
      <alignment horizontal="center" vertical="center"/>
      <protection locked="0"/>
    </xf>
    <xf numFmtId="0" fontId="24" fillId="0" borderId="134" xfId="0" applyFont="1" applyBorder="1" applyAlignment="1" applyProtection="1">
      <alignment horizontal="center" vertical="center"/>
      <protection locked="0"/>
    </xf>
    <xf numFmtId="0" fontId="24" fillId="0" borderId="135" xfId="0" applyFont="1" applyBorder="1" applyAlignment="1" applyProtection="1">
      <alignment horizontal="center" vertical="center"/>
      <protection locked="0"/>
    </xf>
    <xf numFmtId="0" fontId="24" fillId="0" borderId="135" xfId="0" applyFont="1" applyBorder="1" applyAlignment="1" applyProtection="1">
      <alignment horizontal="center"/>
      <protection locked="0"/>
    </xf>
    <xf numFmtId="0" fontId="24" fillId="0" borderId="143" xfId="0" applyFont="1" applyBorder="1" applyAlignment="1" applyProtection="1">
      <alignment horizontal="center"/>
      <protection locked="0"/>
    </xf>
    <xf numFmtId="176" fontId="12" fillId="7" borderId="61" xfId="0" applyNumberFormat="1" applyFont="1" applyFill="1" applyBorder="1" applyAlignment="1" applyProtection="1">
      <alignment horizontal="right" vertical="center"/>
      <protection locked="0"/>
    </xf>
    <xf numFmtId="0" fontId="12" fillId="7" borderId="27" xfId="0" applyFont="1" applyFill="1" applyBorder="1" applyAlignment="1" applyProtection="1">
      <alignment horizontal="right" vertical="center"/>
      <protection locked="0"/>
    </xf>
    <xf numFmtId="0" fontId="12" fillId="7" borderId="60" xfId="0" applyFont="1" applyFill="1" applyBorder="1" applyAlignment="1" applyProtection="1">
      <alignment horizontal="right" vertical="center"/>
      <protection locked="0"/>
    </xf>
    <xf numFmtId="0" fontId="12" fillId="7" borderId="63" xfId="0" applyFont="1" applyFill="1" applyBorder="1" applyAlignment="1" applyProtection="1">
      <alignment horizontal="right" vertical="center"/>
      <protection locked="0"/>
    </xf>
    <xf numFmtId="0" fontId="12" fillId="7" borderId="29" xfId="0" applyFont="1" applyFill="1" applyBorder="1" applyAlignment="1" applyProtection="1">
      <alignment horizontal="right" vertical="center"/>
      <protection locked="0"/>
    </xf>
    <xf numFmtId="0" fontId="12" fillId="7" borderId="62" xfId="0" applyFont="1" applyFill="1" applyBorder="1" applyAlignment="1" applyProtection="1">
      <alignment horizontal="right" vertical="center"/>
      <protection locked="0"/>
    </xf>
    <xf numFmtId="176" fontId="12" fillId="7" borderId="61" xfId="0" applyNumberFormat="1" applyFont="1" applyFill="1" applyBorder="1" applyAlignment="1">
      <alignment horizontal="left" vertical="center"/>
    </xf>
    <xf numFmtId="176" fontId="12" fillId="7" borderId="27" xfId="0" applyNumberFormat="1" applyFont="1" applyFill="1" applyBorder="1" applyAlignment="1">
      <alignment horizontal="left" vertical="center"/>
    </xf>
    <xf numFmtId="176" fontId="12" fillId="7" borderId="77" xfId="0" applyNumberFormat="1" applyFont="1" applyFill="1" applyBorder="1" applyAlignment="1">
      <alignment horizontal="left" vertical="center"/>
    </xf>
    <xf numFmtId="176" fontId="12" fillId="7" borderId="63" xfId="0" applyNumberFormat="1" applyFont="1" applyFill="1" applyBorder="1" applyAlignment="1">
      <alignment horizontal="left" vertical="center"/>
    </xf>
    <xf numFmtId="176" fontId="12" fillId="7" borderId="29" xfId="0" applyNumberFormat="1" applyFont="1" applyFill="1" applyBorder="1" applyAlignment="1">
      <alignment horizontal="left" vertical="center"/>
    </xf>
    <xf numFmtId="176" fontId="12" fillId="7" borderId="79" xfId="0" applyNumberFormat="1" applyFont="1" applyFill="1" applyBorder="1" applyAlignment="1">
      <alignment horizontal="left" vertical="center"/>
    </xf>
    <xf numFmtId="177" fontId="12" fillId="4" borderId="47" xfId="0" applyNumberFormat="1" applyFont="1" applyFill="1" applyBorder="1" applyAlignment="1" applyProtection="1">
      <alignment horizontal="right" vertical="center"/>
      <protection locked="0"/>
    </xf>
    <xf numFmtId="0" fontId="12" fillId="4" borderId="27" xfId="0" applyFont="1" applyFill="1" applyBorder="1" applyAlignment="1" applyProtection="1">
      <alignment horizontal="right" vertical="center"/>
      <protection locked="0"/>
    </xf>
    <xf numFmtId="0" fontId="12" fillId="4" borderId="46" xfId="0" applyFont="1" applyFill="1" applyBorder="1" applyAlignment="1" applyProtection="1">
      <alignment horizontal="right" vertical="center"/>
      <protection locked="0"/>
    </xf>
    <xf numFmtId="0" fontId="12" fillId="4" borderId="51" xfId="0" applyFont="1" applyFill="1" applyBorder="1" applyAlignment="1" applyProtection="1">
      <alignment horizontal="right" vertical="center"/>
      <protection locked="0"/>
    </xf>
    <xf numFmtId="0" fontId="12" fillId="4" borderId="29" xfId="0" applyFont="1" applyFill="1" applyBorder="1" applyAlignment="1" applyProtection="1">
      <alignment horizontal="right" vertical="center"/>
      <protection locked="0"/>
    </xf>
    <xf numFmtId="0" fontId="12" fillId="4" borderId="50" xfId="0" applyFont="1" applyFill="1" applyBorder="1" applyAlignment="1" applyProtection="1">
      <alignment horizontal="right" vertical="center"/>
      <protection locked="0"/>
    </xf>
    <xf numFmtId="176" fontId="12" fillId="4" borderId="27" xfId="0" applyNumberFormat="1" applyFont="1" applyFill="1" applyBorder="1" applyAlignment="1">
      <alignment horizontal="left" vertical="center"/>
    </xf>
    <xf numFmtId="176" fontId="12" fillId="4" borderId="91" xfId="0" applyNumberFormat="1" applyFont="1" applyFill="1" applyBorder="1" applyAlignment="1">
      <alignment horizontal="left" vertical="center"/>
    </xf>
    <xf numFmtId="176" fontId="12" fillId="4" borderId="29" xfId="0" applyNumberFormat="1" applyFont="1" applyFill="1" applyBorder="1" applyAlignment="1">
      <alignment horizontal="left" vertical="center"/>
    </xf>
    <xf numFmtId="176" fontId="12" fillId="4" borderId="76" xfId="0" applyNumberFormat="1" applyFont="1" applyFill="1" applyBorder="1" applyAlignment="1">
      <alignment horizontal="left" vertical="center"/>
    </xf>
    <xf numFmtId="176" fontId="12" fillId="4" borderId="27" xfId="0" applyNumberFormat="1" applyFont="1" applyFill="1" applyBorder="1" applyAlignment="1" applyProtection="1">
      <alignment horizontal="right" vertical="center"/>
      <protection locked="0"/>
    </xf>
    <xf numFmtId="176" fontId="12" fillId="4" borderId="47" xfId="0" applyNumberFormat="1" applyFont="1" applyFill="1" applyBorder="1" applyAlignment="1">
      <alignment horizontal="left" vertical="center"/>
    </xf>
    <xf numFmtId="176" fontId="12" fillId="4" borderId="48" xfId="0" applyNumberFormat="1" applyFont="1" applyFill="1" applyBorder="1" applyAlignment="1">
      <alignment horizontal="left" vertical="center"/>
    </xf>
    <xf numFmtId="176" fontId="12" fillId="4" borderId="51" xfId="0" applyNumberFormat="1" applyFont="1" applyFill="1" applyBorder="1" applyAlignment="1">
      <alignment horizontal="left" vertical="center"/>
    </xf>
    <xf numFmtId="176" fontId="12" fillId="4" borderId="52" xfId="0" applyNumberFormat="1" applyFont="1" applyFill="1" applyBorder="1" applyAlignment="1">
      <alignment horizontal="left" vertical="center"/>
    </xf>
    <xf numFmtId="0" fontId="12" fillId="8" borderId="61" xfId="0" applyFont="1" applyFill="1" applyBorder="1" applyAlignment="1" applyProtection="1">
      <alignment horizontal="center" vertical="center"/>
      <protection locked="0"/>
    </xf>
    <xf numFmtId="0" fontId="12" fillId="8" borderId="27" xfId="0" applyFont="1" applyFill="1" applyBorder="1" applyAlignment="1" applyProtection="1">
      <alignment horizontal="center" vertical="center"/>
      <protection locked="0"/>
    </xf>
    <xf numFmtId="0" fontId="12" fillId="8" borderId="102" xfId="0" applyFont="1" applyFill="1" applyBorder="1" applyAlignment="1" applyProtection="1">
      <alignment horizontal="center" vertical="center"/>
      <protection locked="0"/>
    </xf>
    <xf numFmtId="0" fontId="12" fillId="8" borderId="63" xfId="0" applyFont="1" applyFill="1" applyBorder="1" applyAlignment="1" applyProtection="1">
      <alignment horizontal="center" vertical="center"/>
      <protection locked="0"/>
    </xf>
    <xf numFmtId="0" fontId="12" fillId="8" borderId="29" xfId="0" applyFont="1" applyFill="1" applyBorder="1" applyAlignment="1" applyProtection="1">
      <alignment horizontal="center" vertical="center"/>
      <protection locked="0"/>
    </xf>
    <xf numFmtId="0" fontId="12" fillId="8" borderId="105" xfId="0" applyFont="1" applyFill="1" applyBorder="1" applyAlignment="1" applyProtection="1">
      <alignment horizontal="center" vertical="center"/>
      <protection locked="0"/>
    </xf>
    <xf numFmtId="0" fontId="18" fillId="2" borderId="26" xfId="4" applyFont="1" applyBorder="1">
      <alignment horizontal="center"/>
    </xf>
    <xf numFmtId="0" fontId="18" fillId="2" borderId="27" xfId="4" applyFont="1" applyBorder="1">
      <alignment horizontal="center"/>
    </xf>
    <xf numFmtId="0" fontId="18" fillId="2" borderId="157" xfId="4" applyFont="1" applyBorder="1">
      <alignment horizontal="center"/>
    </xf>
    <xf numFmtId="0" fontId="13" fillId="2" borderId="30" xfId="4" applyFont="1" applyBorder="1" applyAlignment="1">
      <alignment horizontal="left" vertical="center"/>
    </xf>
    <xf numFmtId="0" fontId="18" fillId="2" borderId="30" xfId="3" applyFont="1" applyBorder="1" applyAlignment="1">
      <alignment horizontal="center" vertical="center"/>
    </xf>
    <xf numFmtId="0" fontId="13" fillId="2" borderId="26" xfId="0" applyFont="1" applyFill="1" applyBorder="1" applyAlignment="1">
      <alignment horizontal="center"/>
    </xf>
    <xf numFmtId="0" fontId="13" fillId="2" borderId="27" xfId="0" applyFont="1" applyFill="1" applyBorder="1" applyAlignment="1">
      <alignment horizontal="center"/>
    </xf>
    <xf numFmtId="49" fontId="15" fillId="0" borderId="31" xfId="0" applyNumberFormat="1" applyFont="1" applyBorder="1" applyAlignment="1" applyProtection="1">
      <alignment horizontal="center" vertical="center"/>
      <protection locked="0"/>
    </xf>
    <xf numFmtId="49" fontId="15" fillId="0" borderId="32" xfId="0" applyNumberFormat="1" applyFont="1" applyBorder="1" applyAlignment="1" applyProtection="1">
      <alignment horizontal="center" vertical="center"/>
      <protection locked="0"/>
    </xf>
    <xf numFmtId="0" fontId="12" fillId="0" borderId="32" xfId="5" applyFont="1" applyBorder="1" applyAlignment="1">
      <alignment horizontal="center" vertical="center"/>
    </xf>
    <xf numFmtId="177" fontId="12" fillId="0" borderId="32" xfId="0" applyNumberFormat="1" applyFont="1" applyBorder="1" applyAlignment="1">
      <alignment horizontal="right" vertical="center"/>
    </xf>
    <xf numFmtId="0" fontId="12" fillId="0" borderId="32" xfId="0" applyFont="1" applyBorder="1" applyAlignment="1">
      <alignment horizontal="right" vertical="center"/>
    </xf>
    <xf numFmtId="0" fontId="12" fillId="0" borderId="32" xfId="0" applyFont="1" applyBorder="1" applyAlignment="1" applyProtection="1">
      <alignment horizontal="right" vertical="center"/>
      <protection locked="0"/>
    </xf>
    <xf numFmtId="0" fontId="12" fillId="0" borderId="81" xfId="0" applyFont="1" applyBorder="1" applyAlignment="1" applyProtection="1">
      <alignment horizontal="right" vertical="center"/>
      <protection locked="0"/>
    </xf>
    <xf numFmtId="49" fontId="15" fillId="0" borderId="82" xfId="0" applyNumberFormat="1" applyFont="1" applyBorder="1" applyAlignment="1" applyProtection="1">
      <alignment horizontal="center" vertical="center"/>
      <protection locked="0"/>
    </xf>
    <xf numFmtId="0" fontId="12" fillId="0" borderId="120" xfId="0" applyFont="1" applyBorder="1" applyAlignment="1" applyProtection="1">
      <alignment horizontal="right" vertical="center"/>
      <protection locked="0"/>
    </xf>
    <xf numFmtId="0" fontId="12" fillId="0" borderId="155" xfId="0" applyFont="1" applyBorder="1" applyAlignment="1" applyProtection="1">
      <alignment horizontal="center" vertical="center"/>
      <protection locked="0"/>
    </xf>
    <xf numFmtId="0" fontId="12" fillId="0" borderId="171" xfId="0" applyFont="1" applyBorder="1" applyAlignment="1" applyProtection="1">
      <alignment horizontal="center" vertical="center"/>
      <protection locked="0"/>
    </xf>
    <xf numFmtId="0" fontId="25" fillId="2" borderId="28" xfId="0" applyFont="1" applyFill="1" applyBorder="1" applyAlignment="1">
      <alignment horizontal="center" vertical="top"/>
    </xf>
    <xf numFmtId="0" fontId="25" fillId="2" borderId="29" xfId="0" applyFont="1" applyFill="1" applyBorder="1" applyAlignment="1">
      <alignment horizontal="center" vertical="top"/>
    </xf>
    <xf numFmtId="0" fontId="13" fillId="2" borderId="26" xfId="4" applyFont="1" applyBorder="1" applyAlignment="1">
      <alignment horizontal="left"/>
    </xf>
    <xf numFmtId="0" fontId="13" fillId="2" borderId="27" xfId="4" applyFont="1" applyBorder="1" applyAlignment="1">
      <alignment horizontal="left"/>
    </xf>
    <xf numFmtId="0" fontId="13" fillId="2" borderId="157" xfId="4" applyFont="1" applyBorder="1" applyAlignment="1">
      <alignment horizontal="left"/>
    </xf>
    <xf numFmtId="0" fontId="18" fillId="2" borderId="161" xfId="4" applyFont="1" applyBorder="1">
      <alignment horizontal="center"/>
    </xf>
    <xf numFmtId="49" fontId="15" fillId="0" borderId="18" xfId="0" applyNumberFormat="1" applyFont="1" applyBorder="1" applyAlignment="1" applyProtection="1">
      <alignment horizontal="center" vertical="center"/>
      <protection locked="0"/>
    </xf>
    <xf numFmtId="49" fontId="15" fillId="0" borderId="19" xfId="0" applyNumberFormat="1" applyFont="1" applyBorder="1" applyAlignment="1" applyProtection="1">
      <alignment horizontal="center" vertical="center"/>
      <protection locked="0"/>
    </xf>
    <xf numFmtId="0" fontId="12" fillId="0" borderId="19" xfId="5" applyFont="1" applyBorder="1" applyAlignment="1">
      <alignment horizontal="center" vertical="center"/>
    </xf>
    <xf numFmtId="177" fontId="12" fillId="0" borderId="19" xfId="0" applyNumberFormat="1" applyFont="1" applyBorder="1" applyAlignment="1">
      <alignment horizontal="right" vertical="center"/>
    </xf>
    <xf numFmtId="0" fontId="12" fillId="0" borderId="19" xfId="0" applyFont="1" applyBorder="1" applyAlignment="1">
      <alignment horizontal="right" vertical="center"/>
    </xf>
    <xf numFmtId="0" fontId="12" fillId="0" borderId="83" xfId="0" applyFont="1" applyBorder="1" applyAlignment="1" applyProtection="1">
      <alignment horizontal="right" vertical="center"/>
      <protection locked="0"/>
    </xf>
    <xf numFmtId="49" fontId="15" fillId="0" borderId="84" xfId="0" applyNumberFormat="1" applyFont="1" applyBorder="1" applyAlignment="1" applyProtection="1">
      <alignment horizontal="center" vertical="center"/>
      <protection locked="0"/>
    </xf>
    <xf numFmtId="0" fontId="12" fillId="0" borderId="121" xfId="0" applyFont="1" applyBorder="1" applyAlignment="1" applyProtection="1">
      <alignment horizontal="right" vertical="center"/>
      <protection locked="0"/>
    </xf>
    <xf numFmtId="0" fontId="12" fillId="0" borderId="146" xfId="0" applyFont="1" applyBorder="1" applyAlignment="1" applyProtection="1">
      <alignment horizontal="center" vertical="center"/>
      <protection locked="0"/>
    </xf>
    <xf numFmtId="0" fontId="12" fillId="0" borderId="19" xfId="0" applyFont="1" applyBorder="1" applyAlignment="1" applyProtection="1">
      <alignment horizontal="center" vertical="center"/>
      <protection locked="0"/>
    </xf>
    <xf numFmtId="0" fontId="12" fillId="0" borderId="121" xfId="0" applyFont="1" applyBorder="1" applyAlignment="1" applyProtection="1">
      <alignment horizontal="center" vertical="center"/>
      <protection locked="0"/>
    </xf>
    <xf numFmtId="0" fontId="12" fillId="0" borderId="98" xfId="0" applyFont="1" applyBorder="1" applyAlignment="1">
      <alignment horizontal="center" vertical="top" wrapText="1"/>
    </xf>
    <xf numFmtId="0" fontId="12" fillId="0" borderId="27" xfId="0" applyFont="1" applyBorder="1" applyAlignment="1">
      <alignment horizontal="center" vertical="top" wrapText="1"/>
    </xf>
    <xf numFmtId="0" fontId="12" fillId="0" borderId="91" xfId="0" applyFont="1" applyBorder="1" applyAlignment="1">
      <alignment horizontal="center" vertical="top" wrapText="1"/>
    </xf>
    <xf numFmtId="0" fontId="13" fillId="2" borderId="142" xfId="4" applyFont="1" applyBorder="1" applyAlignment="1">
      <alignment horizontal="left" wrapText="1"/>
    </xf>
    <xf numFmtId="0" fontId="13" fillId="2" borderId="0" xfId="4" applyFont="1" applyBorder="1" applyAlignment="1">
      <alignment horizontal="left" wrapText="1"/>
    </xf>
    <xf numFmtId="0" fontId="13" fillId="2" borderId="170" xfId="4" applyFont="1" applyBorder="1" applyAlignment="1">
      <alignment horizontal="left" wrapText="1"/>
    </xf>
    <xf numFmtId="0" fontId="12" fillId="0" borderId="5" xfId="5" applyFont="1" applyBorder="1" applyAlignment="1">
      <alignment horizontal="right" vertical="center"/>
    </xf>
    <xf numFmtId="0" fontId="12" fillId="0" borderId="6" xfId="5" applyFont="1" applyBorder="1" applyAlignment="1">
      <alignment horizontal="right" vertical="center"/>
    </xf>
    <xf numFmtId="0" fontId="12" fillId="0" borderId="6" xfId="5" applyFont="1" applyBorder="1" applyAlignment="1" applyProtection="1">
      <alignment horizontal="left" vertical="center"/>
      <protection locked="0"/>
    </xf>
    <xf numFmtId="0" fontId="12" fillId="0" borderId="55" xfId="5" applyFont="1" applyBorder="1" applyAlignment="1" applyProtection="1">
      <alignment horizontal="left" vertical="center"/>
      <protection locked="0"/>
    </xf>
    <xf numFmtId="0" fontId="12" fillId="0" borderId="33" xfId="5" applyFont="1" applyBorder="1" applyAlignment="1">
      <alignment horizontal="right" vertical="center"/>
    </xf>
    <xf numFmtId="0" fontId="12" fillId="0" borderId="34" xfId="5" applyFont="1" applyBorder="1" applyAlignment="1">
      <alignment horizontal="right" vertical="center"/>
    </xf>
    <xf numFmtId="0" fontId="12" fillId="0" borderId="34" xfId="5" applyFont="1" applyBorder="1" applyAlignment="1" applyProtection="1">
      <alignment horizontal="left" vertical="center"/>
      <protection locked="0"/>
    </xf>
    <xf numFmtId="0" fontId="12" fillId="0" borderId="54" xfId="5" applyFont="1" applyBorder="1" applyAlignment="1" applyProtection="1">
      <alignment horizontal="left" vertical="center"/>
      <protection locked="0"/>
    </xf>
    <xf numFmtId="0" fontId="18" fillId="2" borderId="15" xfId="0" applyFont="1" applyFill="1" applyBorder="1" applyAlignment="1">
      <alignment horizontal="right"/>
    </xf>
    <xf numFmtId="0" fontId="12" fillId="0" borderId="32" xfId="0" applyFont="1" applyBorder="1" applyAlignment="1">
      <alignment horizontal="center" vertical="center"/>
    </xf>
    <xf numFmtId="0" fontId="12" fillId="0" borderId="144" xfId="0" applyFont="1" applyBorder="1" applyAlignment="1">
      <alignment horizontal="center" vertical="center"/>
    </xf>
    <xf numFmtId="0" fontId="18" fillId="2" borderId="15" xfId="3" applyFont="1" applyBorder="1" applyAlignment="1">
      <alignment horizontal="left"/>
    </xf>
    <xf numFmtId="0" fontId="18" fillId="2" borderId="15" xfId="3" applyFont="1" applyBorder="1" applyAlignment="1">
      <alignment horizontal="right"/>
    </xf>
    <xf numFmtId="0" fontId="25" fillId="2" borderId="15" xfId="4" applyFont="1" applyBorder="1" applyAlignment="1">
      <alignment horizontal="left"/>
    </xf>
    <xf numFmtId="0" fontId="12" fillId="0" borderId="72" xfId="0" applyFont="1" applyBorder="1" applyAlignment="1">
      <alignment horizontal="center" vertical="center"/>
    </xf>
    <xf numFmtId="177" fontId="12" fillId="0" borderId="19" xfId="0" applyNumberFormat="1" applyFont="1" applyBorder="1" applyAlignment="1" applyProtection="1">
      <alignment horizontal="right" vertical="center"/>
      <protection locked="0"/>
    </xf>
    <xf numFmtId="49" fontId="15" fillId="0" borderId="84" xfId="0" applyNumberFormat="1" applyFont="1" applyBorder="1" applyAlignment="1">
      <alignment horizontal="center" vertical="center"/>
    </xf>
    <xf numFmtId="49" fontId="15" fillId="0" borderId="19" xfId="0" applyNumberFormat="1" applyFont="1" applyBorder="1" applyAlignment="1">
      <alignment horizontal="center" vertical="center"/>
    </xf>
    <xf numFmtId="0" fontId="12" fillId="0" borderId="19" xfId="5" applyFont="1" applyBorder="1" applyAlignment="1" applyProtection="1">
      <alignment horizontal="center" vertical="center"/>
      <protection locked="0"/>
    </xf>
    <xf numFmtId="177" fontId="12" fillId="0" borderId="36" xfId="0" applyNumberFormat="1" applyFont="1" applyBorder="1" applyAlignment="1" applyProtection="1">
      <alignment horizontal="right" vertical="center"/>
      <protection locked="0"/>
    </xf>
    <xf numFmtId="0" fontId="12" fillId="0" borderId="36" xfId="0" applyFont="1" applyBorder="1" applyAlignment="1" applyProtection="1">
      <alignment horizontal="right" vertical="center"/>
      <protection locked="0"/>
    </xf>
    <xf numFmtId="0" fontId="12" fillId="0" borderId="122" xfId="0" applyFont="1" applyBorder="1" applyAlignment="1" applyProtection="1">
      <alignment horizontal="right" vertical="center"/>
      <protection locked="0"/>
    </xf>
    <xf numFmtId="0" fontId="16" fillId="5" borderId="14" xfId="0" applyFont="1" applyFill="1" applyBorder="1" applyAlignment="1">
      <alignment horizontal="left"/>
    </xf>
    <xf numFmtId="0" fontId="16" fillId="5" borderId="15" xfId="0" applyFont="1" applyFill="1" applyBorder="1" applyAlignment="1">
      <alignment horizontal="left"/>
    </xf>
    <xf numFmtId="0" fontId="16" fillId="5" borderId="38" xfId="0" applyFont="1" applyFill="1" applyBorder="1" applyAlignment="1">
      <alignment horizontal="left"/>
    </xf>
    <xf numFmtId="0" fontId="12" fillId="0" borderId="39" xfId="0" applyFont="1" applyBorder="1" applyAlignment="1" applyProtection="1">
      <alignment horizontal="left"/>
      <protection locked="0"/>
    </xf>
    <xf numFmtId="0" fontId="12" fillId="0" borderId="56" xfId="0" applyFont="1" applyBorder="1" applyAlignment="1" applyProtection="1">
      <alignment horizontal="left"/>
      <protection locked="0"/>
    </xf>
    <xf numFmtId="0" fontId="12" fillId="0" borderId="92" xfId="0" applyFont="1" applyBorder="1" applyAlignment="1" applyProtection="1">
      <alignment horizontal="left"/>
      <protection locked="0"/>
    </xf>
    <xf numFmtId="0" fontId="16" fillId="5" borderId="123" xfId="0" applyFont="1" applyFill="1" applyBorder="1" applyAlignment="1">
      <alignment horizontal="left"/>
    </xf>
    <xf numFmtId="0" fontId="16" fillId="5" borderId="124" xfId="0" applyFont="1" applyFill="1" applyBorder="1" applyAlignment="1">
      <alignment horizontal="left"/>
    </xf>
    <xf numFmtId="0" fontId="16" fillId="5" borderId="136" xfId="0" applyFont="1" applyFill="1" applyBorder="1" applyAlignment="1">
      <alignment horizontal="left"/>
    </xf>
    <xf numFmtId="0" fontId="12" fillId="0" borderId="137" xfId="0" applyFont="1" applyBorder="1" applyAlignment="1" applyProtection="1">
      <alignment horizontal="left"/>
      <protection locked="0"/>
    </xf>
    <xf numFmtId="0" fontId="12" fillId="0" borderId="138" xfId="0" applyFont="1" applyBorder="1" applyAlignment="1" applyProtection="1">
      <alignment horizontal="left"/>
      <protection locked="0"/>
    </xf>
    <xf numFmtId="49" fontId="15" fillId="0" borderId="35" xfId="0" applyNumberFormat="1" applyFont="1" applyBorder="1" applyAlignment="1" applyProtection="1">
      <alignment horizontal="center" vertical="center"/>
      <protection locked="0"/>
    </xf>
    <xf numFmtId="49" fontId="15" fillId="0" borderId="36" xfId="0" applyNumberFormat="1" applyFont="1" applyBorder="1" applyAlignment="1" applyProtection="1">
      <alignment horizontal="center" vertical="center"/>
      <protection locked="0"/>
    </xf>
    <xf numFmtId="0" fontId="12" fillId="0" borderId="36" xfId="5" applyFont="1" applyBorder="1" applyAlignment="1">
      <alignment horizontal="center" vertical="center"/>
    </xf>
    <xf numFmtId="177" fontId="12" fillId="0" borderId="36" xfId="0" applyNumberFormat="1" applyFont="1" applyBorder="1" applyAlignment="1">
      <alignment horizontal="right" vertical="center"/>
    </xf>
    <xf numFmtId="0" fontId="12" fillId="0" borderId="36" xfId="0" applyFont="1" applyBorder="1" applyAlignment="1">
      <alignment horizontal="right" vertical="center"/>
    </xf>
    <xf numFmtId="0" fontId="12" fillId="0" borderId="85" xfId="0" applyFont="1" applyBorder="1" applyAlignment="1" applyProtection="1">
      <alignment horizontal="right" vertical="center"/>
      <protection locked="0"/>
    </xf>
    <xf numFmtId="49" fontId="15" fillId="0" borderId="86" xfId="0" applyNumberFormat="1" applyFont="1" applyBorder="1" applyAlignment="1" applyProtection="1">
      <alignment horizontal="center" vertical="center"/>
      <protection locked="0"/>
    </xf>
    <xf numFmtId="0" fontId="12" fillId="0" borderId="36" xfId="5" applyFont="1" applyBorder="1" applyAlignment="1" applyProtection="1">
      <alignment horizontal="center" vertical="center"/>
      <protection locked="0"/>
    </xf>
    <xf numFmtId="0" fontId="12" fillId="0" borderId="14" xfId="0" applyFont="1" applyBorder="1" applyAlignment="1" applyProtection="1">
      <alignment horizontal="left"/>
      <protection locked="0"/>
    </xf>
    <xf numFmtId="0" fontId="12" fillId="0" borderId="15" xfId="0" applyFont="1" applyBorder="1" applyAlignment="1" applyProtection="1">
      <alignment horizontal="left"/>
      <protection locked="0"/>
    </xf>
    <xf numFmtId="0" fontId="12" fillId="0" borderId="67" xfId="0" applyFont="1" applyBorder="1" applyAlignment="1" applyProtection="1">
      <alignment horizontal="left"/>
      <protection locked="0"/>
    </xf>
    <xf numFmtId="0" fontId="17" fillId="6" borderId="14" xfId="0" applyFont="1" applyFill="1" applyBorder="1" applyAlignment="1">
      <alignment horizontal="left"/>
    </xf>
    <xf numFmtId="0" fontId="17" fillId="6" borderId="15" xfId="0" applyFont="1" applyFill="1" applyBorder="1" applyAlignment="1">
      <alignment horizontal="left"/>
    </xf>
    <xf numFmtId="0" fontId="17" fillId="6" borderId="40" xfId="0" applyFont="1" applyFill="1" applyBorder="1" applyAlignment="1">
      <alignment horizontal="left"/>
    </xf>
    <xf numFmtId="0" fontId="12" fillId="0" borderId="41" xfId="0" applyFont="1" applyBorder="1" applyAlignment="1" applyProtection="1">
      <alignment horizontal="left"/>
      <protection locked="0"/>
    </xf>
    <xf numFmtId="0" fontId="12" fillId="0" borderId="29" xfId="0" applyFont="1" applyBorder="1" applyAlignment="1" applyProtection="1">
      <alignment horizontal="left"/>
      <protection locked="0"/>
    </xf>
    <xf numFmtId="0" fontId="12" fillId="0" borderId="64" xfId="0" applyFont="1" applyBorder="1" applyAlignment="1" applyProtection="1">
      <alignment horizontal="left"/>
      <protection locked="0"/>
    </xf>
    <xf numFmtId="0" fontId="12" fillId="0" borderId="65" xfId="0" applyFont="1" applyBorder="1" applyAlignment="1">
      <alignment horizontal="left"/>
    </xf>
    <xf numFmtId="0" fontId="23" fillId="0" borderId="125" xfId="0" applyFont="1" applyBorder="1" applyAlignment="1">
      <alignment horizontal="center"/>
    </xf>
    <xf numFmtId="0" fontId="23" fillId="0" borderId="126" xfId="0" applyFont="1" applyBorder="1" applyAlignment="1">
      <alignment horizontal="center"/>
    </xf>
    <xf numFmtId="0" fontId="23" fillId="0" borderId="139" xfId="0" applyFont="1" applyBorder="1" applyAlignment="1">
      <alignment horizontal="center"/>
    </xf>
    <xf numFmtId="0" fontId="12" fillId="0" borderId="42" xfId="0" applyFont="1" applyBorder="1" applyAlignment="1">
      <alignment horizontal="left" vertical="top" wrapText="1"/>
    </xf>
    <xf numFmtId="0" fontId="12" fillId="0" borderId="1" xfId="0" applyFont="1" applyBorder="1" applyAlignment="1">
      <alignment horizontal="left" vertical="top" wrapText="1"/>
    </xf>
    <xf numFmtId="0" fontId="17" fillId="0" borderId="1" xfId="0" applyFont="1" applyBorder="1" applyAlignment="1">
      <alignment horizontal="left" vertical="top" wrapText="1"/>
    </xf>
    <xf numFmtId="0" fontId="17" fillId="0" borderId="57" xfId="0" applyFont="1" applyBorder="1" applyAlignment="1">
      <alignment horizontal="left" vertical="top" wrapText="1"/>
    </xf>
    <xf numFmtId="0" fontId="17" fillId="0" borderId="65" xfId="0" applyFont="1" applyBorder="1" applyAlignment="1">
      <alignment horizontal="left" vertical="top" wrapText="1"/>
    </xf>
    <xf numFmtId="0" fontId="12" fillId="0" borderId="57" xfId="0" applyFont="1" applyBorder="1" applyAlignment="1">
      <alignment horizontal="left" vertical="top" wrapText="1"/>
    </xf>
    <xf numFmtId="0" fontId="12" fillId="0" borderId="65" xfId="0" applyFont="1" applyBorder="1" applyAlignment="1">
      <alignment horizontal="left" vertical="top" wrapText="1"/>
    </xf>
    <xf numFmtId="0" fontId="17" fillId="0" borderId="2" xfId="0" applyFont="1" applyBorder="1" applyAlignment="1">
      <alignment horizontal="left"/>
    </xf>
    <xf numFmtId="0" fontId="17" fillId="0" borderId="110" xfId="0" applyFont="1" applyBorder="1" applyAlignment="1">
      <alignment horizontal="left"/>
    </xf>
    <xf numFmtId="0" fontId="17" fillId="0" borderId="127" xfId="0" applyFont="1" applyBorder="1" applyAlignment="1">
      <alignment horizontal="left"/>
    </xf>
    <xf numFmtId="0" fontId="12" fillId="0" borderId="9" xfId="0" applyFont="1" applyBorder="1" applyAlignment="1">
      <alignment horizontal="left" vertical="top" wrapText="1"/>
    </xf>
    <xf numFmtId="0" fontId="17" fillId="0" borderId="2" xfId="0" applyFont="1" applyBorder="1" applyAlignment="1">
      <alignment horizontal="left" vertical="top" wrapText="1"/>
    </xf>
    <xf numFmtId="0" fontId="12" fillId="0" borderId="127" xfId="0" applyFont="1" applyBorder="1" applyAlignment="1">
      <alignment horizontal="left"/>
    </xf>
    <xf numFmtId="0" fontId="12" fillId="0" borderId="2" xfId="0" applyFont="1" applyBorder="1" applyAlignment="1">
      <alignment horizontal="left"/>
    </xf>
    <xf numFmtId="0" fontId="12" fillId="0" borderId="8" xfId="0" applyFont="1" applyBorder="1" applyAlignment="1">
      <alignment horizontal="left" vertical="top" wrapText="1"/>
    </xf>
    <xf numFmtId="0" fontId="12" fillId="0" borderId="13" xfId="0" applyFont="1" applyBorder="1" applyAlignment="1">
      <alignment horizontal="left" vertical="top" wrapText="1"/>
    </xf>
    <xf numFmtId="0" fontId="17" fillId="0" borderId="8" xfId="0" applyFont="1" applyBorder="1" applyAlignment="1">
      <alignment horizontal="left" vertical="top" wrapText="1"/>
    </xf>
    <xf numFmtId="0" fontId="17" fillId="0" borderId="13" xfId="0" applyFont="1" applyBorder="1" applyAlignment="1">
      <alignment horizontal="left" vertical="top" wrapText="1"/>
    </xf>
    <xf numFmtId="0" fontId="12" fillId="0" borderId="128" xfId="0" applyFont="1" applyBorder="1" applyAlignment="1">
      <alignment horizontal="left"/>
    </xf>
    <xf numFmtId="0" fontId="12" fillId="0" borderId="97" xfId="0" applyFont="1" applyBorder="1" applyAlignment="1">
      <alignment horizontal="left"/>
    </xf>
    <xf numFmtId="0" fontId="12" fillId="0" borderId="43" xfId="0" applyFont="1" applyBorder="1" applyAlignment="1">
      <alignment horizontal="left" vertical="top" wrapText="1"/>
    </xf>
    <xf numFmtId="0" fontId="12" fillId="0" borderId="44" xfId="0" applyFont="1" applyBorder="1" applyAlignment="1">
      <alignment horizontal="left" vertical="top" wrapText="1"/>
    </xf>
    <xf numFmtId="0" fontId="12" fillId="9" borderId="27" xfId="0" applyFont="1" applyFill="1" applyBorder="1" applyAlignment="1">
      <alignment horizontal="center" vertical="center"/>
    </xf>
    <xf numFmtId="0" fontId="12" fillId="9" borderId="157" xfId="0" applyFont="1" applyFill="1" applyBorder="1" applyAlignment="1">
      <alignment horizontal="center" vertical="center"/>
    </xf>
    <xf numFmtId="0" fontId="12" fillId="9" borderId="29" xfId="0" applyFont="1" applyFill="1" applyBorder="1" applyAlignment="1">
      <alignment horizontal="center" vertical="center"/>
    </xf>
    <xf numFmtId="0" fontId="12" fillId="9" borderId="64" xfId="0" applyFont="1" applyFill="1" applyBorder="1" applyAlignment="1">
      <alignment horizontal="center" vertical="center"/>
    </xf>
    <xf numFmtId="0" fontId="24" fillId="0" borderId="14" xfId="0" applyFont="1" applyBorder="1" applyAlignment="1" applyProtection="1">
      <alignment horizontal="left" vertical="top" wrapText="1"/>
      <protection locked="0"/>
    </xf>
    <xf numFmtId="0" fontId="24" fillId="0" borderId="15" xfId="0" applyFont="1" applyBorder="1" applyAlignment="1" applyProtection="1">
      <alignment horizontal="left" vertical="top" wrapText="1"/>
      <protection locked="0"/>
    </xf>
    <xf numFmtId="0" fontId="24" fillId="0" borderId="67" xfId="0" applyFont="1" applyBorder="1" applyAlignment="1" applyProtection="1">
      <alignment horizontal="left" vertical="top" wrapText="1"/>
      <protection locked="0"/>
    </xf>
    <xf numFmtId="0" fontId="24" fillId="0" borderId="142" xfId="0" applyFont="1" applyBorder="1" applyAlignment="1" applyProtection="1">
      <alignment horizontal="left" vertical="top" wrapText="1"/>
      <protection locked="0"/>
    </xf>
    <xf numFmtId="0" fontId="24" fillId="0" borderId="28" xfId="0" applyFont="1" applyBorder="1" applyAlignment="1" applyProtection="1">
      <alignment horizontal="left" vertical="top" wrapText="1"/>
      <protection locked="0"/>
    </xf>
    <xf numFmtId="0" fontId="24" fillId="0" borderId="29" xfId="0" applyFont="1" applyBorder="1" applyAlignment="1" applyProtection="1">
      <alignment horizontal="left" vertical="top" wrapText="1"/>
      <protection locked="0"/>
    </xf>
    <xf numFmtId="0" fontId="24" fillId="0" borderId="64" xfId="0" applyFont="1" applyBorder="1" applyAlignment="1" applyProtection="1">
      <alignment horizontal="left" vertical="top" wrapText="1"/>
      <protection locked="0"/>
    </xf>
    <xf numFmtId="0" fontId="12" fillId="0" borderId="72" xfId="0" applyFont="1" applyBorder="1" applyAlignment="1" applyProtection="1">
      <alignment horizontal="center" vertical="center"/>
      <protection locked="0"/>
    </xf>
    <xf numFmtId="0" fontId="12" fillId="0" borderId="146" xfId="0" applyFont="1" applyBorder="1" applyAlignment="1" applyProtection="1">
      <alignment horizontal="left" vertical="top" wrapText="1"/>
      <protection locked="0"/>
    </xf>
    <xf numFmtId="0" fontId="12" fillId="0" borderId="19" xfId="0" applyFont="1" applyBorder="1" applyAlignment="1" applyProtection="1">
      <alignment horizontal="left" vertical="top" wrapText="1"/>
      <protection locked="0"/>
    </xf>
    <xf numFmtId="0" fontId="12" fillId="0" borderId="165" xfId="0" applyFont="1" applyBorder="1" applyAlignment="1" applyProtection="1">
      <alignment horizontal="right" vertical="center"/>
      <protection locked="0"/>
    </xf>
    <xf numFmtId="0" fontId="12" fillId="0" borderId="166" xfId="0" applyFont="1" applyBorder="1" applyAlignment="1" applyProtection="1">
      <alignment horizontal="right" vertical="center"/>
      <protection locked="0"/>
    </xf>
    <xf numFmtId="0" fontId="12" fillId="0" borderId="167" xfId="0" applyFont="1" applyBorder="1" applyAlignment="1" applyProtection="1">
      <alignment horizontal="right" vertical="center"/>
      <protection locked="0"/>
    </xf>
    <xf numFmtId="0" fontId="12" fillId="0" borderId="70" xfId="0" applyFont="1" applyBorder="1" applyAlignment="1" applyProtection="1">
      <alignment horizontal="right" vertical="center"/>
      <protection locked="0"/>
    </xf>
    <xf numFmtId="0" fontId="12" fillId="0" borderId="2" xfId="0" applyFont="1" applyBorder="1" applyAlignment="1" applyProtection="1">
      <alignment horizontal="left" vertical="top" wrapText="1"/>
      <protection locked="0"/>
    </xf>
    <xf numFmtId="0" fontId="12" fillId="0" borderId="110" xfId="0" applyFont="1" applyBorder="1" applyAlignment="1" applyProtection="1">
      <alignment horizontal="left" vertical="top" wrapText="1"/>
      <protection locked="0"/>
    </xf>
    <xf numFmtId="0" fontId="12" fillId="0" borderId="97" xfId="0" applyFont="1" applyBorder="1" applyAlignment="1" applyProtection="1">
      <alignment horizontal="left" vertical="top" wrapText="1"/>
      <protection locked="0"/>
    </xf>
    <xf numFmtId="0" fontId="12" fillId="0" borderId="111" xfId="0" applyFont="1" applyBorder="1" applyAlignment="1" applyProtection="1">
      <alignment horizontal="left" vertical="top" wrapText="1"/>
      <protection locked="0"/>
    </xf>
    <xf numFmtId="0" fontId="20" fillId="0" borderId="87" xfId="0" applyFont="1" applyBorder="1" applyAlignment="1">
      <alignment horizontal="left" wrapText="1"/>
    </xf>
    <xf numFmtId="0" fontId="20" fillId="0" borderId="88" xfId="0" applyFont="1" applyBorder="1" applyAlignment="1">
      <alignment horizontal="left" wrapText="1"/>
    </xf>
    <xf numFmtId="0" fontId="20" fillId="0" borderId="95" xfId="0" applyFont="1" applyBorder="1" applyAlignment="1">
      <alignment horizontal="left" wrapText="1"/>
    </xf>
    <xf numFmtId="0" fontId="20" fillId="0" borderId="89" xfId="0" applyFont="1" applyBorder="1" applyAlignment="1">
      <alignment horizontal="left" wrapText="1"/>
    </xf>
    <xf numFmtId="0" fontId="20" fillId="0" borderId="0" xfId="0" applyFont="1" applyAlignment="1">
      <alignment horizontal="left" wrapText="1"/>
    </xf>
    <xf numFmtId="0" fontId="20" fillId="0" borderId="96" xfId="0" applyFont="1" applyBorder="1" applyAlignment="1">
      <alignment horizontal="left" wrapText="1"/>
    </xf>
    <xf numFmtId="0" fontId="20" fillId="0" borderId="90" xfId="0" applyFont="1" applyBorder="1" applyAlignment="1">
      <alignment horizontal="left" wrapText="1"/>
    </xf>
    <xf numFmtId="0" fontId="20" fillId="0" borderId="29" xfId="0" applyFont="1" applyBorder="1" applyAlignment="1">
      <alignment horizontal="left" wrapText="1"/>
    </xf>
    <xf numFmtId="0" fontId="20" fillId="0" borderId="76" xfId="0" applyFont="1" applyBorder="1" applyAlignment="1">
      <alignment horizontal="left" wrapText="1"/>
    </xf>
    <xf numFmtId="0" fontId="12" fillId="0" borderId="18" xfId="0" applyFont="1" applyBorder="1" applyAlignment="1" applyProtection="1">
      <alignment horizontal="left" vertical="top" wrapText="1"/>
      <protection locked="0"/>
    </xf>
    <xf numFmtId="0" fontId="12" fillId="0" borderId="72" xfId="0" applyFont="1" applyBorder="1" applyAlignment="1" applyProtection="1">
      <alignment horizontal="left" vertical="top" wrapText="1"/>
      <protection locked="0"/>
    </xf>
    <xf numFmtId="0" fontId="12" fillId="0" borderId="22" xfId="0" applyFont="1" applyBorder="1" applyAlignment="1" applyProtection="1">
      <alignment horizontal="left" vertical="top" wrapText="1"/>
      <protection locked="0"/>
    </xf>
    <xf numFmtId="0" fontId="12" fillId="0" borderId="23" xfId="0" applyFont="1" applyBorder="1" applyAlignment="1" applyProtection="1">
      <alignment horizontal="left" vertical="top" wrapText="1"/>
      <protection locked="0"/>
    </xf>
    <xf numFmtId="0" fontId="12" fillId="0" borderId="149" xfId="0" applyFont="1" applyBorder="1" applyAlignment="1" applyProtection="1">
      <alignment horizontal="left" vertical="top" wrapText="1"/>
      <protection locked="0"/>
    </xf>
    <xf numFmtId="0" fontId="12" fillId="0" borderId="31" xfId="0" applyFont="1" applyBorder="1" applyAlignment="1">
      <alignment horizontal="center" vertical="center"/>
    </xf>
    <xf numFmtId="0" fontId="12" fillId="0" borderId="32" xfId="0" applyFont="1" applyBorder="1" applyAlignment="1" applyProtection="1">
      <alignment horizontal="left" vertical="top" wrapText="1"/>
      <protection locked="0"/>
    </xf>
    <xf numFmtId="0" fontId="12" fillId="0" borderId="144" xfId="0" applyFont="1" applyBorder="1" applyAlignment="1" applyProtection="1">
      <alignment horizontal="left" vertical="top" wrapText="1"/>
      <protection locked="0"/>
    </xf>
    <xf numFmtId="0" fontId="24" fillId="0" borderId="160" xfId="0" applyFont="1" applyBorder="1" applyAlignment="1" applyProtection="1">
      <alignment horizontal="left" vertical="top" wrapText="1"/>
      <protection locked="0"/>
    </xf>
    <xf numFmtId="0" fontId="24" fillId="9" borderId="26" xfId="4" applyFont="1" applyFill="1" applyBorder="1" applyAlignment="1" applyProtection="1">
      <alignment horizontal="left" vertical="top" wrapText="1"/>
      <protection locked="0"/>
    </xf>
    <xf numFmtId="0" fontId="24" fillId="9" borderId="27" xfId="4" applyFont="1" applyFill="1" applyBorder="1" applyAlignment="1" applyProtection="1">
      <alignment horizontal="left" vertical="top" wrapText="1"/>
      <protection locked="0"/>
    </xf>
    <xf numFmtId="0" fontId="24" fillId="9" borderId="142" xfId="4" applyFont="1" applyFill="1" applyBorder="1" applyAlignment="1" applyProtection="1">
      <alignment horizontal="left" vertical="top" wrapText="1"/>
      <protection locked="0"/>
    </xf>
    <xf numFmtId="0" fontId="24" fillId="9" borderId="0" xfId="4" applyFont="1" applyFill="1" applyBorder="1" applyAlignment="1" applyProtection="1">
      <alignment horizontal="left" vertical="top" wrapText="1"/>
      <protection locked="0"/>
    </xf>
    <xf numFmtId="0" fontId="24" fillId="9" borderId="28" xfId="4" applyFont="1" applyFill="1" applyBorder="1" applyAlignment="1" applyProtection="1">
      <alignment horizontal="left" vertical="top" wrapText="1"/>
      <protection locked="0"/>
    </xf>
    <xf numFmtId="0" fontId="24" fillId="9" borderId="29" xfId="4" applyFont="1" applyFill="1" applyBorder="1" applyAlignment="1" applyProtection="1">
      <alignment horizontal="left" vertical="top" wrapText="1"/>
      <protection locked="0"/>
    </xf>
    <xf numFmtId="0" fontId="21" fillId="0" borderId="112" xfId="0" applyFont="1" applyBorder="1" applyAlignment="1">
      <alignment horizontal="center" vertical="center"/>
    </xf>
    <xf numFmtId="0" fontId="21" fillId="0" borderId="113" xfId="0" applyFont="1" applyBorder="1" applyAlignment="1">
      <alignment horizontal="center" vertical="center"/>
    </xf>
    <xf numFmtId="0" fontId="21" fillId="0" borderId="129" xfId="0" applyFont="1" applyBorder="1" applyAlignment="1">
      <alignment horizontal="center" vertical="center"/>
    </xf>
    <xf numFmtId="0" fontId="21" fillId="0" borderId="115" xfId="0" applyFont="1" applyBorder="1" applyAlignment="1">
      <alignment horizontal="center" vertical="center"/>
    </xf>
    <xf numFmtId="0" fontId="21" fillId="0" borderId="0" xfId="0" applyFont="1" applyAlignment="1">
      <alignment horizontal="center" vertical="center"/>
    </xf>
    <xf numFmtId="0" fontId="21" fillId="0" borderId="130" xfId="0" applyFont="1" applyBorder="1" applyAlignment="1">
      <alignment horizontal="center" vertical="center"/>
    </xf>
    <xf numFmtId="0" fontId="21" fillId="0" borderId="118" xfId="0" applyFont="1" applyBorder="1" applyAlignment="1">
      <alignment horizontal="center" vertical="center"/>
    </xf>
    <xf numFmtId="0" fontId="21" fillId="0" borderId="119" xfId="0" applyFont="1" applyBorder="1" applyAlignment="1">
      <alignment horizontal="center" vertical="center"/>
    </xf>
    <xf numFmtId="0" fontId="21" fillId="0" borderId="133" xfId="0" applyFont="1" applyBorder="1" applyAlignment="1">
      <alignment horizontal="center" vertical="center"/>
    </xf>
    <xf numFmtId="0" fontId="12" fillId="0" borderId="41" xfId="0" applyFont="1" applyBorder="1" applyAlignment="1" applyProtection="1">
      <alignment horizontal="right" vertical="center"/>
      <protection locked="0"/>
    </xf>
    <xf numFmtId="0" fontId="12" fillId="0" borderId="168" xfId="0" applyFont="1" applyBorder="1" applyAlignment="1" applyProtection="1">
      <alignment horizontal="right" vertical="center"/>
      <protection locked="0"/>
    </xf>
    <xf numFmtId="0" fontId="12" fillId="0" borderId="23" xfId="0" applyFont="1" applyBorder="1" applyAlignment="1" applyProtection="1">
      <alignment horizontal="center" vertical="center"/>
      <protection locked="0"/>
    </xf>
    <xf numFmtId="0" fontId="12" fillId="0" borderId="149" xfId="0" applyFont="1" applyBorder="1" applyAlignment="1" applyProtection="1">
      <alignment horizontal="center" vertical="center"/>
      <protection locked="0"/>
    </xf>
    <xf numFmtId="0" fontId="12" fillId="0" borderId="150" xfId="0" applyFont="1" applyBorder="1" applyAlignment="1" applyProtection="1">
      <alignment horizontal="left" vertical="top" wrapText="1"/>
      <protection locked="0"/>
    </xf>
    <xf numFmtId="0" fontId="39" fillId="0" borderId="165" xfId="0" applyFont="1" applyBorder="1" applyAlignment="1" applyProtection="1">
      <alignment horizontal="right" vertical="center"/>
      <protection locked="0"/>
    </xf>
    <xf numFmtId="0" fontId="39" fillId="0" borderId="166" xfId="0" applyFont="1" applyBorder="1" applyAlignment="1" applyProtection="1">
      <alignment horizontal="right" vertical="center"/>
      <protection locked="0"/>
    </xf>
    <xf numFmtId="0" fontId="39" fillId="0" borderId="167" xfId="0" applyFont="1" applyBorder="1" applyAlignment="1" applyProtection="1">
      <alignment horizontal="right" vertical="center"/>
      <protection locked="0"/>
    </xf>
    <xf numFmtId="0" fontId="39" fillId="0" borderId="70" xfId="0" applyFont="1" applyBorder="1" applyAlignment="1" applyProtection="1">
      <alignment horizontal="right" vertical="center"/>
      <protection locked="0"/>
    </xf>
    <xf numFmtId="0" fontId="39" fillId="0" borderId="148" xfId="0" applyFont="1" applyBorder="1" applyAlignment="1" applyProtection="1">
      <alignment horizontal="left" vertical="top" wrapText="1"/>
      <protection locked="0"/>
    </xf>
    <xf numFmtId="0" fontId="39" fillId="0" borderId="32" xfId="0" applyFont="1" applyBorder="1" applyAlignment="1" applyProtection="1">
      <alignment horizontal="left" vertical="top" wrapText="1"/>
      <protection locked="0"/>
    </xf>
    <xf numFmtId="0" fontId="39" fillId="0" borderId="146" xfId="0" applyFont="1" applyBorder="1" applyAlignment="1" applyProtection="1">
      <alignment horizontal="left" vertical="top" wrapText="1"/>
      <protection locked="0"/>
    </xf>
    <xf numFmtId="0" fontId="39" fillId="0" borderId="19" xfId="0" applyFont="1" applyBorder="1" applyAlignment="1" applyProtection="1">
      <alignment horizontal="left" vertical="top" wrapText="1"/>
      <protection locked="0"/>
    </xf>
    <xf numFmtId="0" fontId="36" fillId="0" borderId="145" xfId="6" applyFont="1" applyBorder="1" applyAlignment="1" applyProtection="1">
      <alignment horizontal="center" vertical="center"/>
      <protection locked="0"/>
    </xf>
    <xf numFmtId="0" fontId="36" fillId="0" borderId="155" xfId="6" applyFont="1" applyBorder="1" applyAlignment="1" applyProtection="1">
      <alignment horizontal="center" vertical="center"/>
      <protection locked="0"/>
    </xf>
    <xf numFmtId="0" fontId="13" fillId="2" borderId="0" xfId="4" applyFont="1" applyBorder="1" applyAlignment="1">
      <alignment horizontal="center" vertical="center" textRotation="255" wrapText="1"/>
    </xf>
    <xf numFmtId="0" fontId="13" fillId="2" borderId="29" xfId="4" applyFont="1" applyBorder="1" applyAlignment="1">
      <alignment horizontal="center" vertical="center" textRotation="255" wrapText="1"/>
    </xf>
    <xf numFmtId="0" fontId="12" fillId="4" borderId="19" xfId="0" applyFont="1" applyFill="1" applyBorder="1" applyAlignment="1" applyProtection="1">
      <alignment horizontal="left" vertical="top" wrapText="1"/>
      <protection locked="0"/>
    </xf>
    <xf numFmtId="0" fontId="12" fillId="4" borderId="72" xfId="0" applyFont="1" applyFill="1" applyBorder="1" applyAlignment="1" applyProtection="1">
      <alignment horizontal="left" vertical="top" wrapText="1"/>
      <protection locked="0"/>
    </xf>
    <xf numFmtId="0" fontId="12" fillId="4" borderId="18" xfId="0" applyFont="1" applyFill="1" applyBorder="1" applyAlignment="1">
      <alignment horizontal="center" vertical="center" wrapText="1"/>
    </xf>
    <xf numFmtId="0" fontId="12" fillId="4" borderId="19" xfId="0" applyFont="1" applyFill="1" applyBorder="1" applyAlignment="1">
      <alignment horizontal="center" vertical="center" wrapText="1"/>
    </xf>
    <xf numFmtId="0" fontId="18" fillId="2" borderId="15" xfId="0" applyFont="1" applyFill="1" applyBorder="1" applyAlignment="1">
      <alignment horizontal="left"/>
    </xf>
    <xf numFmtId="0" fontId="12" fillId="0" borderId="36" xfId="0" applyFont="1" applyBorder="1" applyAlignment="1" applyProtection="1">
      <alignment horizontal="center" vertical="center"/>
      <protection locked="0"/>
    </xf>
    <xf numFmtId="0" fontId="12" fillId="0" borderId="122" xfId="0" applyFont="1" applyBorder="1" applyAlignment="1" applyProtection="1">
      <alignment horizontal="center" vertical="center"/>
      <protection locked="0"/>
    </xf>
    <xf numFmtId="0" fontId="12" fillId="0" borderId="147" xfId="0" applyFont="1" applyBorder="1" applyAlignment="1" applyProtection="1">
      <alignment horizontal="center" vertical="center"/>
      <protection locked="0"/>
    </xf>
    <xf numFmtId="0" fontId="8" fillId="2" borderId="0" xfId="0" applyFont="1" applyFill="1" applyAlignment="1">
      <alignment horizontal="left"/>
    </xf>
    <xf numFmtId="49" fontId="4" fillId="0" borderId="8" xfId="0" applyNumberFormat="1" applyFont="1" applyBorder="1" applyAlignment="1">
      <alignment horizontal="left"/>
    </xf>
    <xf numFmtId="49" fontId="4" fillId="0" borderId="9" xfId="0" applyNumberFormat="1" applyFont="1" applyBorder="1" applyAlignment="1">
      <alignment horizontal="left"/>
    </xf>
    <xf numFmtId="49" fontId="5" fillId="0" borderId="8" xfId="1" applyNumberFormat="1" applyFont="1" applyBorder="1" applyAlignment="1">
      <alignment horizontal="left"/>
    </xf>
    <xf numFmtId="49" fontId="5" fillId="0" borderId="9" xfId="1" applyNumberFormat="1" applyFont="1" applyBorder="1" applyAlignment="1">
      <alignment horizontal="left"/>
    </xf>
  </cellXfs>
  <cellStyles count="12">
    <cellStyle name="Hyperlink" xfId="1" builtinId="8"/>
    <cellStyle name="Normal" xfId="0" builtinId="0"/>
    <cellStyle name="Normal 2" xfId="11" xr:uid="{A5E2373F-2778-451F-A52F-7672271C3FB3}"/>
    <cellStyle name="Normal 3" xfId="6" xr:uid="{F9386CED-1009-4F50-82C8-58F122DE3E2B}"/>
    <cellStyle name="块副标题" xfId="3" xr:uid="{00000000-0005-0000-0000-000032000000}"/>
    <cellStyle name="块副标题 2" xfId="8" xr:uid="{7D75D07D-F170-4441-A8A3-405348ABC716}"/>
    <cellStyle name="块标题" xfId="4" xr:uid="{00000000-0005-0000-0000-000033000000}"/>
    <cellStyle name="块标题 2" xfId="9" xr:uid="{98A85E17-C293-4A45-9A9E-F65720500672}"/>
    <cellStyle name="外边框" xfId="2" xr:uid="{00000000-0005-0000-0000-000028000000}"/>
    <cellStyle name="外边框 2" xfId="7" xr:uid="{98C93732-93BA-4052-BEF6-83EF8B21D536}"/>
    <cellStyle name="常规 2" xfId="5" xr:uid="{00000000-0005-0000-0000-000034000000}"/>
    <cellStyle name="常规 2 2" xfId="10" xr:uid="{327A592B-7104-403E-B89B-ABEC23BB1914}"/>
  </cellStyles>
  <dxfs count="21">
    <dxf>
      <font>
        <color theme="0" tint="-0.24994659260841701"/>
      </font>
    </dxf>
    <dxf>
      <fill>
        <patternFill patternType="solid">
          <bgColor rgb="FFE8EDF8"/>
        </patternFill>
      </fill>
    </dxf>
    <dxf>
      <font>
        <color theme="0" tint="-0.499984740745262"/>
      </font>
    </dxf>
    <dxf>
      <fill>
        <patternFill patternType="solid">
          <bgColor rgb="FFFF7D7D"/>
        </patternFill>
      </fill>
    </dxf>
    <dxf>
      <font>
        <color theme="0" tint="-0.24994659260841701"/>
      </font>
    </dxf>
    <dxf>
      <font>
        <color theme="0" tint="-0.24994659260841701"/>
      </font>
      <fill>
        <patternFill patternType="solid">
          <bgColor theme="0"/>
        </patternFill>
      </fill>
    </dxf>
    <dxf>
      <font>
        <b val="0"/>
        <i/>
      </font>
      <fill>
        <patternFill patternType="solid">
          <bgColor rgb="FFFFFFBD"/>
        </patternFill>
      </fill>
    </dxf>
    <dxf>
      <font>
        <b val="0"/>
        <i/>
      </font>
      <fill>
        <patternFill patternType="solid">
          <bgColor rgb="FFFFB9B9"/>
        </patternFill>
      </fill>
    </dxf>
    <dxf>
      <font>
        <color theme="0" tint="-0.249977111117893"/>
      </font>
    </dxf>
    <dxf>
      <fill>
        <patternFill patternType="solid">
          <bgColor rgb="FFE8EDF8"/>
        </patternFill>
      </fill>
    </dxf>
    <dxf>
      <font>
        <b val="0"/>
        <i/>
        <color rgb="FFFF0000"/>
      </font>
    </dxf>
    <dxf>
      <font>
        <color theme="0"/>
      </font>
      <fill>
        <patternFill patternType="solid">
          <bgColor theme="0"/>
        </patternFill>
      </fill>
      <border>
        <left style="thin">
          <color theme="0"/>
        </left>
        <right style="thin">
          <color theme="0"/>
        </right>
        <bottom style="thin">
          <color theme="0"/>
        </bottom>
      </border>
    </dxf>
    <dxf>
      <font>
        <color rgb="FFFF0000"/>
      </font>
      <fill>
        <patternFill patternType="solid">
          <bgColor rgb="FFFF0000"/>
        </patternFill>
      </fill>
    </dxf>
    <dxf>
      <font>
        <color theme="0"/>
      </font>
      <fill>
        <patternFill patternType="solid">
          <bgColor theme="0"/>
        </patternFill>
      </fill>
      <border>
        <right style="thin">
          <color theme="0"/>
        </right>
        <bottom style="thin">
          <color theme="0"/>
        </bottom>
      </border>
    </dxf>
    <dxf>
      <font>
        <sz val="11"/>
        <color rgb="FF9C0006"/>
      </font>
      <fill>
        <patternFill patternType="solid">
          <bgColor rgb="FFFFC7CE"/>
        </patternFill>
      </fill>
    </dxf>
    <dxf>
      <font>
        <color theme="0"/>
      </font>
      <fill>
        <patternFill patternType="solid">
          <bgColor theme="0"/>
        </patternFill>
      </fill>
      <border>
        <left style="thin">
          <color theme="0"/>
        </left>
        <right style="thin">
          <color theme="0"/>
        </right>
        <bottom style="thin">
          <color theme="0"/>
        </bottom>
      </border>
    </dxf>
    <dxf>
      <font>
        <color theme="0"/>
      </font>
      <fill>
        <patternFill patternType="solid">
          <bgColor theme="0"/>
        </patternFill>
      </fill>
      <border>
        <left style="thin">
          <color theme="0"/>
        </left>
        <right style="thin">
          <color theme="0"/>
        </right>
        <bottom style="thin">
          <color theme="0"/>
        </bottom>
      </border>
    </dxf>
    <dxf>
      <font>
        <color theme="0"/>
      </font>
      <fill>
        <patternFill patternType="solid">
          <bgColor theme="0"/>
        </patternFill>
      </fill>
      <border>
        <left style="thin">
          <color theme="0"/>
        </left>
        <right style="thin">
          <color theme="0"/>
        </right>
        <bottom style="thin">
          <color theme="0"/>
        </bottom>
      </border>
    </dxf>
    <dxf>
      <font>
        <color theme="0"/>
      </font>
      <fill>
        <patternFill patternType="solid">
          <bgColor theme="0"/>
        </patternFill>
      </fill>
      <border>
        <left style="thin">
          <color theme="0"/>
        </left>
        <right style="thin">
          <color theme="0"/>
        </right>
        <bottom style="thin">
          <color theme="0"/>
        </bottom>
      </border>
    </dxf>
    <dxf>
      <font>
        <color theme="0"/>
      </font>
      <fill>
        <patternFill patternType="solid">
          <bgColor theme="0"/>
        </patternFill>
      </fill>
      <border>
        <left style="thin">
          <color theme="0"/>
        </left>
        <right style="thin">
          <color theme="0"/>
        </right>
        <bottom style="thin">
          <color theme="0"/>
        </bottom>
      </border>
    </dxf>
    <dxf>
      <font>
        <color theme="4" tint="0.79989013336588644"/>
      </font>
    </dxf>
  </dxfs>
  <tableStyles count="1" defaultTableStyle="TableStyleMedium2" defaultPivotStyle="PivotStyleLight16">
    <tableStyle name="基本相间" pivot="0" count="1" xr9:uid="{00000000-0011-0000-FFFF-FFFF00000000}">
      <tableStyleElement type="secondRowStripe" dxfId="20"/>
    </tableStyle>
  </tableStyles>
  <colors>
    <mruColors>
      <color rgb="FFB4C6E7"/>
      <color rgb="FFE8EDF8"/>
      <color rgb="FFFF7D7D"/>
      <color rgb="FFFFB9B9"/>
      <color rgb="FFFFFFBD"/>
      <color rgb="FFFFFF7D"/>
      <color rgb="FFFF8B8B"/>
      <color rgb="FFF6F8FC"/>
      <color rgb="FFF0F3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0000000}" name="表11" displayName="表11" ref="A1:A11" totalsRowShown="0">
  <tableColumns count="1">
    <tableColumn id="1" xr3:uid="{00000000-0010-0000-0000-000001000000}" name="艺术" dataDxfId="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1000000}" name="表12" displayName="表12" ref="C1:C13" totalsRowShown="0">
  <tableColumns count="1">
    <tableColumn id="1" xr3:uid="{00000000-0010-0000-0100-000001000000}" name="工艺" dataDxfId="18"/>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2000000}" name="表13" displayName="表13" ref="E1:E4" totalsRowShown="0">
  <tableColumns count="1">
    <tableColumn id="1" xr3:uid="{00000000-0010-0000-0200-000001000000}" name="军事科学" dataDxfId="1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表14" displayName="表14" ref="G1:G9" totalsRowShown="0">
  <tableColumns count="1">
    <tableColumn id="1" xr3:uid="{00000000-0010-0000-0300-000001000000}" name="特种载具" dataDxfId="16"/>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4000000}" name="表15" displayName="表15" ref="I1:I27" totalsRowShown="0">
  <tableColumns count="1">
    <tableColumn id="1" xr3:uid="{00000000-0010-0000-0400-000001000000}" name="科学" dataDxfId="15"/>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7.xml.rels><?xml version="1.0" encoding="UTF-8" standalone="yes"?>
<Relationships xmlns="http://schemas.openxmlformats.org/package/2006/relationships"><Relationship Id="rId2" Type="http://schemas.openxmlformats.org/officeDocument/2006/relationships/hyperlink" Target="https://github.com/DeltaGreenCHN/Character-Sheet/releases/latest" TargetMode="External"/><Relationship Id="rId1" Type="http://schemas.openxmlformats.org/officeDocument/2006/relationships/hyperlink" Target="mailto:dkwing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59999389629810485"/>
  </sheetPr>
  <dimension ref="A1:EZ72"/>
  <sheetViews>
    <sheetView tabSelected="1" topLeftCell="Q15" zoomScale="70" zoomScaleNormal="85" workbookViewId="0">
      <selection activeCell="CZ23" sqref="CZ23:EC25"/>
    </sheetView>
  </sheetViews>
  <sheetFormatPr defaultColWidth="1.58203125" defaultRowHeight="14.15" customHeight="1"/>
  <cols>
    <col min="1" max="1" width="1.08203125" style="28" customWidth="1"/>
    <col min="2" max="59" width="1.58203125" style="29"/>
    <col min="60" max="60" width="1.08203125" style="29" customWidth="1"/>
    <col min="61" max="102" width="1.58203125" style="29"/>
    <col min="103" max="103" width="1.1640625" style="29" customWidth="1"/>
    <col min="104" max="104" width="2" style="29" customWidth="1"/>
    <col min="105" max="137" width="1.58203125" style="29"/>
    <col min="138" max="138" width="1.1640625" style="29" customWidth="1"/>
    <col min="139" max="16384" width="1.58203125" style="29"/>
  </cols>
  <sheetData>
    <row r="1" spans="1:156" s="27" customFormat="1" ht="4.9000000000000004" customHeight="1">
      <c r="A1" s="30"/>
      <c r="B1" s="31"/>
      <c r="C1" s="31"/>
      <c r="D1" s="31"/>
      <c r="E1" s="31"/>
      <c r="F1" s="31"/>
      <c r="G1" s="31"/>
      <c r="H1" s="31"/>
      <c r="I1" s="31"/>
      <c r="J1" s="31"/>
      <c r="K1" s="31"/>
      <c r="L1" s="31"/>
      <c r="M1" s="31"/>
      <c r="N1" s="31"/>
      <c r="O1" s="31"/>
      <c r="P1" s="31"/>
      <c r="Q1" s="31"/>
      <c r="R1" s="31"/>
      <c r="S1" s="31"/>
      <c r="T1" s="31"/>
      <c r="U1" s="31"/>
      <c r="V1" s="31"/>
      <c r="W1" s="31"/>
      <c r="X1" s="31"/>
      <c r="Y1" s="31"/>
      <c r="Z1" s="31"/>
      <c r="AB1" s="36"/>
      <c r="AC1" s="36"/>
      <c r="AD1" s="36"/>
      <c r="AE1" s="36"/>
      <c r="AF1" s="36"/>
      <c r="AG1" s="36"/>
      <c r="AH1" s="36"/>
      <c r="AI1" s="36"/>
      <c r="AJ1" s="36"/>
      <c r="AK1" s="36"/>
      <c r="AL1" s="36"/>
      <c r="AM1" s="36"/>
      <c r="AN1" s="36"/>
      <c r="AO1" s="36"/>
      <c r="AP1" s="36"/>
      <c r="AQ1" s="88"/>
      <c r="AR1" s="89"/>
      <c r="AS1" s="89"/>
      <c r="AT1" s="89"/>
      <c r="AU1" s="89"/>
      <c r="AV1" s="89"/>
      <c r="AW1" s="89"/>
      <c r="AX1" s="89"/>
      <c r="AY1" s="89"/>
      <c r="AZ1" s="89"/>
      <c r="BA1" s="89"/>
      <c r="BB1" s="89"/>
      <c r="BC1" s="89"/>
      <c r="BD1" s="89"/>
      <c r="BE1" s="89"/>
      <c r="BF1" s="89"/>
      <c r="BG1" s="90"/>
      <c r="BH1" s="29"/>
      <c r="BI1" s="48"/>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Z1" s="63" t="s">
        <v>0</v>
      </c>
      <c r="DA1" s="67"/>
      <c r="DB1" s="68"/>
      <c r="DC1" s="69"/>
      <c r="DD1" s="70"/>
      <c r="DE1" s="70"/>
      <c r="DF1" s="70"/>
      <c r="DG1" s="70"/>
      <c r="DH1" s="70"/>
      <c r="DI1" s="70"/>
      <c r="DJ1" s="70"/>
      <c r="DK1" s="70"/>
      <c r="DL1" s="70"/>
      <c r="DM1" s="70"/>
      <c r="DN1" s="70"/>
      <c r="DO1" s="70"/>
      <c r="DP1" s="70"/>
      <c r="DQ1" s="70"/>
      <c r="DR1" s="70"/>
      <c r="DS1" s="70"/>
      <c r="DT1" s="70"/>
      <c r="DU1" s="70"/>
      <c r="DV1" s="70"/>
      <c r="DW1" s="70"/>
      <c r="DX1" s="70"/>
      <c r="DY1" s="70"/>
      <c r="DZ1" s="70"/>
      <c r="EA1" s="70"/>
      <c r="EB1" s="70"/>
      <c r="EC1" s="70"/>
      <c r="ED1" s="70"/>
      <c r="EE1" s="70"/>
      <c r="EF1" s="70"/>
      <c r="EG1" s="77"/>
      <c r="EH1" s="31"/>
      <c r="EI1" s="31"/>
      <c r="EJ1" s="31"/>
      <c r="EK1" s="31"/>
      <c r="EL1" s="31"/>
      <c r="EM1" s="31"/>
      <c r="EN1" s="31"/>
      <c r="EO1" s="31"/>
      <c r="EP1" s="31"/>
      <c r="EQ1" s="31"/>
      <c r="ER1" s="31"/>
      <c r="ES1" s="31"/>
      <c r="ET1" s="31"/>
      <c r="EU1" s="31"/>
      <c r="EV1" s="31"/>
      <c r="EW1" s="31"/>
      <c r="EX1" s="31"/>
      <c r="EY1" s="31"/>
    </row>
    <row r="2" spans="1:156" ht="14.15" customHeight="1">
      <c r="A2" s="32"/>
      <c r="B2" s="91" t="s">
        <v>1</v>
      </c>
      <c r="C2" s="92"/>
      <c r="D2" s="92"/>
      <c r="E2" s="92"/>
      <c r="F2" s="92"/>
      <c r="G2" s="92"/>
      <c r="H2" s="92"/>
      <c r="I2" s="92"/>
      <c r="J2" s="92"/>
      <c r="K2" s="92"/>
      <c r="L2" s="92"/>
      <c r="M2" s="92"/>
      <c r="N2" s="92"/>
      <c r="O2" s="92"/>
      <c r="P2" s="92"/>
      <c r="Q2" s="92"/>
      <c r="R2" s="92"/>
      <c r="S2" s="92"/>
      <c r="T2" s="92"/>
      <c r="U2" s="92"/>
      <c r="V2" s="92"/>
      <c r="W2" s="92"/>
      <c r="X2" s="92"/>
      <c r="Y2" s="92"/>
      <c r="Z2" s="93"/>
      <c r="AA2" s="32"/>
      <c r="AB2" s="91" t="s">
        <v>2</v>
      </c>
      <c r="AC2" s="92"/>
      <c r="AD2" s="92"/>
      <c r="AE2" s="92"/>
      <c r="AF2" s="92"/>
      <c r="AG2" s="92"/>
      <c r="AH2" s="94" t="s">
        <v>3</v>
      </c>
      <c r="AI2" s="94"/>
      <c r="AJ2" s="94"/>
      <c r="AK2" s="94" t="s">
        <v>4</v>
      </c>
      <c r="AL2" s="94"/>
      <c r="AM2" s="94"/>
      <c r="AN2" s="94" t="s">
        <v>5</v>
      </c>
      <c r="AO2" s="94"/>
      <c r="AP2" s="94"/>
      <c r="AQ2" s="94" t="s">
        <v>6</v>
      </c>
      <c r="AR2" s="94"/>
      <c r="AS2" s="94"/>
      <c r="AT2" s="94"/>
      <c r="AU2" s="94"/>
      <c r="AV2" s="94"/>
      <c r="AW2" s="94"/>
      <c r="AX2" s="94"/>
      <c r="AY2" s="94"/>
      <c r="AZ2" s="94"/>
      <c r="BA2" s="94"/>
      <c r="BB2" s="94"/>
      <c r="BC2" s="94"/>
      <c r="BD2" s="94"/>
      <c r="BE2" s="94"/>
      <c r="BF2" s="94"/>
      <c r="BG2" s="95"/>
      <c r="BH2" s="49"/>
      <c r="BI2" s="400" t="s">
        <v>7</v>
      </c>
      <c r="BJ2" s="401"/>
      <c r="BK2" s="401"/>
      <c r="BL2" s="401"/>
      <c r="BM2" s="401"/>
      <c r="BN2" s="401"/>
      <c r="BO2" s="401"/>
      <c r="BP2" s="401"/>
      <c r="BQ2" s="401"/>
      <c r="BR2" s="401"/>
      <c r="BS2" s="401"/>
      <c r="BT2" s="401"/>
      <c r="BU2" s="401"/>
      <c r="BV2" s="402"/>
      <c r="BW2" s="49"/>
      <c r="BX2" s="92" t="s">
        <v>8</v>
      </c>
      <c r="BY2" s="92"/>
      <c r="BZ2" s="92"/>
      <c r="CA2" s="92"/>
      <c r="CB2" s="92"/>
      <c r="CC2" s="92"/>
      <c r="CD2" s="92"/>
      <c r="CE2" s="92"/>
      <c r="CF2" s="92"/>
      <c r="CG2" s="92"/>
      <c r="CH2" s="92"/>
      <c r="CI2" s="92"/>
      <c r="CJ2" s="92"/>
      <c r="CK2" s="92"/>
      <c r="CL2" s="92"/>
      <c r="CM2" s="92"/>
      <c r="CN2" s="92"/>
      <c r="CO2" s="93"/>
      <c r="CP2" s="96" t="s">
        <v>9</v>
      </c>
      <c r="CQ2" s="96"/>
      <c r="CR2" s="96"/>
      <c r="CS2" s="96"/>
      <c r="CT2" s="96"/>
      <c r="CU2" s="96"/>
      <c r="CV2" s="96"/>
      <c r="CW2" s="96"/>
      <c r="CX2" s="97"/>
      <c r="CY2" s="32"/>
      <c r="CZ2" s="98" t="s">
        <v>10</v>
      </c>
      <c r="DA2" s="99"/>
      <c r="DB2" s="99"/>
      <c r="DC2" s="99"/>
      <c r="DD2" s="99"/>
      <c r="DE2" s="99"/>
      <c r="DF2" s="99"/>
      <c r="DG2" s="99"/>
      <c r="DH2" s="99"/>
      <c r="DI2" s="99"/>
      <c r="DJ2" s="99"/>
      <c r="DK2" s="99"/>
      <c r="DL2" s="99"/>
      <c r="DM2" s="99"/>
      <c r="DN2" s="99"/>
      <c r="DO2" s="99"/>
      <c r="DP2" s="99"/>
      <c r="DQ2" s="99"/>
      <c r="DR2" s="99"/>
      <c r="DS2" s="99"/>
      <c r="DT2" s="99"/>
      <c r="DU2" s="99"/>
      <c r="DV2" s="99"/>
      <c r="DW2" s="99"/>
      <c r="DX2" s="99"/>
      <c r="DY2" s="99"/>
      <c r="DZ2" s="99"/>
      <c r="EA2" s="99"/>
      <c r="EB2" s="99"/>
      <c r="EC2" s="99"/>
      <c r="ED2" s="99"/>
      <c r="EE2" s="99"/>
      <c r="EF2" s="99"/>
      <c r="EG2" s="99"/>
      <c r="EH2" s="99"/>
      <c r="EI2" s="99"/>
      <c r="EJ2" s="99"/>
      <c r="EK2" s="99"/>
      <c r="EL2" s="99"/>
      <c r="EM2" s="99"/>
      <c r="EN2" s="99"/>
      <c r="EO2" s="99"/>
      <c r="EP2" s="99"/>
      <c r="EQ2" s="99"/>
      <c r="ER2" s="99"/>
      <c r="ES2" s="99"/>
      <c r="ET2" s="99"/>
      <c r="EU2" s="99"/>
      <c r="EV2" s="99"/>
      <c r="EW2" s="99"/>
      <c r="EX2" s="99"/>
      <c r="EY2" s="100"/>
    </row>
    <row r="3" spans="1:156" ht="14.15" customHeight="1">
      <c r="A3" s="32"/>
      <c r="B3" s="101" t="s">
        <v>11</v>
      </c>
      <c r="C3" s="102"/>
      <c r="D3" s="102"/>
      <c r="E3" s="103" t="s">
        <v>718</v>
      </c>
      <c r="F3" s="103"/>
      <c r="G3" s="103"/>
      <c r="H3" s="103"/>
      <c r="I3" s="103"/>
      <c r="J3" s="103"/>
      <c r="K3" s="103"/>
      <c r="L3" s="103"/>
      <c r="M3" s="103"/>
      <c r="N3" s="103"/>
      <c r="O3" s="103"/>
      <c r="P3" s="103"/>
      <c r="Q3" s="103"/>
      <c r="R3" s="103"/>
      <c r="S3" s="103"/>
      <c r="T3" s="103"/>
      <c r="U3" s="103"/>
      <c r="V3" s="103"/>
      <c r="W3" s="103"/>
      <c r="X3" s="103"/>
      <c r="Y3" s="103"/>
      <c r="Z3" s="104"/>
      <c r="AA3" s="32"/>
      <c r="AB3" s="101" t="s">
        <v>12</v>
      </c>
      <c r="AC3" s="102"/>
      <c r="AD3" s="105"/>
      <c r="AE3" s="106" t="s">
        <v>13</v>
      </c>
      <c r="AF3" s="107"/>
      <c r="AG3" s="107"/>
      <c r="AH3" s="108">
        <v>8</v>
      </c>
      <c r="AI3" s="108"/>
      <c r="AJ3" s="108"/>
      <c r="AK3" s="109">
        <f>附表!B2*5</f>
        <v>40</v>
      </c>
      <c r="AL3" s="109"/>
      <c r="AM3" s="109"/>
      <c r="AN3" s="108"/>
      <c r="AO3" s="108"/>
      <c r="AP3" s="108"/>
      <c r="AQ3" s="110" t="s">
        <v>727</v>
      </c>
      <c r="AR3" s="111"/>
      <c r="AS3" s="111"/>
      <c r="AT3" s="111"/>
      <c r="AU3" s="111"/>
      <c r="AV3" s="111"/>
      <c r="AW3" s="111"/>
      <c r="AX3" s="111"/>
      <c r="AY3" s="111"/>
      <c r="AZ3" s="111"/>
      <c r="BA3" s="111"/>
      <c r="BB3" s="111"/>
      <c r="BC3" s="111"/>
      <c r="BD3" s="111"/>
      <c r="BE3" s="111"/>
      <c r="BF3" s="111"/>
      <c r="BG3" s="112"/>
      <c r="BH3" s="49"/>
      <c r="BI3" s="403"/>
      <c r="BJ3" s="404"/>
      <c r="BK3" s="404"/>
      <c r="BL3" s="404"/>
      <c r="BM3" s="404"/>
      <c r="BN3" s="404"/>
      <c r="BO3" s="404"/>
      <c r="BP3" s="404"/>
      <c r="BQ3" s="404"/>
      <c r="BR3" s="404"/>
      <c r="BS3" s="404"/>
      <c r="BT3" s="404"/>
      <c r="BU3" s="404"/>
      <c r="BV3" s="405"/>
      <c r="BW3" s="49"/>
      <c r="BX3" s="113" t="s">
        <v>730</v>
      </c>
      <c r="BY3" s="114"/>
      <c r="BZ3" s="114"/>
      <c r="CA3" s="114"/>
      <c r="CB3" s="114"/>
      <c r="CC3" s="114"/>
      <c r="CD3" s="114"/>
      <c r="CE3" s="114"/>
      <c r="CF3" s="114"/>
      <c r="CG3" s="114"/>
      <c r="CH3" s="114"/>
      <c r="CI3" s="114"/>
      <c r="CJ3" s="114"/>
      <c r="CK3" s="114"/>
      <c r="CL3" s="114"/>
      <c r="CM3" s="114"/>
      <c r="CN3" s="114"/>
      <c r="CO3" s="114"/>
      <c r="CP3" s="115" t="s">
        <v>729</v>
      </c>
      <c r="CQ3" s="115"/>
      <c r="CR3" s="115"/>
      <c r="CS3" s="115"/>
      <c r="CT3" s="115"/>
      <c r="CU3" s="115"/>
      <c r="CV3" s="115"/>
      <c r="CW3" s="115"/>
      <c r="CX3" s="116"/>
      <c r="CY3" s="32"/>
      <c r="CZ3" s="394" t="s">
        <v>741</v>
      </c>
      <c r="DA3" s="395"/>
      <c r="DB3" s="395"/>
      <c r="DC3" s="395"/>
      <c r="DD3" s="395"/>
      <c r="DE3" s="395"/>
      <c r="DF3" s="395"/>
      <c r="DG3" s="395"/>
      <c r="DH3" s="395"/>
      <c r="DI3" s="395"/>
      <c r="DJ3" s="395"/>
      <c r="DK3" s="395"/>
      <c r="DL3" s="395"/>
      <c r="DM3" s="395"/>
      <c r="DN3" s="395"/>
      <c r="DO3" s="395"/>
      <c r="DP3" s="395"/>
      <c r="DQ3" s="395"/>
      <c r="DR3" s="117"/>
      <c r="DS3" s="118"/>
      <c r="DT3" s="118"/>
      <c r="DU3" s="118"/>
      <c r="DV3" s="118"/>
      <c r="DW3" s="118"/>
      <c r="DX3" s="118"/>
      <c r="DY3" s="118"/>
      <c r="DZ3" s="118"/>
      <c r="EA3" s="118"/>
      <c r="EB3" s="118"/>
      <c r="EC3" s="118"/>
      <c r="ED3" s="118"/>
      <c r="EE3" s="118"/>
      <c r="EF3" s="118"/>
      <c r="EG3" s="118"/>
      <c r="EH3" s="118"/>
      <c r="EI3" s="117"/>
      <c r="EJ3" s="118"/>
      <c r="EK3" s="118"/>
      <c r="EL3" s="118"/>
      <c r="EM3" s="118"/>
      <c r="EN3" s="118"/>
      <c r="EO3" s="118"/>
      <c r="EP3" s="118"/>
      <c r="EQ3" s="118"/>
      <c r="ER3" s="118"/>
      <c r="ES3" s="118"/>
      <c r="ET3" s="118"/>
      <c r="EU3" s="118"/>
      <c r="EV3" s="118"/>
      <c r="EW3" s="118"/>
      <c r="EX3" s="118"/>
      <c r="EY3" s="119"/>
      <c r="EZ3" s="28"/>
    </row>
    <row r="4" spans="1:156" ht="14.15" customHeight="1">
      <c r="A4" s="32"/>
      <c r="B4" s="125" t="s">
        <v>14</v>
      </c>
      <c r="C4" s="126"/>
      <c r="D4" s="126"/>
      <c r="E4" s="143" t="s">
        <v>726</v>
      </c>
      <c r="F4" s="144"/>
      <c r="G4" s="144"/>
      <c r="H4" s="144"/>
      <c r="I4" s="144"/>
      <c r="J4" s="144"/>
      <c r="K4" s="144"/>
      <c r="L4" s="144"/>
      <c r="M4" s="144"/>
      <c r="N4" s="144"/>
      <c r="O4" s="144"/>
      <c r="P4" s="144"/>
      <c r="Q4" s="144"/>
      <c r="R4" s="144"/>
      <c r="S4" s="144"/>
      <c r="T4" s="144"/>
      <c r="U4" s="144"/>
      <c r="V4" s="144"/>
      <c r="W4" s="144"/>
      <c r="X4" s="144"/>
      <c r="Y4" s="144"/>
      <c r="Z4" s="145"/>
      <c r="AA4" s="32"/>
      <c r="AB4" s="125" t="s">
        <v>15</v>
      </c>
      <c r="AC4" s="126"/>
      <c r="AD4" s="146"/>
      <c r="AE4" s="135" t="s">
        <v>16</v>
      </c>
      <c r="AF4" s="136"/>
      <c r="AG4" s="136"/>
      <c r="AH4" s="137">
        <v>15</v>
      </c>
      <c r="AI4" s="137"/>
      <c r="AJ4" s="137"/>
      <c r="AK4" s="109">
        <f>附表!B3*5</f>
        <v>75</v>
      </c>
      <c r="AL4" s="109"/>
      <c r="AM4" s="109"/>
      <c r="AN4" s="137"/>
      <c r="AO4" s="137"/>
      <c r="AP4" s="137"/>
      <c r="AQ4" s="138" t="s">
        <v>722</v>
      </c>
      <c r="AR4" s="139"/>
      <c r="AS4" s="139"/>
      <c r="AT4" s="139"/>
      <c r="AU4" s="139"/>
      <c r="AV4" s="139"/>
      <c r="AW4" s="139"/>
      <c r="AX4" s="139"/>
      <c r="AY4" s="139"/>
      <c r="AZ4" s="139"/>
      <c r="BA4" s="139"/>
      <c r="BB4" s="139"/>
      <c r="BC4" s="139"/>
      <c r="BD4" s="139"/>
      <c r="BE4" s="139"/>
      <c r="BF4" s="139"/>
      <c r="BG4" s="140"/>
      <c r="BH4" s="49"/>
      <c r="BI4" s="403"/>
      <c r="BJ4" s="404"/>
      <c r="BK4" s="404"/>
      <c r="BL4" s="404"/>
      <c r="BM4" s="404"/>
      <c r="BN4" s="404"/>
      <c r="BO4" s="404"/>
      <c r="BP4" s="404"/>
      <c r="BQ4" s="404"/>
      <c r="BR4" s="404"/>
      <c r="BS4" s="404"/>
      <c r="BT4" s="404"/>
      <c r="BU4" s="404"/>
      <c r="BV4" s="405"/>
      <c r="BW4" s="49"/>
      <c r="BX4" s="141"/>
      <c r="BY4" s="142"/>
      <c r="BZ4" s="142"/>
      <c r="CA4" s="142"/>
      <c r="CB4" s="142"/>
      <c r="CC4" s="142"/>
      <c r="CD4" s="142"/>
      <c r="CE4" s="142"/>
      <c r="CF4" s="142"/>
      <c r="CG4" s="142"/>
      <c r="CH4" s="142"/>
      <c r="CI4" s="142"/>
      <c r="CJ4" s="142"/>
      <c r="CK4" s="142"/>
      <c r="CL4" s="142"/>
      <c r="CM4" s="142"/>
      <c r="CN4" s="142"/>
      <c r="CO4" s="142"/>
      <c r="CP4" s="123"/>
      <c r="CQ4" s="123"/>
      <c r="CR4" s="123"/>
      <c r="CS4" s="123"/>
      <c r="CT4" s="123"/>
      <c r="CU4" s="123"/>
      <c r="CV4" s="123"/>
      <c r="CW4" s="123"/>
      <c r="CX4" s="124"/>
      <c r="CY4" s="32"/>
      <c r="CZ4" s="396"/>
      <c r="DA4" s="397"/>
      <c r="DB4" s="397"/>
      <c r="DC4" s="397"/>
      <c r="DD4" s="397"/>
      <c r="DE4" s="397"/>
      <c r="DF4" s="397"/>
      <c r="DG4" s="397"/>
      <c r="DH4" s="397"/>
      <c r="DI4" s="397"/>
      <c r="DJ4" s="397"/>
      <c r="DK4" s="397"/>
      <c r="DL4" s="397"/>
      <c r="DM4" s="397"/>
      <c r="DN4" s="397"/>
      <c r="DO4" s="397"/>
      <c r="DP4" s="397"/>
      <c r="DQ4" s="397"/>
      <c r="DR4" s="120"/>
      <c r="DS4" s="121"/>
      <c r="DT4" s="121"/>
      <c r="DU4" s="121"/>
      <c r="DV4" s="121"/>
      <c r="DW4" s="121"/>
      <c r="DX4" s="121"/>
      <c r="DY4" s="121"/>
      <c r="DZ4" s="121"/>
      <c r="EA4" s="121"/>
      <c r="EB4" s="121"/>
      <c r="EC4" s="121"/>
      <c r="ED4" s="121"/>
      <c r="EE4" s="121"/>
      <c r="EF4" s="121"/>
      <c r="EG4" s="121"/>
      <c r="EH4" s="121"/>
      <c r="EI4" s="120"/>
      <c r="EJ4" s="121"/>
      <c r="EK4" s="121"/>
      <c r="EL4" s="121"/>
      <c r="EM4" s="121"/>
      <c r="EN4" s="121"/>
      <c r="EO4" s="121"/>
      <c r="EP4" s="121"/>
      <c r="EQ4" s="121"/>
      <c r="ER4" s="121"/>
      <c r="ES4" s="121"/>
      <c r="ET4" s="121"/>
      <c r="EU4" s="121"/>
      <c r="EV4" s="121"/>
      <c r="EW4" s="121"/>
      <c r="EX4" s="121"/>
      <c r="EY4" s="122"/>
      <c r="EZ4" s="28"/>
    </row>
    <row r="5" spans="1:156" ht="14.15" customHeight="1">
      <c r="A5" s="32"/>
      <c r="B5" s="125" t="s">
        <v>17</v>
      </c>
      <c r="C5" s="126"/>
      <c r="D5" s="126"/>
      <c r="E5" s="127" t="s">
        <v>720</v>
      </c>
      <c r="F5" s="128"/>
      <c r="G5" s="128"/>
      <c r="H5" s="128"/>
      <c r="I5" s="128"/>
      <c r="J5" s="128"/>
      <c r="K5" s="128"/>
      <c r="L5" s="128"/>
      <c r="M5" s="129"/>
      <c r="N5" s="130" t="s">
        <v>18</v>
      </c>
      <c r="O5" s="131"/>
      <c r="P5" s="132"/>
      <c r="Q5" s="127" t="s">
        <v>744</v>
      </c>
      <c r="R5" s="128"/>
      <c r="S5" s="128"/>
      <c r="T5" s="128"/>
      <c r="U5" s="128"/>
      <c r="V5" s="128"/>
      <c r="W5" s="128"/>
      <c r="X5" s="128"/>
      <c r="Y5" s="128"/>
      <c r="Z5" s="133"/>
      <c r="AA5" s="32"/>
      <c r="AB5" s="125" t="s">
        <v>19</v>
      </c>
      <c r="AC5" s="126"/>
      <c r="AD5" s="134"/>
      <c r="AE5" s="135" t="s">
        <v>20</v>
      </c>
      <c r="AF5" s="136"/>
      <c r="AG5" s="136"/>
      <c r="AH5" s="137">
        <v>15</v>
      </c>
      <c r="AI5" s="137"/>
      <c r="AJ5" s="137"/>
      <c r="AK5" s="109">
        <f>附表!B4*5</f>
        <v>75</v>
      </c>
      <c r="AL5" s="109"/>
      <c r="AM5" s="109"/>
      <c r="AN5" s="137"/>
      <c r="AO5" s="137"/>
      <c r="AP5" s="137"/>
      <c r="AQ5" s="138" t="s">
        <v>724</v>
      </c>
      <c r="AR5" s="139"/>
      <c r="AS5" s="139"/>
      <c r="AT5" s="139"/>
      <c r="AU5" s="139"/>
      <c r="AV5" s="139"/>
      <c r="AW5" s="139"/>
      <c r="AX5" s="139"/>
      <c r="AY5" s="139"/>
      <c r="AZ5" s="139"/>
      <c r="BA5" s="139"/>
      <c r="BB5" s="139"/>
      <c r="BC5" s="139"/>
      <c r="BD5" s="139"/>
      <c r="BE5" s="139"/>
      <c r="BF5" s="139"/>
      <c r="BG5" s="140"/>
      <c r="BH5" s="49"/>
      <c r="BI5" s="403"/>
      <c r="BJ5" s="404"/>
      <c r="BK5" s="404"/>
      <c r="BL5" s="404"/>
      <c r="BM5" s="404"/>
      <c r="BN5" s="404"/>
      <c r="BO5" s="404"/>
      <c r="BP5" s="404"/>
      <c r="BQ5" s="404"/>
      <c r="BR5" s="404"/>
      <c r="BS5" s="404"/>
      <c r="BT5" s="404"/>
      <c r="BU5" s="404"/>
      <c r="BV5" s="405"/>
      <c r="BW5" s="49"/>
      <c r="BX5" s="141"/>
      <c r="BY5" s="142"/>
      <c r="BZ5" s="142"/>
      <c r="CA5" s="142"/>
      <c r="CB5" s="142"/>
      <c r="CC5" s="142"/>
      <c r="CD5" s="142"/>
      <c r="CE5" s="142"/>
      <c r="CF5" s="142"/>
      <c r="CG5" s="142"/>
      <c r="CH5" s="142"/>
      <c r="CI5" s="142"/>
      <c r="CJ5" s="142"/>
      <c r="CK5" s="142"/>
      <c r="CL5" s="142"/>
      <c r="CM5" s="142"/>
      <c r="CN5" s="142"/>
      <c r="CO5" s="142"/>
      <c r="CP5" s="123"/>
      <c r="CQ5" s="123"/>
      <c r="CR5" s="123"/>
      <c r="CS5" s="123"/>
      <c r="CT5" s="123"/>
      <c r="CU5" s="123"/>
      <c r="CV5" s="123"/>
      <c r="CW5" s="123"/>
      <c r="CX5" s="124"/>
      <c r="CY5" s="32"/>
      <c r="CZ5" s="396"/>
      <c r="DA5" s="397"/>
      <c r="DB5" s="397"/>
      <c r="DC5" s="397"/>
      <c r="DD5" s="397"/>
      <c r="DE5" s="397"/>
      <c r="DF5" s="397"/>
      <c r="DG5" s="397"/>
      <c r="DH5" s="397"/>
      <c r="DI5" s="397"/>
      <c r="DJ5" s="397"/>
      <c r="DK5" s="397"/>
      <c r="DL5" s="397"/>
      <c r="DM5" s="397"/>
      <c r="DN5" s="397"/>
      <c r="DO5" s="397"/>
      <c r="DP5" s="397"/>
      <c r="DQ5" s="397"/>
      <c r="DR5" s="120"/>
      <c r="DS5" s="121"/>
      <c r="DT5" s="121"/>
      <c r="DU5" s="121"/>
      <c r="DV5" s="121"/>
      <c r="DW5" s="121"/>
      <c r="DX5" s="121"/>
      <c r="DY5" s="121"/>
      <c r="DZ5" s="121"/>
      <c r="EA5" s="121"/>
      <c r="EB5" s="121"/>
      <c r="EC5" s="121"/>
      <c r="ED5" s="121"/>
      <c r="EE5" s="121"/>
      <c r="EF5" s="121"/>
      <c r="EG5" s="121"/>
      <c r="EH5" s="121"/>
      <c r="EI5" s="120"/>
      <c r="EJ5" s="121"/>
      <c r="EK5" s="121"/>
      <c r="EL5" s="121"/>
      <c r="EM5" s="121"/>
      <c r="EN5" s="121"/>
      <c r="EO5" s="121"/>
      <c r="EP5" s="121"/>
      <c r="EQ5" s="121"/>
      <c r="ER5" s="121"/>
      <c r="ES5" s="121"/>
      <c r="ET5" s="121"/>
      <c r="EU5" s="121"/>
      <c r="EV5" s="121"/>
      <c r="EW5" s="121"/>
      <c r="EX5" s="121"/>
      <c r="EY5" s="122"/>
      <c r="EZ5" s="28"/>
    </row>
    <row r="6" spans="1:156" ht="14.15" customHeight="1">
      <c r="A6" s="32"/>
      <c r="B6" s="125" t="s">
        <v>21</v>
      </c>
      <c r="C6" s="126"/>
      <c r="D6" s="126"/>
      <c r="E6" s="127" t="s">
        <v>717</v>
      </c>
      <c r="F6" s="128"/>
      <c r="G6" s="128"/>
      <c r="H6" s="128"/>
      <c r="I6" s="128"/>
      <c r="J6" s="128"/>
      <c r="K6" s="128"/>
      <c r="L6" s="128"/>
      <c r="M6" s="128"/>
      <c r="N6" s="130" t="s">
        <v>22</v>
      </c>
      <c r="O6" s="131"/>
      <c r="P6" s="132"/>
      <c r="Q6" s="128" t="s">
        <v>736</v>
      </c>
      <c r="R6" s="128"/>
      <c r="S6" s="128"/>
      <c r="T6" s="128"/>
      <c r="U6" s="128"/>
      <c r="V6" s="128"/>
      <c r="W6" s="128"/>
      <c r="X6" s="128"/>
      <c r="Y6" s="128"/>
      <c r="Z6" s="133"/>
      <c r="AA6" s="32"/>
      <c r="AB6" s="125" t="s">
        <v>23</v>
      </c>
      <c r="AC6" s="126"/>
      <c r="AD6" s="146"/>
      <c r="AE6" s="135" t="s">
        <v>24</v>
      </c>
      <c r="AF6" s="136"/>
      <c r="AG6" s="136"/>
      <c r="AH6" s="137">
        <v>10</v>
      </c>
      <c r="AI6" s="137"/>
      <c r="AJ6" s="137"/>
      <c r="AK6" s="109">
        <f>附表!B5*5</f>
        <v>50</v>
      </c>
      <c r="AL6" s="109"/>
      <c r="AM6" s="109"/>
      <c r="AN6" s="137"/>
      <c r="AO6" s="137"/>
      <c r="AP6" s="137"/>
      <c r="AQ6" s="138"/>
      <c r="AR6" s="139"/>
      <c r="AS6" s="139"/>
      <c r="AT6" s="139"/>
      <c r="AU6" s="139"/>
      <c r="AV6" s="139"/>
      <c r="AW6" s="139"/>
      <c r="AX6" s="139"/>
      <c r="AY6" s="139"/>
      <c r="AZ6" s="139"/>
      <c r="BA6" s="139"/>
      <c r="BB6" s="139"/>
      <c r="BC6" s="139"/>
      <c r="BD6" s="139"/>
      <c r="BE6" s="139"/>
      <c r="BF6" s="139"/>
      <c r="BG6" s="140"/>
      <c r="BH6" s="49"/>
      <c r="BI6" s="403"/>
      <c r="BJ6" s="404"/>
      <c r="BK6" s="404"/>
      <c r="BL6" s="404"/>
      <c r="BM6" s="404"/>
      <c r="BN6" s="404"/>
      <c r="BO6" s="404"/>
      <c r="BP6" s="404"/>
      <c r="BQ6" s="404"/>
      <c r="BR6" s="404"/>
      <c r="BS6" s="404"/>
      <c r="BT6" s="404"/>
      <c r="BU6" s="404"/>
      <c r="BV6" s="405"/>
      <c r="BW6" s="49"/>
      <c r="BX6" s="141"/>
      <c r="BY6" s="142"/>
      <c r="BZ6" s="142"/>
      <c r="CA6" s="142"/>
      <c r="CB6" s="142"/>
      <c r="CC6" s="142"/>
      <c r="CD6" s="142"/>
      <c r="CE6" s="142"/>
      <c r="CF6" s="142"/>
      <c r="CG6" s="142"/>
      <c r="CH6" s="142"/>
      <c r="CI6" s="142"/>
      <c r="CJ6" s="142"/>
      <c r="CK6" s="142"/>
      <c r="CL6" s="142"/>
      <c r="CM6" s="142"/>
      <c r="CN6" s="142"/>
      <c r="CO6" s="142"/>
      <c r="CP6" s="123"/>
      <c r="CQ6" s="123"/>
      <c r="CR6" s="123"/>
      <c r="CS6" s="123"/>
      <c r="CT6" s="123"/>
      <c r="CU6" s="123"/>
      <c r="CV6" s="123"/>
      <c r="CW6" s="123"/>
      <c r="CX6" s="124"/>
      <c r="CY6" s="32"/>
      <c r="CZ6" s="396"/>
      <c r="DA6" s="397"/>
      <c r="DB6" s="397"/>
      <c r="DC6" s="397"/>
      <c r="DD6" s="397"/>
      <c r="DE6" s="397"/>
      <c r="DF6" s="397"/>
      <c r="DG6" s="397"/>
      <c r="DH6" s="397"/>
      <c r="DI6" s="397"/>
      <c r="DJ6" s="397"/>
      <c r="DK6" s="397"/>
      <c r="DL6" s="397"/>
      <c r="DM6" s="397"/>
      <c r="DN6" s="397"/>
      <c r="DO6" s="397"/>
      <c r="DP6" s="397"/>
      <c r="DQ6" s="397"/>
      <c r="DR6" s="120"/>
      <c r="DS6" s="121"/>
      <c r="DT6" s="121"/>
      <c r="DU6" s="121"/>
      <c r="DV6" s="121"/>
      <c r="DW6" s="121"/>
      <c r="DX6" s="121"/>
      <c r="DY6" s="121"/>
      <c r="DZ6" s="121"/>
      <c r="EA6" s="121"/>
      <c r="EB6" s="121"/>
      <c r="EC6" s="121"/>
      <c r="ED6" s="121"/>
      <c r="EE6" s="121"/>
      <c r="EF6" s="121"/>
      <c r="EG6" s="121"/>
      <c r="EH6" s="121"/>
      <c r="EI6" s="120"/>
      <c r="EJ6" s="121"/>
      <c r="EK6" s="121"/>
      <c r="EL6" s="121"/>
      <c r="EM6" s="121"/>
      <c r="EN6" s="121"/>
      <c r="EO6" s="121"/>
      <c r="EP6" s="121"/>
      <c r="EQ6" s="121"/>
      <c r="ER6" s="121"/>
      <c r="ES6" s="121"/>
      <c r="ET6" s="121"/>
      <c r="EU6" s="121"/>
      <c r="EV6" s="121"/>
      <c r="EW6" s="121"/>
      <c r="EX6" s="121"/>
      <c r="EY6" s="122"/>
      <c r="EZ6" s="28"/>
    </row>
    <row r="7" spans="1:156" ht="14.15" customHeight="1">
      <c r="A7" s="32"/>
      <c r="B7" s="125" t="s">
        <v>25</v>
      </c>
      <c r="C7" s="126"/>
      <c r="D7" s="126"/>
      <c r="E7" s="147"/>
      <c r="F7" s="147"/>
      <c r="G7" s="147"/>
      <c r="H7" s="147"/>
      <c r="I7" s="147"/>
      <c r="J7" s="147"/>
      <c r="K7" s="147"/>
      <c r="L7" s="147"/>
      <c r="M7" s="147"/>
      <c r="N7" s="147"/>
      <c r="O7" s="147"/>
      <c r="P7" s="147"/>
      <c r="Q7" s="147"/>
      <c r="R7" s="147"/>
      <c r="S7" s="147"/>
      <c r="T7" s="147"/>
      <c r="U7" s="147"/>
      <c r="V7" s="147"/>
      <c r="W7" s="147"/>
      <c r="X7" s="147"/>
      <c r="Y7" s="147"/>
      <c r="Z7" s="148"/>
      <c r="AA7" s="32"/>
      <c r="AB7" s="125" t="s">
        <v>26</v>
      </c>
      <c r="AC7" s="126"/>
      <c r="AD7" s="134"/>
      <c r="AE7" s="135" t="s">
        <v>27</v>
      </c>
      <c r="AF7" s="136"/>
      <c r="AG7" s="136"/>
      <c r="AH7" s="137">
        <v>16</v>
      </c>
      <c r="AI7" s="137"/>
      <c r="AJ7" s="137"/>
      <c r="AK7" s="109">
        <f>附表!B6*5</f>
        <v>80</v>
      </c>
      <c r="AL7" s="109"/>
      <c r="AM7" s="109"/>
      <c r="AN7" s="137"/>
      <c r="AO7" s="137"/>
      <c r="AP7" s="137"/>
      <c r="AQ7" s="138" t="s">
        <v>723</v>
      </c>
      <c r="AR7" s="139"/>
      <c r="AS7" s="139"/>
      <c r="AT7" s="139"/>
      <c r="AU7" s="139"/>
      <c r="AV7" s="139"/>
      <c r="AW7" s="139"/>
      <c r="AX7" s="139"/>
      <c r="AY7" s="139"/>
      <c r="AZ7" s="139"/>
      <c r="BA7" s="139"/>
      <c r="BB7" s="139"/>
      <c r="BC7" s="139"/>
      <c r="BD7" s="139"/>
      <c r="BE7" s="139"/>
      <c r="BF7" s="139"/>
      <c r="BG7" s="140"/>
      <c r="BH7" s="49"/>
      <c r="BI7" s="403"/>
      <c r="BJ7" s="404"/>
      <c r="BK7" s="404"/>
      <c r="BL7" s="404"/>
      <c r="BM7" s="404"/>
      <c r="BN7" s="404"/>
      <c r="BO7" s="404"/>
      <c r="BP7" s="404"/>
      <c r="BQ7" s="404"/>
      <c r="BR7" s="404"/>
      <c r="BS7" s="404"/>
      <c r="BT7" s="404"/>
      <c r="BU7" s="404"/>
      <c r="BV7" s="405"/>
      <c r="BW7" s="49"/>
      <c r="BX7" s="141"/>
      <c r="BY7" s="142"/>
      <c r="BZ7" s="142"/>
      <c r="CA7" s="142"/>
      <c r="CB7" s="142"/>
      <c r="CC7" s="142"/>
      <c r="CD7" s="142"/>
      <c r="CE7" s="142"/>
      <c r="CF7" s="142"/>
      <c r="CG7" s="142"/>
      <c r="CH7" s="142"/>
      <c r="CI7" s="142"/>
      <c r="CJ7" s="142"/>
      <c r="CK7" s="142"/>
      <c r="CL7" s="142"/>
      <c r="CM7" s="142"/>
      <c r="CN7" s="142"/>
      <c r="CO7" s="142"/>
      <c r="CP7" s="123"/>
      <c r="CQ7" s="123"/>
      <c r="CR7" s="123"/>
      <c r="CS7" s="123"/>
      <c r="CT7" s="123"/>
      <c r="CU7" s="123"/>
      <c r="CV7" s="123"/>
      <c r="CW7" s="123"/>
      <c r="CX7" s="124"/>
      <c r="CY7" s="32"/>
      <c r="CZ7" s="396"/>
      <c r="DA7" s="397"/>
      <c r="DB7" s="397"/>
      <c r="DC7" s="397"/>
      <c r="DD7" s="397"/>
      <c r="DE7" s="397"/>
      <c r="DF7" s="397"/>
      <c r="DG7" s="397"/>
      <c r="DH7" s="397"/>
      <c r="DI7" s="397"/>
      <c r="DJ7" s="397"/>
      <c r="DK7" s="397"/>
      <c r="DL7" s="397"/>
      <c r="DM7" s="397"/>
      <c r="DN7" s="397"/>
      <c r="DO7" s="397"/>
      <c r="DP7" s="397"/>
      <c r="DQ7" s="397"/>
      <c r="DR7" s="120"/>
      <c r="DS7" s="121"/>
      <c r="DT7" s="121"/>
      <c r="DU7" s="121"/>
      <c r="DV7" s="121"/>
      <c r="DW7" s="121"/>
      <c r="DX7" s="121"/>
      <c r="DY7" s="121"/>
      <c r="DZ7" s="121"/>
      <c r="EA7" s="121"/>
      <c r="EB7" s="121"/>
      <c r="EC7" s="121"/>
      <c r="ED7" s="121"/>
      <c r="EE7" s="121"/>
      <c r="EF7" s="121"/>
      <c r="EG7" s="121"/>
      <c r="EH7" s="121"/>
      <c r="EI7" s="120"/>
      <c r="EJ7" s="121"/>
      <c r="EK7" s="121"/>
      <c r="EL7" s="121"/>
      <c r="EM7" s="121"/>
      <c r="EN7" s="121"/>
      <c r="EO7" s="121"/>
      <c r="EP7" s="121"/>
      <c r="EQ7" s="121"/>
      <c r="ER7" s="121"/>
      <c r="ES7" s="121"/>
      <c r="ET7" s="121"/>
      <c r="EU7" s="121"/>
      <c r="EV7" s="121"/>
      <c r="EW7" s="121"/>
      <c r="EX7" s="121"/>
      <c r="EY7" s="122"/>
      <c r="EZ7" s="28"/>
    </row>
    <row r="8" spans="1:156" ht="14.15" customHeight="1">
      <c r="A8" s="32"/>
      <c r="B8" s="149" t="s">
        <v>28</v>
      </c>
      <c r="C8" s="150"/>
      <c r="D8" s="150"/>
      <c r="E8" s="151" t="s">
        <v>735</v>
      </c>
      <c r="F8" s="152"/>
      <c r="G8" s="152"/>
      <c r="H8" s="152"/>
      <c r="I8" s="152"/>
      <c r="J8" s="152"/>
      <c r="K8" s="152"/>
      <c r="L8" s="152"/>
      <c r="M8" s="152"/>
      <c r="N8" s="152"/>
      <c r="O8" s="152"/>
      <c r="P8" s="152"/>
      <c r="Q8" s="152"/>
      <c r="R8" s="152"/>
      <c r="S8" s="152"/>
      <c r="T8" s="152"/>
      <c r="U8" s="152"/>
      <c r="V8" s="152"/>
      <c r="W8" s="152"/>
      <c r="X8" s="152"/>
      <c r="Y8" s="152"/>
      <c r="Z8" s="153"/>
      <c r="AA8" s="37"/>
      <c r="AB8" s="149" t="s">
        <v>29</v>
      </c>
      <c r="AC8" s="150"/>
      <c r="AD8" s="154"/>
      <c r="AE8" s="155" t="s">
        <v>30</v>
      </c>
      <c r="AF8" s="156"/>
      <c r="AG8" s="156"/>
      <c r="AH8" s="157">
        <v>16</v>
      </c>
      <c r="AI8" s="157"/>
      <c r="AJ8" s="157"/>
      <c r="AK8" s="158">
        <f>附表!B7*5</f>
        <v>80</v>
      </c>
      <c r="AL8" s="158"/>
      <c r="AM8" s="158"/>
      <c r="AN8" s="157"/>
      <c r="AO8" s="157"/>
      <c r="AP8" s="157"/>
      <c r="AQ8" s="159" t="s">
        <v>725</v>
      </c>
      <c r="AR8" s="160"/>
      <c r="AS8" s="160"/>
      <c r="AT8" s="160"/>
      <c r="AU8" s="160"/>
      <c r="AV8" s="160"/>
      <c r="AW8" s="160"/>
      <c r="AX8" s="160"/>
      <c r="AY8" s="160"/>
      <c r="AZ8" s="160"/>
      <c r="BA8" s="160"/>
      <c r="BB8" s="160"/>
      <c r="BC8" s="160"/>
      <c r="BD8" s="160"/>
      <c r="BE8" s="160"/>
      <c r="BF8" s="160"/>
      <c r="BG8" s="161"/>
      <c r="BH8" s="49"/>
      <c r="BI8" s="403"/>
      <c r="BJ8" s="404"/>
      <c r="BK8" s="404"/>
      <c r="BL8" s="404"/>
      <c r="BM8" s="404"/>
      <c r="BN8" s="404"/>
      <c r="BO8" s="404"/>
      <c r="BP8" s="404"/>
      <c r="BQ8" s="404"/>
      <c r="BR8" s="404"/>
      <c r="BS8" s="404"/>
      <c r="BT8" s="404"/>
      <c r="BU8" s="404"/>
      <c r="BV8" s="405"/>
      <c r="BW8" s="49"/>
      <c r="BX8" s="141"/>
      <c r="BY8" s="142"/>
      <c r="BZ8" s="142"/>
      <c r="CA8" s="142"/>
      <c r="CB8" s="142"/>
      <c r="CC8" s="142"/>
      <c r="CD8" s="142"/>
      <c r="CE8" s="142"/>
      <c r="CF8" s="142"/>
      <c r="CG8" s="142"/>
      <c r="CH8" s="142"/>
      <c r="CI8" s="142"/>
      <c r="CJ8" s="142"/>
      <c r="CK8" s="142"/>
      <c r="CL8" s="142"/>
      <c r="CM8" s="142"/>
      <c r="CN8" s="142"/>
      <c r="CO8" s="142"/>
      <c r="CP8" s="123"/>
      <c r="CQ8" s="123"/>
      <c r="CR8" s="123"/>
      <c r="CS8" s="123"/>
      <c r="CT8" s="123"/>
      <c r="CU8" s="123"/>
      <c r="CV8" s="123"/>
      <c r="CW8" s="123"/>
      <c r="CX8" s="124"/>
      <c r="CY8" s="32"/>
      <c r="CZ8" s="396"/>
      <c r="DA8" s="397"/>
      <c r="DB8" s="397"/>
      <c r="DC8" s="397"/>
      <c r="DD8" s="397"/>
      <c r="DE8" s="397"/>
      <c r="DF8" s="397"/>
      <c r="DG8" s="397"/>
      <c r="DH8" s="397"/>
      <c r="DI8" s="397"/>
      <c r="DJ8" s="397"/>
      <c r="DK8" s="397"/>
      <c r="DL8" s="397"/>
      <c r="DM8" s="397"/>
      <c r="DN8" s="397"/>
      <c r="DO8" s="397"/>
      <c r="DP8" s="397"/>
      <c r="DQ8" s="397"/>
      <c r="DR8" s="120"/>
      <c r="DS8" s="121"/>
      <c r="DT8" s="121"/>
      <c r="DU8" s="121"/>
      <c r="DV8" s="121"/>
      <c r="DW8" s="121"/>
      <c r="DX8" s="121"/>
      <c r="DY8" s="121"/>
      <c r="DZ8" s="121"/>
      <c r="EA8" s="121"/>
      <c r="EB8" s="121"/>
      <c r="EC8" s="121"/>
      <c r="ED8" s="121"/>
      <c r="EE8" s="121"/>
      <c r="EF8" s="121"/>
      <c r="EG8" s="121"/>
      <c r="EH8" s="121"/>
      <c r="EI8" s="424" t="s">
        <v>31</v>
      </c>
      <c r="EJ8" s="424"/>
      <c r="EK8" s="121"/>
      <c r="EL8" s="121"/>
      <c r="EM8" s="121"/>
      <c r="EN8" s="121"/>
      <c r="EO8" s="121"/>
      <c r="EP8" s="121"/>
      <c r="EQ8" s="121"/>
      <c r="ER8" s="121"/>
      <c r="ES8" s="121"/>
      <c r="ET8" s="121"/>
      <c r="EU8" s="121"/>
      <c r="EV8" s="121"/>
      <c r="EW8" s="121"/>
      <c r="EX8" s="121"/>
      <c r="EY8" s="122"/>
      <c r="EZ8" s="28"/>
    </row>
    <row r="9" spans="1:156" ht="14.15" customHeight="1">
      <c r="B9" s="31"/>
      <c r="C9" s="31"/>
      <c r="D9" s="31"/>
      <c r="E9" s="31"/>
      <c r="F9" s="31"/>
      <c r="G9" s="31"/>
      <c r="H9" s="31"/>
      <c r="I9" s="31"/>
      <c r="J9" s="31"/>
      <c r="K9" s="31"/>
      <c r="L9" s="31"/>
      <c r="M9" s="31"/>
      <c r="N9" s="31"/>
      <c r="O9" s="34"/>
      <c r="R9" s="162" t="s">
        <v>32</v>
      </c>
      <c r="S9" s="163"/>
      <c r="T9" s="163"/>
      <c r="U9" s="163"/>
      <c r="V9" s="163"/>
      <c r="W9" s="164"/>
      <c r="X9" s="165">
        <f>SUM(AH3:AJ8)</f>
        <v>80</v>
      </c>
      <c r="Y9" s="166"/>
      <c r="Z9" s="166"/>
      <c r="AA9" s="167"/>
      <c r="AB9" s="162" t="s">
        <v>33</v>
      </c>
      <c r="AC9" s="163"/>
      <c r="AD9" s="163"/>
      <c r="AE9" s="163"/>
      <c r="AF9" s="163"/>
      <c r="AG9" s="163"/>
      <c r="AH9" s="164"/>
      <c r="AI9" s="168">
        <f>SUM(P14:R43,AS14:AU43)-SUM(S14:U43,AV14:AX43,Y14:AD43,BB14:BG43)</f>
        <v>350</v>
      </c>
      <c r="AJ9" s="169"/>
      <c r="AK9" s="170"/>
      <c r="AL9" s="168" t="s">
        <v>34</v>
      </c>
      <c r="AM9" s="169"/>
      <c r="AN9" s="169"/>
      <c r="AO9" s="169"/>
      <c r="AP9" s="169"/>
      <c r="AQ9" s="169"/>
      <c r="AR9" s="169"/>
      <c r="AS9" s="170"/>
      <c r="AT9" s="171" t="str">
        <f>IF(AND(AI9&gt;=350,AI9&lt;=500,MOD(AI9,50)=0),(550-AI9)/50,"错误")&amp;"）"</f>
        <v>4）</v>
      </c>
      <c r="AU9" s="171"/>
      <c r="AV9" s="171"/>
      <c r="AW9" s="172" t="s">
        <v>35</v>
      </c>
      <c r="AX9" s="172"/>
      <c r="AY9" s="172"/>
      <c r="AZ9" s="172"/>
      <c r="BA9" s="172"/>
      <c r="BB9" s="172"/>
      <c r="BC9" s="172"/>
      <c r="BD9" s="173">
        <f>SUM(Y14:AA43,BB14:BD38,BB40:BD43)</f>
        <v>160</v>
      </c>
      <c r="BE9" s="173"/>
      <c r="BF9" s="173"/>
      <c r="BG9" s="173"/>
      <c r="BH9" s="50"/>
      <c r="BI9" s="403"/>
      <c r="BJ9" s="404"/>
      <c r="BK9" s="404"/>
      <c r="BL9" s="404"/>
      <c r="BM9" s="404"/>
      <c r="BN9" s="404"/>
      <c r="BO9" s="404"/>
      <c r="BP9" s="404"/>
      <c r="BQ9" s="404"/>
      <c r="BR9" s="404"/>
      <c r="BS9" s="404"/>
      <c r="BT9" s="404"/>
      <c r="BU9" s="404"/>
      <c r="BV9" s="405"/>
      <c r="BW9" s="49"/>
      <c r="BX9" s="141"/>
      <c r="BY9" s="142"/>
      <c r="BZ9" s="142"/>
      <c r="CA9" s="142"/>
      <c r="CB9" s="142"/>
      <c r="CC9" s="142"/>
      <c r="CD9" s="142"/>
      <c r="CE9" s="142"/>
      <c r="CF9" s="142"/>
      <c r="CG9" s="142"/>
      <c r="CH9" s="142"/>
      <c r="CI9" s="142"/>
      <c r="CJ9" s="142"/>
      <c r="CK9" s="142"/>
      <c r="CL9" s="142"/>
      <c r="CM9" s="142"/>
      <c r="CN9" s="142"/>
      <c r="CO9" s="142"/>
      <c r="CP9" s="123"/>
      <c r="CQ9" s="123"/>
      <c r="CR9" s="123"/>
      <c r="CS9" s="123"/>
      <c r="CT9" s="123"/>
      <c r="CU9" s="123"/>
      <c r="CV9" s="123"/>
      <c r="CW9" s="123"/>
      <c r="CX9" s="124"/>
      <c r="CY9" s="32"/>
      <c r="CZ9" s="396"/>
      <c r="DA9" s="397"/>
      <c r="DB9" s="397"/>
      <c r="DC9" s="397"/>
      <c r="DD9" s="397"/>
      <c r="DE9" s="397"/>
      <c r="DF9" s="397"/>
      <c r="DG9" s="397"/>
      <c r="DH9" s="397"/>
      <c r="DI9" s="397"/>
      <c r="DJ9" s="397"/>
      <c r="DK9" s="397"/>
      <c r="DL9" s="397"/>
      <c r="DM9" s="397"/>
      <c r="DN9" s="397"/>
      <c r="DO9" s="397"/>
      <c r="DP9" s="397"/>
      <c r="DQ9" s="397"/>
      <c r="DR9" s="120"/>
      <c r="DS9" s="121"/>
      <c r="DT9" s="121"/>
      <c r="DU9" s="121"/>
      <c r="DV9" s="121"/>
      <c r="DW9" s="121"/>
      <c r="DX9" s="121"/>
      <c r="DY9" s="121"/>
      <c r="DZ9" s="121"/>
      <c r="EA9" s="121"/>
      <c r="EB9" s="121"/>
      <c r="EC9" s="121"/>
      <c r="ED9" s="121"/>
      <c r="EE9" s="121"/>
      <c r="EF9" s="121"/>
      <c r="EG9" s="121"/>
      <c r="EH9" s="121"/>
      <c r="EI9" s="424"/>
      <c r="EJ9" s="424"/>
      <c r="EK9" s="121"/>
      <c r="EL9" s="121"/>
      <c r="EM9" s="121"/>
      <c r="EN9" s="121"/>
      <c r="EO9" s="121"/>
      <c r="EP9" s="121"/>
      <c r="EQ9" s="121"/>
      <c r="ER9" s="121"/>
      <c r="ES9" s="121"/>
      <c r="ET9" s="121"/>
      <c r="EU9" s="121"/>
      <c r="EV9" s="121"/>
      <c r="EW9" s="121"/>
      <c r="EX9" s="121"/>
      <c r="EY9" s="122"/>
      <c r="EZ9" s="28"/>
    </row>
    <row r="10" spans="1:156" ht="14.15" customHeight="1">
      <c r="A10" s="32"/>
      <c r="B10" s="174" t="s">
        <v>36</v>
      </c>
      <c r="C10" s="175"/>
      <c r="D10" s="175"/>
      <c r="E10" s="175"/>
      <c r="F10" s="175"/>
      <c r="G10" s="175"/>
      <c r="H10" s="226">
        <f>K10</f>
        <v>12</v>
      </c>
      <c r="I10" s="217"/>
      <c r="J10" s="218"/>
      <c r="K10" s="227">
        <f>CEILING((附表!B2+附表!B3)/2,1)</f>
        <v>12</v>
      </c>
      <c r="L10" s="222"/>
      <c r="M10" s="228"/>
      <c r="N10" s="176" t="s">
        <v>37</v>
      </c>
      <c r="O10" s="177"/>
      <c r="P10" s="177"/>
      <c r="Q10" s="177"/>
      <c r="R10" s="177"/>
      <c r="S10" s="177"/>
      <c r="T10" s="177"/>
      <c r="U10" s="178"/>
      <c r="V10" s="204">
        <f>Y10</f>
        <v>16</v>
      </c>
      <c r="W10" s="205"/>
      <c r="X10" s="206"/>
      <c r="Y10" s="210">
        <f>附表!B6</f>
        <v>16</v>
      </c>
      <c r="Z10" s="211"/>
      <c r="AA10" s="212"/>
      <c r="AB10" s="179" t="s">
        <v>38</v>
      </c>
      <c r="AC10" s="175"/>
      <c r="AD10" s="175"/>
      <c r="AE10" s="175"/>
      <c r="AF10" s="175"/>
      <c r="AG10" s="180"/>
      <c r="AH10" s="216">
        <f>AK7-AH7</f>
        <v>64</v>
      </c>
      <c r="AI10" s="217"/>
      <c r="AJ10" s="218"/>
      <c r="AK10" s="222">
        <f>99-AS39</f>
        <v>89</v>
      </c>
      <c r="AL10" s="222"/>
      <c r="AM10" s="223"/>
      <c r="AN10" s="181" t="s">
        <v>39</v>
      </c>
      <c r="AO10" s="182"/>
      <c r="AP10" s="182"/>
      <c r="AQ10" s="182"/>
      <c r="AR10" s="182"/>
      <c r="AS10" s="182"/>
      <c r="AT10" s="182"/>
      <c r="AU10" s="231">
        <f>64-AH7</f>
        <v>48</v>
      </c>
      <c r="AV10" s="232"/>
      <c r="AW10" s="233"/>
      <c r="AX10" s="183" t="s">
        <v>40</v>
      </c>
      <c r="AY10" s="184"/>
      <c r="AZ10" s="184"/>
      <c r="BA10" s="184"/>
      <c r="BB10" s="184"/>
      <c r="BC10" s="184"/>
      <c r="BD10" s="185" t="s">
        <v>41</v>
      </c>
      <c r="BE10" s="185"/>
      <c r="BF10" s="185"/>
      <c r="BG10" s="186"/>
      <c r="BH10" s="44"/>
      <c r="BI10" s="403"/>
      <c r="BJ10" s="404"/>
      <c r="BK10" s="404"/>
      <c r="BL10" s="404"/>
      <c r="BM10" s="404"/>
      <c r="BN10" s="404"/>
      <c r="BO10" s="404"/>
      <c r="BP10" s="404"/>
      <c r="BQ10" s="404"/>
      <c r="BR10" s="404"/>
      <c r="BS10" s="404"/>
      <c r="BT10" s="404"/>
      <c r="BU10" s="404"/>
      <c r="BV10" s="405"/>
      <c r="BW10" s="49"/>
      <c r="BX10" s="141"/>
      <c r="BY10" s="142"/>
      <c r="BZ10" s="142"/>
      <c r="CA10" s="142"/>
      <c r="CB10" s="142"/>
      <c r="CC10" s="142"/>
      <c r="CD10" s="142"/>
      <c r="CE10" s="142"/>
      <c r="CF10" s="142"/>
      <c r="CG10" s="142"/>
      <c r="CH10" s="142"/>
      <c r="CI10" s="142"/>
      <c r="CJ10" s="142"/>
      <c r="CK10" s="142"/>
      <c r="CL10" s="142"/>
      <c r="CM10" s="142"/>
      <c r="CN10" s="142"/>
      <c r="CO10" s="142"/>
      <c r="CP10" s="123"/>
      <c r="CQ10" s="123"/>
      <c r="CR10" s="123"/>
      <c r="CS10" s="123"/>
      <c r="CT10" s="123"/>
      <c r="CU10" s="123"/>
      <c r="CV10" s="123"/>
      <c r="CW10" s="123"/>
      <c r="CX10" s="124"/>
      <c r="CY10" s="32"/>
      <c r="CZ10" s="396"/>
      <c r="DA10" s="397"/>
      <c r="DB10" s="397"/>
      <c r="DC10" s="397"/>
      <c r="DD10" s="397"/>
      <c r="DE10" s="397"/>
      <c r="DF10" s="397"/>
      <c r="DG10" s="397"/>
      <c r="DH10" s="397"/>
      <c r="DI10" s="397"/>
      <c r="DJ10" s="397"/>
      <c r="DK10" s="397"/>
      <c r="DL10" s="397"/>
      <c r="DM10" s="397"/>
      <c r="DN10" s="397"/>
      <c r="DO10" s="397"/>
      <c r="DP10" s="397"/>
      <c r="DQ10" s="397"/>
      <c r="DR10" s="120"/>
      <c r="DS10" s="121"/>
      <c r="DT10" s="121"/>
      <c r="DU10" s="121"/>
      <c r="DV10" s="121"/>
      <c r="DW10" s="121"/>
      <c r="DX10" s="121"/>
      <c r="DY10" s="121"/>
      <c r="DZ10" s="121"/>
      <c r="EA10" s="121"/>
      <c r="EB10" s="121"/>
      <c r="EC10" s="121"/>
      <c r="ED10" s="121"/>
      <c r="EE10" s="121"/>
      <c r="EF10" s="121"/>
      <c r="EG10" s="121"/>
      <c r="EH10" s="122"/>
      <c r="EI10" s="424"/>
      <c r="EJ10" s="424"/>
      <c r="EK10" s="121"/>
      <c r="EL10" s="121"/>
      <c r="EM10" s="121"/>
      <c r="EN10" s="121"/>
      <c r="EO10" s="121"/>
      <c r="EP10" s="121"/>
      <c r="EQ10" s="121"/>
      <c r="ER10" s="121"/>
      <c r="ES10" s="121"/>
      <c r="ET10" s="121"/>
      <c r="EU10" s="121"/>
      <c r="EV10" s="121"/>
      <c r="EW10" s="121"/>
      <c r="EX10" s="121"/>
      <c r="EY10" s="122"/>
      <c r="EZ10" s="28"/>
    </row>
    <row r="11" spans="1:156" ht="14.15" customHeight="1">
      <c r="A11" s="32"/>
      <c r="B11" s="187" t="s">
        <v>42</v>
      </c>
      <c r="C11" s="188"/>
      <c r="D11" s="188"/>
      <c r="E11" s="188"/>
      <c r="F11" s="188"/>
      <c r="G11" s="188"/>
      <c r="H11" s="220"/>
      <c r="I11" s="220"/>
      <c r="J11" s="221"/>
      <c r="K11" s="229"/>
      <c r="L11" s="224"/>
      <c r="M11" s="230"/>
      <c r="N11" s="189" t="s">
        <v>43</v>
      </c>
      <c r="O11" s="190"/>
      <c r="P11" s="190"/>
      <c r="Q11" s="190"/>
      <c r="R11" s="190"/>
      <c r="S11" s="190"/>
      <c r="T11" s="190"/>
      <c r="U11" s="191"/>
      <c r="V11" s="207"/>
      <c r="W11" s="208"/>
      <c r="X11" s="209"/>
      <c r="Y11" s="213"/>
      <c r="Z11" s="214"/>
      <c r="AA11" s="215"/>
      <c r="AB11" s="192" t="s">
        <v>44</v>
      </c>
      <c r="AC11" s="188"/>
      <c r="AD11" s="188"/>
      <c r="AE11" s="188"/>
      <c r="AF11" s="188"/>
      <c r="AG11" s="193"/>
      <c r="AH11" s="219"/>
      <c r="AI11" s="220"/>
      <c r="AJ11" s="221"/>
      <c r="AK11" s="224"/>
      <c r="AL11" s="224"/>
      <c r="AM11" s="225"/>
      <c r="AN11" s="194" t="s">
        <v>45</v>
      </c>
      <c r="AO11" s="195"/>
      <c r="AP11" s="195"/>
      <c r="AQ11" s="195"/>
      <c r="AR11" s="195"/>
      <c r="AS11" s="195"/>
      <c r="AT11" s="195"/>
      <c r="AU11" s="234"/>
      <c r="AV11" s="235"/>
      <c r="AW11" s="236"/>
      <c r="AX11" s="196" t="s">
        <v>46</v>
      </c>
      <c r="AY11" s="197"/>
      <c r="AZ11" s="197"/>
      <c r="BA11" s="197"/>
      <c r="BB11" s="197"/>
      <c r="BC11" s="197"/>
      <c r="BD11" s="198" t="s">
        <v>41</v>
      </c>
      <c r="BE11" s="198"/>
      <c r="BF11" s="198"/>
      <c r="BG11" s="199"/>
      <c r="BH11" s="44"/>
      <c r="BI11" s="406"/>
      <c r="BJ11" s="407"/>
      <c r="BK11" s="407"/>
      <c r="BL11" s="407"/>
      <c r="BM11" s="407"/>
      <c r="BN11" s="407"/>
      <c r="BO11" s="407"/>
      <c r="BP11" s="407"/>
      <c r="BQ11" s="407"/>
      <c r="BR11" s="407"/>
      <c r="BS11" s="407"/>
      <c r="BT11" s="407"/>
      <c r="BU11" s="407"/>
      <c r="BV11" s="408"/>
      <c r="BW11" s="49"/>
      <c r="BX11" s="200"/>
      <c r="BY11" s="201"/>
      <c r="BZ11" s="201"/>
      <c r="CA11" s="201"/>
      <c r="CB11" s="201"/>
      <c r="CC11" s="201"/>
      <c r="CD11" s="201"/>
      <c r="CE11" s="201"/>
      <c r="CF11" s="201"/>
      <c r="CG11" s="201"/>
      <c r="CH11" s="201"/>
      <c r="CI11" s="201"/>
      <c r="CJ11" s="201"/>
      <c r="CK11" s="201"/>
      <c r="CL11" s="201"/>
      <c r="CM11" s="201"/>
      <c r="CN11" s="201"/>
      <c r="CO11" s="201"/>
      <c r="CP11" s="202"/>
      <c r="CQ11" s="202"/>
      <c r="CR11" s="202"/>
      <c r="CS11" s="202"/>
      <c r="CT11" s="202"/>
      <c r="CU11" s="202"/>
      <c r="CV11" s="202"/>
      <c r="CW11" s="202"/>
      <c r="CX11" s="203"/>
      <c r="CY11" s="32"/>
      <c r="CZ11" s="398"/>
      <c r="DA11" s="399"/>
      <c r="DB11" s="399"/>
      <c r="DC11" s="399"/>
      <c r="DD11" s="399"/>
      <c r="DE11" s="399"/>
      <c r="DF11" s="399"/>
      <c r="DG11" s="399"/>
      <c r="DH11" s="399"/>
      <c r="DI11" s="399"/>
      <c r="DJ11" s="399"/>
      <c r="DK11" s="399"/>
      <c r="DL11" s="399"/>
      <c r="DM11" s="399"/>
      <c r="DN11" s="399"/>
      <c r="DO11" s="399"/>
      <c r="DP11" s="399"/>
      <c r="DQ11" s="399"/>
      <c r="DR11" s="393"/>
      <c r="DS11" s="363"/>
      <c r="DT11" s="363"/>
      <c r="DU11" s="363"/>
      <c r="DV11" s="363"/>
      <c r="DW11" s="363"/>
      <c r="DX11" s="363"/>
      <c r="DY11" s="363"/>
      <c r="DZ11" s="363"/>
      <c r="EA11" s="363"/>
      <c r="EB11" s="363"/>
      <c r="EC11" s="363"/>
      <c r="ED11" s="363"/>
      <c r="EE11" s="363"/>
      <c r="EF11" s="363"/>
      <c r="EG11" s="363"/>
      <c r="EH11" s="364"/>
      <c r="EI11" s="425"/>
      <c r="EJ11" s="425"/>
      <c r="EK11" s="363"/>
      <c r="EL11" s="363"/>
      <c r="EM11" s="363"/>
      <c r="EN11" s="363"/>
      <c r="EO11" s="363"/>
      <c r="EP11" s="363"/>
      <c r="EQ11" s="363"/>
      <c r="ER11" s="363"/>
      <c r="ES11" s="363"/>
      <c r="ET11" s="363"/>
      <c r="EU11" s="363"/>
      <c r="EV11" s="363"/>
      <c r="EW11" s="363"/>
      <c r="EX11" s="363"/>
      <c r="EY11" s="364"/>
      <c r="EZ11" s="28"/>
    </row>
    <row r="12" spans="1:156" ht="6.65" customHeight="1">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2"/>
      <c r="CZ12" s="31"/>
      <c r="DA12" s="31"/>
      <c r="DB12" s="31"/>
      <c r="DC12" s="31"/>
      <c r="DD12" s="31"/>
      <c r="DE12" s="31"/>
      <c r="DF12" s="31"/>
      <c r="DG12" s="31"/>
      <c r="DH12" s="31"/>
      <c r="DI12" s="31"/>
      <c r="DJ12" s="31"/>
      <c r="DK12" s="31"/>
      <c r="DL12" s="31"/>
      <c r="DM12" s="31"/>
      <c r="DN12" s="31"/>
      <c r="DO12" s="31"/>
      <c r="DP12" s="31"/>
      <c r="DQ12" s="31"/>
      <c r="DR12" s="31"/>
      <c r="DS12" s="31"/>
      <c r="DT12" s="31"/>
      <c r="DU12" s="31"/>
      <c r="DV12" s="31"/>
      <c r="DW12" s="31"/>
      <c r="DX12" s="31"/>
      <c r="DY12" s="31"/>
      <c r="DZ12" s="31"/>
      <c r="EA12" s="31"/>
      <c r="EB12" s="31"/>
      <c r="EC12" s="31"/>
      <c r="ED12" s="31"/>
      <c r="EE12" s="31"/>
      <c r="EF12" s="31"/>
      <c r="EG12" s="31"/>
      <c r="EH12" s="27"/>
      <c r="EI12" s="78"/>
      <c r="EJ12" s="78"/>
      <c r="EK12" s="78"/>
      <c r="EL12" s="78"/>
      <c r="EM12" s="78"/>
      <c r="EN12" s="78"/>
      <c r="EO12" s="78"/>
      <c r="EP12" s="78"/>
      <c r="EQ12" s="78"/>
      <c r="ER12" s="78"/>
      <c r="ES12" s="78"/>
      <c r="ET12" s="78"/>
      <c r="EU12" s="78"/>
      <c r="EV12" s="78"/>
      <c r="EW12" s="78"/>
      <c r="EX12" s="78"/>
      <c r="EY12" s="78"/>
    </row>
    <row r="13" spans="1:156" ht="14.15" customHeight="1">
      <c r="A13" s="32"/>
      <c r="B13" s="240" t="s">
        <v>47</v>
      </c>
      <c r="C13" s="240"/>
      <c r="D13" s="240"/>
      <c r="E13" s="240"/>
      <c r="F13" s="240"/>
      <c r="G13" s="240"/>
      <c r="H13" s="240"/>
      <c r="I13" s="240"/>
      <c r="J13" s="240"/>
      <c r="K13" s="240"/>
      <c r="L13" s="240"/>
      <c r="M13" s="240"/>
      <c r="N13" s="240"/>
      <c r="O13" s="240"/>
      <c r="P13" s="241" t="s">
        <v>48</v>
      </c>
      <c r="Q13" s="241"/>
      <c r="R13" s="241"/>
      <c r="S13" s="241" t="s">
        <v>49</v>
      </c>
      <c r="T13" s="241"/>
      <c r="U13" s="241"/>
      <c r="V13" s="241" t="s">
        <v>50</v>
      </c>
      <c r="W13" s="241"/>
      <c r="X13" s="241"/>
      <c r="Y13" s="241" t="s">
        <v>51</v>
      </c>
      <c r="Z13" s="241"/>
      <c r="AA13" s="241"/>
      <c r="AB13" s="241" t="s">
        <v>52</v>
      </c>
      <c r="AC13" s="241"/>
      <c r="AD13" s="241"/>
      <c r="AE13" s="241"/>
      <c r="AF13" s="241"/>
      <c r="AG13" s="241"/>
      <c r="AH13" s="241"/>
      <c r="AI13" s="241"/>
      <c r="AJ13" s="241"/>
      <c r="AK13" s="241"/>
      <c r="AL13" s="241"/>
      <c r="AM13" s="241"/>
      <c r="AN13" s="241"/>
      <c r="AO13" s="241"/>
      <c r="AP13" s="241"/>
      <c r="AQ13" s="241"/>
      <c r="AR13" s="241"/>
      <c r="AS13" s="241" t="s">
        <v>48</v>
      </c>
      <c r="AT13" s="241"/>
      <c r="AU13" s="241"/>
      <c r="AV13" s="241" t="s">
        <v>49</v>
      </c>
      <c r="AW13" s="241"/>
      <c r="AX13" s="241"/>
      <c r="AY13" s="241" t="s">
        <v>50</v>
      </c>
      <c r="AZ13" s="241"/>
      <c r="BA13" s="241"/>
      <c r="BB13" s="241" t="s">
        <v>51</v>
      </c>
      <c r="BC13" s="241"/>
      <c r="BD13" s="241"/>
      <c r="BE13" s="241" t="s">
        <v>52</v>
      </c>
      <c r="BF13" s="241"/>
      <c r="BG13" s="241"/>
      <c r="BH13" s="51"/>
      <c r="BI13" s="52" t="s">
        <v>53</v>
      </c>
      <c r="BJ13" s="53"/>
      <c r="BK13" s="53"/>
      <c r="BL13" s="53"/>
      <c r="BM13" s="53"/>
      <c r="BN13" s="53"/>
      <c r="BO13" s="53"/>
      <c r="BP13" s="53"/>
      <c r="BQ13" s="53"/>
      <c r="BR13" s="53"/>
      <c r="BS13" s="53"/>
      <c r="BT13" s="53"/>
      <c r="BU13" s="53"/>
      <c r="BV13" s="53"/>
      <c r="BW13" s="53"/>
      <c r="BX13" s="53"/>
      <c r="BY13" s="53"/>
      <c r="BZ13" s="53"/>
      <c r="CA13" s="53"/>
      <c r="CB13" s="53"/>
      <c r="CC13" s="53"/>
      <c r="CD13" s="53"/>
      <c r="CE13" s="53"/>
      <c r="CF13" s="53"/>
      <c r="CG13" s="53"/>
      <c r="CH13" s="53"/>
      <c r="CI13" s="53"/>
      <c r="CJ13" s="53"/>
      <c r="CK13" s="53"/>
      <c r="CL13" s="53"/>
      <c r="CM13" s="53"/>
      <c r="CN13" s="53"/>
      <c r="CO13" s="53"/>
      <c r="CP13" s="53"/>
      <c r="CQ13" s="53"/>
      <c r="CR13" s="53"/>
      <c r="CS13" s="53"/>
      <c r="CT13" s="53"/>
      <c r="CU13" s="53"/>
      <c r="CV13" s="53"/>
      <c r="CW13" s="53"/>
      <c r="CX13" s="53"/>
      <c r="CY13" s="32"/>
      <c r="CZ13" s="257" t="s">
        <v>54</v>
      </c>
      <c r="DA13" s="258"/>
      <c r="DB13" s="258"/>
      <c r="DC13" s="258"/>
      <c r="DD13" s="258"/>
      <c r="DE13" s="258"/>
      <c r="DF13" s="258"/>
      <c r="DG13" s="258"/>
      <c r="DH13" s="258"/>
      <c r="DI13" s="258"/>
      <c r="DJ13" s="258"/>
      <c r="DK13" s="258"/>
      <c r="DL13" s="259"/>
      <c r="DM13" s="237" t="s">
        <v>55</v>
      </c>
      <c r="DN13" s="238"/>
      <c r="DO13" s="238"/>
      <c r="DP13" s="239"/>
      <c r="DQ13" s="237" t="s">
        <v>56</v>
      </c>
      <c r="DR13" s="238"/>
      <c r="DS13" s="238"/>
      <c r="DT13" s="238"/>
      <c r="DU13" s="238"/>
      <c r="DV13" s="239"/>
      <c r="DW13" s="260" t="s">
        <v>57</v>
      </c>
      <c r="DX13" s="260"/>
      <c r="DY13" s="260"/>
      <c r="DZ13" s="237" t="s">
        <v>58</v>
      </c>
      <c r="EA13" s="238"/>
      <c r="EB13" s="238"/>
      <c r="EC13" s="239"/>
      <c r="ED13" s="237" t="s">
        <v>59</v>
      </c>
      <c r="EE13" s="238"/>
      <c r="EF13" s="238"/>
      <c r="EG13" s="239"/>
      <c r="EH13" s="79"/>
      <c r="EI13" s="242" t="s">
        <v>60</v>
      </c>
      <c r="EJ13" s="243"/>
      <c r="EK13" s="243"/>
      <c r="EL13" s="243"/>
      <c r="EM13" s="243"/>
      <c r="EN13" s="243"/>
      <c r="EO13" s="243"/>
      <c r="EP13" s="243"/>
      <c r="EQ13" s="354">
        <f>FLOOR((附表!B2-9)/4,1)</f>
        <v>-1</v>
      </c>
      <c r="ER13" s="354"/>
      <c r="ES13" s="354"/>
      <c r="ET13" s="354"/>
      <c r="EU13" s="354"/>
      <c r="EV13" s="354"/>
      <c r="EW13" s="354"/>
      <c r="EX13" s="354"/>
      <c r="EY13" s="355"/>
      <c r="EZ13" s="28"/>
    </row>
    <row r="14" spans="1:156" ht="14.15" customHeight="1">
      <c r="A14" s="32"/>
      <c r="B14" s="244" t="s">
        <v>61</v>
      </c>
      <c r="C14" s="245"/>
      <c r="D14" s="246" t="s">
        <v>62</v>
      </c>
      <c r="E14" s="246"/>
      <c r="F14" s="246"/>
      <c r="G14" s="246"/>
      <c r="H14" s="246"/>
      <c r="I14" s="246"/>
      <c r="J14" s="246"/>
      <c r="K14" s="246"/>
      <c r="L14" s="246"/>
      <c r="M14" s="246"/>
      <c r="N14" s="246"/>
      <c r="O14" s="246"/>
      <c r="P14" s="247">
        <f t="shared" ref="P14:P43" si="0">IF(ISBLANK(V14),S14,V14)+Y14+AB14</f>
        <v>10</v>
      </c>
      <c r="Q14" s="247"/>
      <c r="R14" s="247"/>
      <c r="S14" s="248">
        <v>10</v>
      </c>
      <c r="T14" s="248"/>
      <c r="U14" s="248"/>
      <c r="V14" s="249"/>
      <c r="W14" s="249"/>
      <c r="X14" s="249"/>
      <c r="Y14" s="249"/>
      <c r="Z14" s="249"/>
      <c r="AA14" s="249"/>
      <c r="AB14" s="249"/>
      <c r="AC14" s="249"/>
      <c r="AD14" s="250"/>
      <c r="AE14" s="251" t="s">
        <v>61</v>
      </c>
      <c r="AF14" s="245"/>
      <c r="AG14" s="246" t="s">
        <v>63</v>
      </c>
      <c r="AH14" s="246"/>
      <c r="AI14" s="246"/>
      <c r="AJ14" s="246"/>
      <c r="AK14" s="246"/>
      <c r="AL14" s="246"/>
      <c r="AM14" s="246"/>
      <c r="AN14" s="246"/>
      <c r="AO14" s="246"/>
      <c r="AP14" s="246"/>
      <c r="AQ14" s="246"/>
      <c r="AR14" s="246"/>
      <c r="AS14" s="247">
        <f>IF(ISBLANK(AY14),AV14,AY14)+BB14+BE14</f>
        <v>30</v>
      </c>
      <c r="AT14" s="247"/>
      <c r="AU14" s="247"/>
      <c r="AV14" s="248">
        <v>0</v>
      </c>
      <c r="AW14" s="248"/>
      <c r="AX14" s="248"/>
      <c r="AY14" s="249">
        <v>30</v>
      </c>
      <c r="AZ14" s="249"/>
      <c r="BA14" s="249"/>
      <c r="BB14" s="249"/>
      <c r="BC14" s="249"/>
      <c r="BD14" s="249"/>
      <c r="BE14" s="249"/>
      <c r="BF14" s="249"/>
      <c r="BG14" s="252"/>
      <c r="BH14" s="32"/>
      <c r="BI14" s="390" t="s">
        <v>64</v>
      </c>
      <c r="BJ14" s="287"/>
      <c r="BK14" s="287"/>
      <c r="BL14" s="287"/>
      <c r="BM14" s="287"/>
      <c r="BN14" s="391" t="s">
        <v>731</v>
      </c>
      <c r="BO14" s="391"/>
      <c r="BP14" s="391"/>
      <c r="BQ14" s="391"/>
      <c r="BR14" s="391"/>
      <c r="BS14" s="391"/>
      <c r="BT14" s="391"/>
      <c r="BU14" s="391"/>
      <c r="BV14" s="391"/>
      <c r="BW14" s="391"/>
      <c r="BX14" s="391"/>
      <c r="BY14" s="391"/>
      <c r="BZ14" s="391"/>
      <c r="CA14" s="391"/>
      <c r="CB14" s="391"/>
      <c r="CC14" s="391"/>
      <c r="CD14" s="391"/>
      <c r="CE14" s="391"/>
      <c r="CF14" s="391"/>
      <c r="CG14" s="391"/>
      <c r="CH14" s="391"/>
      <c r="CI14" s="391"/>
      <c r="CJ14" s="391"/>
      <c r="CK14" s="391"/>
      <c r="CL14" s="391"/>
      <c r="CM14" s="391"/>
      <c r="CN14" s="391"/>
      <c r="CO14" s="391"/>
      <c r="CP14" s="391"/>
      <c r="CQ14" s="391"/>
      <c r="CR14" s="391"/>
      <c r="CS14" s="391"/>
      <c r="CT14" s="391"/>
      <c r="CU14" s="391"/>
      <c r="CV14" s="391"/>
      <c r="CW14" s="391"/>
      <c r="CX14" s="392"/>
      <c r="CY14" s="32"/>
      <c r="CZ14" s="422" t="s">
        <v>732</v>
      </c>
      <c r="DA14" s="423"/>
      <c r="DB14" s="423"/>
      <c r="DC14" s="423"/>
      <c r="DD14" s="423"/>
      <c r="DE14" s="423"/>
      <c r="DF14" s="423"/>
      <c r="DG14" s="423"/>
      <c r="DH14" s="423"/>
      <c r="DI14" s="423"/>
      <c r="DJ14" s="423"/>
      <c r="DK14" s="423"/>
      <c r="DL14" s="423"/>
      <c r="DM14" s="423">
        <v>70</v>
      </c>
      <c r="DN14" s="423"/>
      <c r="DO14" s="423"/>
      <c r="DP14" s="423"/>
      <c r="DQ14" s="423" t="s">
        <v>733</v>
      </c>
      <c r="DR14" s="423"/>
      <c r="DS14" s="423"/>
      <c r="DT14" s="423"/>
      <c r="DU14" s="423"/>
      <c r="DV14" s="423"/>
      <c r="DW14" s="423"/>
      <c r="DX14" s="423"/>
      <c r="DY14" s="423"/>
      <c r="DZ14" s="423" t="s">
        <v>734</v>
      </c>
      <c r="EA14" s="423"/>
      <c r="EB14" s="423"/>
      <c r="EC14" s="423"/>
      <c r="ED14" s="253"/>
      <c r="EE14" s="253"/>
      <c r="EF14" s="253"/>
      <c r="EG14" s="254"/>
      <c r="EH14" s="79"/>
      <c r="EI14" s="255" t="s">
        <v>65</v>
      </c>
      <c r="EJ14" s="256"/>
      <c r="EK14" s="256"/>
      <c r="EL14" s="256"/>
      <c r="EM14" s="256"/>
      <c r="EN14" s="256"/>
      <c r="EO14" s="256"/>
      <c r="EP14" s="256"/>
      <c r="EQ14" s="356"/>
      <c r="ER14" s="356"/>
      <c r="ES14" s="356"/>
      <c r="ET14" s="356"/>
      <c r="EU14" s="356"/>
      <c r="EV14" s="356"/>
      <c r="EW14" s="356"/>
      <c r="EX14" s="356"/>
      <c r="EY14" s="357"/>
      <c r="EZ14" s="28"/>
    </row>
    <row r="15" spans="1:156" ht="14.15" customHeight="1">
      <c r="A15" s="32"/>
      <c r="B15" s="261" t="s">
        <v>61</v>
      </c>
      <c r="C15" s="262"/>
      <c r="D15" s="263" t="s">
        <v>66</v>
      </c>
      <c r="E15" s="263"/>
      <c r="F15" s="263"/>
      <c r="G15" s="263"/>
      <c r="H15" s="263"/>
      <c r="I15" s="263"/>
      <c r="J15" s="263"/>
      <c r="K15" s="263"/>
      <c r="L15" s="263"/>
      <c r="M15" s="263"/>
      <c r="N15" s="263"/>
      <c r="O15" s="263"/>
      <c r="P15" s="264">
        <f t="shared" si="0"/>
        <v>50</v>
      </c>
      <c r="Q15" s="264"/>
      <c r="R15" s="264"/>
      <c r="S15" s="265">
        <v>20</v>
      </c>
      <c r="T15" s="265"/>
      <c r="U15" s="265"/>
      <c r="V15" s="137">
        <v>50</v>
      </c>
      <c r="W15" s="137"/>
      <c r="X15" s="137"/>
      <c r="Y15" s="137"/>
      <c r="Z15" s="137"/>
      <c r="AA15" s="137"/>
      <c r="AB15" s="137"/>
      <c r="AC15" s="137"/>
      <c r="AD15" s="266"/>
      <c r="AE15" s="267" t="s">
        <v>61</v>
      </c>
      <c r="AF15" s="262"/>
      <c r="AG15" s="263" t="s">
        <v>67</v>
      </c>
      <c r="AH15" s="263"/>
      <c r="AI15" s="263"/>
      <c r="AJ15" s="263"/>
      <c r="AK15" s="263"/>
      <c r="AL15" s="263"/>
      <c r="AM15" s="263"/>
      <c r="AN15" s="263"/>
      <c r="AO15" s="263"/>
      <c r="AP15" s="263"/>
      <c r="AQ15" s="263"/>
      <c r="AR15" s="263"/>
      <c r="AS15" s="264">
        <f t="shared" ref="AS15:AS38" si="1">IF(ISBLANK(AY15),AV15,AY15)+BB15+BE15</f>
        <v>0</v>
      </c>
      <c r="AT15" s="264"/>
      <c r="AU15" s="264"/>
      <c r="AV15" s="265">
        <v>0</v>
      </c>
      <c r="AW15" s="265"/>
      <c r="AX15" s="265"/>
      <c r="AY15" s="137"/>
      <c r="AZ15" s="137"/>
      <c r="BA15" s="137"/>
      <c r="BB15" s="137"/>
      <c r="BC15" s="137"/>
      <c r="BD15" s="137"/>
      <c r="BE15" s="137"/>
      <c r="BF15" s="137"/>
      <c r="BG15" s="268"/>
      <c r="BH15" s="32"/>
      <c r="BI15" s="125"/>
      <c r="BJ15" s="126"/>
      <c r="BK15" s="126"/>
      <c r="BL15" s="126"/>
      <c r="BM15" s="126"/>
      <c r="BN15" s="367"/>
      <c r="BO15" s="367"/>
      <c r="BP15" s="367"/>
      <c r="BQ15" s="367"/>
      <c r="BR15" s="367"/>
      <c r="BS15" s="367"/>
      <c r="BT15" s="367"/>
      <c r="BU15" s="367"/>
      <c r="BV15" s="367"/>
      <c r="BW15" s="367"/>
      <c r="BX15" s="367"/>
      <c r="BY15" s="367"/>
      <c r="BZ15" s="367"/>
      <c r="CA15" s="367"/>
      <c r="CB15" s="367"/>
      <c r="CC15" s="367"/>
      <c r="CD15" s="367"/>
      <c r="CE15" s="367"/>
      <c r="CF15" s="367"/>
      <c r="CG15" s="367"/>
      <c r="CH15" s="367"/>
      <c r="CI15" s="367"/>
      <c r="CJ15" s="367"/>
      <c r="CK15" s="367"/>
      <c r="CL15" s="367"/>
      <c r="CM15" s="367"/>
      <c r="CN15" s="367"/>
      <c r="CO15" s="367"/>
      <c r="CP15" s="367"/>
      <c r="CQ15" s="367"/>
      <c r="CR15" s="367"/>
      <c r="CS15" s="367"/>
      <c r="CT15" s="367"/>
      <c r="CU15" s="367"/>
      <c r="CV15" s="367"/>
      <c r="CW15" s="367"/>
      <c r="CX15" s="386"/>
      <c r="CY15" s="32"/>
      <c r="CZ15" s="269"/>
      <c r="DA15" s="270"/>
      <c r="DB15" s="270"/>
      <c r="DC15" s="270"/>
      <c r="DD15" s="270"/>
      <c r="DE15" s="270"/>
      <c r="DF15" s="270"/>
      <c r="DG15" s="270"/>
      <c r="DH15" s="270"/>
      <c r="DI15" s="270"/>
      <c r="DJ15" s="270"/>
      <c r="DK15" s="270"/>
      <c r="DL15" s="270"/>
      <c r="DM15" s="270"/>
      <c r="DN15" s="270"/>
      <c r="DO15" s="270"/>
      <c r="DP15" s="270"/>
      <c r="DQ15" s="270"/>
      <c r="DR15" s="270"/>
      <c r="DS15" s="270"/>
      <c r="DT15" s="270"/>
      <c r="DU15" s="270"/>
      <c r="DV15" s="270"/>
      <c r="DW15" s="270"/>
      <c r="DX15" s="270"/>
      <c r="DY15" s="270"/>
      <c r="DZ15" s="270"/>
      <c r="EA15" s="270"/>
      <c r="EB15" s="270"/>
      <c r="EC15" s="270"/>
      <c r="ED15" s="270"/>
      <c r="EE15" s="270"/>
      <c r="EF15" s="270"/>
      <c r="EG15" s="271"/>
      <c r="EH15" s="80"/>
      <c r="EI15" s="272"/>
      <c r="EJ15" s="273"/>
      <c r="EK15" s="273"/>
      <c r="EL15" s="273"/>
      <c r="EM15" s="273"/>
      <c r="EN15" s="273"/>
      <c r="EO15" s="273"/>
      <c r="EP15" s="273"/>
      <c r="EQ15" s="273"/>
      <c r="ER15" s="273"/>
      <c r="ES15" s="273"/>
      <c r="ET15" s="273"/>
      <c r="EU15" s="273"/>
      <c r="EV15" s="273"/>
      <c r="EW15" s="273"/>
      <c r="EX15" s="273"/>
      <c r="EY15" s="274"/>
    </row>
    <row r="16" spans="1:156" ht="14.15" customHeight="1">
      <c r="A16" s="32"/>
      <c r="B16" s="261" t="s">
        <v>61</v>
      </c>
      <c r="C16" s="262"/>
      <c r="D16" s="263" t="s">
        <v>68</v>
      </c>
      <c r="E16" s="263"/>
      <c r="F16" s="263"/>
      <c r="G16" s="263"/>
      <c r="H16" s="263"/>
      <c r="I16" s="263"/>
      <c r="J16" s="263"/>
      <c r="K16" s="263"/>
      <c r="L16" s="263"/>
      <c r="M16" s="263"/>
      <c r="N16" s="263"/>
      <c r="O16" s="263"/>
      <c r="P16" s="264">
        <f t="shared" si="0"/>
        <v>20</v>
      </c>
      <c r="Q16" s="264"/>
      <c r="R16" s="264"/>
      <c r="S16" s="265">
        <v>0</v>
      </c>
      <c r="T16" s="265"/>
      <c r="U16" s="265"/>
      <c r="V16" s="137"/>
      <c r="W16" s="137"/>
      <c r="X16" s="137"/>
      <c r="Y16" s="137">
        <v>20</v>
      </c>
      <c r="Z16" s="137"/>
      <c r="AA16" s="137"/>
      <c r="AB16" s="137"/>
      <c r="AC16" s="137"/>
      <c r="AD16" s="266"/>
      <c r="AE16" s="267" t="s">
        <v>61</v>
      </c>
      <c r="AF16" s="262"/>
      <c r="AG16" s="263" t="s">
        <v>69</v>
      </c>
      <c r="AH16" s="263"/>
      <c r="AI16" s="263"/>
      <c r="AJ16" s="263"/>
      <c r="AK16" s="263"/>
      <c r="AL16" s="263"/>
      <c r="AM16" s="263"/>
      <c r="AN16" s="263"/>
      <c r="AO16" s="263"/>
      <c r="AP16" s="263"/>
      <c r="AQ16" s="263"/>
      <c r="AR16" s="263"/>
      <c r="AS16" s="264">
        <f t="shared" si="1"/>
        <v>30</v>
      </c>
      <c r="AT16" s="264"/>
      <c r="AU16" s="264"/>
      <c r="AV16" s="265">
        <v>30</v>
      </c>
      <c r="AW16" s="265"/>
      <c r="AX16" s="265"/>
      <c r="AY16" s="137"/>
      <c r="AZ16" s="137"/>
      <c r="BA16" s="137"/>
      <c r="BB16" s="137"/>
      <c r="BC16" s="137"/>
      <c r="BD16" s="137"/>
      <c r="BE16" s="137"/>
      <c r="BF16" s="137"/>
      <c r="BG16" s="268"/>
      <c r="BH16" s="32"/>
      <c r="BI16" s="125"/>
      <c r="BJ16" s="126"/>
      <c r="BK16" s="126"/>
      <c r="BL16" s="126"/>
      <c r="BM16" s="126"/>
      <c r="BN16" s="367"/>
      <c r="BO16" s="367"/>
      <c r="BP16" s="367"/>
      <c r="BQ16" s="367"/>
      <c r="BR16" s="367"/>
      <c r="BS16" s="367"/>
      <c r="BT16" s="367"/>
      <c r="BU16" s="367"/>
      <c r="BV16" s="367"/>
      <c r="BW16" s="367"/>
      <c r="BX16" s="367"/>
      <c r="BY16" s="367"/>
      <c r="BZ16" s="367"/>
      <c r="CA16" s="367"/>
      <c r="CB16" s="367"/>
      <c r="CC16" s="367"/>
      <c r="CD16" s="367"/>
      <c r="CE16" s="367"/>
      <c r="CF16" s="367"/>
      <c r="CG16" s="367"/>
      <c r="CH16" s="367"/>
      <c r="CI16" s="367"/>
      <c r="CJ16" s="367"/>
      <c r="CK16" s="367"/>
      <c r="CL16" s="367"/>
      <c r="CM16" s="367"/>
      <c r="CN16" s="367"/>
      <c r="CO16" s="367"/>
      <c r="CP16" s="367"/>
      <c r="CQ16" s="367"/>
      <c r="CR16" s="367"/>
      <c r="CS16" s="367"/>
      <c r="CT16" s="367"/>
      <c r="CU16" s="367"/>
      <c r="CV16" s="367"/>
      <c r="CW16" s="367"/>
      <c r="CX16" s="386"/>
      <c r="CY16" s="32"/>
      <c r="CZ16" s="269"/>
      <c r="DA16" s="270"/>
      <c r="DB16" s="270"/>
      <c r="DC16" s="270"/>
      <c r="DD16" s="270"/>
      <c r="DE16" s="270"/>
      <c r="DF16" s="270"/>
      <c r="DG16" s="270"/>
      <c r="DH16" s="270"/>
      <c r="DI16" s="270"/>
      <c r="DJ16" s="270"/>
      <c r="DK16" s="270"/>
      <c r="DL16" s="270"/>
      <c r="DM16" s="270"/>
      <c r="DN16" s="270"/>
      <c r="DO16" s="270"/>
      <c r="DP16" s="270"/>
      <c r="DQ16" s="270"/>
      <c r="DR16" s="270"/>
      <c r="DS16" s="270"/>
      <c r="DT16" s="270"/>
      <c r="DU16" s="270"/>
      <c r="DV16" s="270"/>
      <c r="DW16" s="270"/>
      <c r="DX16" s="270"/>
      <c r="DY16" s="270"/>
      <c r="DZ16" s="270"/>
      <c r="EA16" s="270"/>
      <c r="EB16" s="270"/>
      <c r="EC16" s="270"/>
      <c r="ED16" s="270"/>
      <c r="EE16" s="270"/>
      <c r="EF16" s="270"/>
      <c r="EG16" s="271"/>
      <c r="EH16" s="79"/>
      <c r="EI16" s="275" t="s">
        <v>70</v>
      </c>
      <c r="EJ16" s="276"/>
      <c r="EK16" s="276"/>
      <c r="EL16" s="276"/>
      <c r="EM16" s="276"/>
      <c r="EN16" s="276"/>
      <c r="EO16" s="276"/>
      <c r="EP16" s="276"/>
      <c r="EQ16" s="276"/>
      <c r="ER16" s="276"/>
      <c r="ES16" s="276"/>
      <c r="ET16" s="276"/>
      <c r="EU16" s="276"/>
      <c r="EV16" s="276"/>
      <c r="EW16" s="276"/>
      <c r="EX16" s="276"/>
      <c r="EY16" s="277"/>
      <c r="EZ16" s="28"/>
    </row>
    <row r="17" spans="1:156" ht="14.15" customHeight="1">
      <c r="A17" s="32"/>
      <c r="B17" s="261" t="s">
        <v>61</v>
      </c>
      <c r="C17" s="262"/>
      <c r="D17" s="263" t="s">
        <v>71</v>
      </c>
      <c r="E17" s="263"/>
      <c r="F17" s="263"/>
      <c r="G17" s="263"/>
      <c r="H17" s="263"/>
      <c r="I17" s="263"/>
      <c r="J17" s="263"/>
      <c r="K17" s="263"/>
      <c r="L17" s="263"/>
      <c r="M17" s="263"/>
      <c r="N17" s="263"/>
      <c r="O17" s="263"/>
      <c r="P17" s="264">
        <f t="shared" si="0"/>
        <v>0</v>
      </c>
      <c r="Q17" s="264"/>
      <c r="R17" s="264"/>
      <c r="S17" s="265">
        <v>0</v>
      </c>
      <c r="T17" s="265"/>
      <c r="U17" s="265"/>
      <c r="V17" s="137"/>
      <c r="W17" s="137"/>
      <c r="X17" s="137"/>
      <c r="Y17" s="137"/>
      <c r="Z17" s="137"/>
      <c r="AA17" s="137"/>
      <c r="AB17" s="137"/>
      <c r="AC17" s="137"/>
      <c r="AD17" s="266"/>
      <c r="AE17" s="267" t="s">
        <v>61</v>
      </c>
      <c r="AF17" s="262"/>
      <c r="AG17" s="278" t="s">
        <v>72</v>
      </c>
      <c r="AH17" s="279"/>
      <c r="AI17" s="279"/>
      <c r="AJ17" s="279"/>
      <c r="AK17" s="279"/>
      <c r="AL17" s="279"/>
      <c r="AM17" s="280" t="s">
        <v>73</v>
      </c>
      <c r="AN17" s="280"/>
      <c r="AO17" s="280"/>
      <c r="AP17" s="280"/>
      <c r="AQ17" s="280"/>
      <c r="AR17" s="281"/>
      <c r="AS17" s="264">
        <f t="shared" si="1"/>
        <v>0</v>
      </c>
      <c r="AT17" s="264"/>
      <c r="AU17" s="264"/>
      <c r="AV17" s="265">
        <v>0</v>
      </c>
      <c r="AW17" s="265"/>
      <c r="AX17" s="265"/>
      <c r="AY17" s="137"/>
      <c r="AZ17" s="137"/>
      <c r="BA17" s="137"/>
      <c r="BB17" s="137"/>
      <c r="BC17" s="137"/>
      <c r="BD17" s="137"/>
      <c r="BE17" s="137"/>
      <c r="BF17" s="137"/>
      <c r="BG17" s="268"/>
      <c r="BH17" s="32"/>
      <c r="BI17" s="428" t="s">
        <v>74</v>
      </c>
      <c r="BJ17" s="429"/>
      <c r="BK17" s="429"/>
      <c r="BL17" s="429"/>
      <c r="BM17" s="429"/>
      <c r="BN17" s="426" t="s">
        <v>728</v>
      </c>
      <c r="BO17" s="426"/>
      <c r="BP17" s="426"/>
      <c r="BQ17" s="426"/>
      <c r="BR17" s="426"/>
      <c r="BS17" s="426"/>
      <c r="BT17" s="426"/>
      <c r="BU17" s="426"/>
      <c r="BV17" s="426"/>
      <c r="BW17" s="426"/>
      <c r="BX17" s="426"/>
      <c r="BY17" s="426"/>
      <c r="BZ17" s="426"/>
      <c r="CA17" s="426"/>
      <c r="CB17" s="426"/>
      <c r="CC17" s="426"/>
      <c r="CD17" s="426"/>
      <c r="CE17" s="426"/>
      <c r="CF17" s="426"/>
      <c r="CG17" s="426"/>
      <c r="CH17" s="426"/>
      <c r="CI17" s="426"/>
      <c r="CJ17" s="426"/>
      <c r="CK17" s="426"/>
      <c r="CL17" s="426"/>
      <c r="CM17" s="426"/>
      <c r="CN17" s="426"/>
      <c r="CO17" s="426"/>
      <c r="CP17" s="426"/>
      <c r="CQ17" s="426"/>
      <c r="CR17" s="426"/>
      <c r="CS17" s="426"/>
      <c r="CT17" s="426"/>
      <c r="CU17" s="426"/>
      <c r="CV17" s="426"/>
      <c r="CW17" s="426"/>
      <c r="CX17" s="427"/>
      <c r="CY17" s="32"/>
      <c r="CZ17" s="269"/>
      <c r="DA17" s="270"/>
      <c r="DB17" s="270"/>
      <c r="DC17" s="270"/>
      <c r="DD17" s="270"/>
      <c r="DE17" s="270"/>
      <c r="DF17" s="270"/>
      <c r="DG17" s="270"/>
      <c r="DH17" s="270"/>
      <c r="DI17" s="270"/>
      <c r="DJ17" s="270"/>
      <c r="DK17" s="270"/>
      <c r="DL17" s="270"/>
      <c r="DM17" s="270"/>
      <c r="DN17" s="270"/>
      <c r="DO17" s="270"/>
      <c r="DP17" s="270"/>
      <c r="DQ17" s="270"/>
      <c r="DR17" s="270"/>
      <c r="DS17" s="270"/>
      <c r="DT17" s="270"/>
      <c r="DU17" s="270"/>
      <c r="DV17" s="270"/>
      <c r="DW17" s="270"/>
      <c r="DX17" s="270"/>
      <c r="DY17" s="270"/>
      <c r="DZ17" s="270"/>
      <c r="EA17" s="270"/>
      <c r="EB17" s="270"/>
      <c r="EC17" s="270"/>
      <c r="ED17" s="270"/>
      <c r="EE17" s="270"/>
      <c r="EF17" s="270"/>
      <c r="EG17" s="271"/>
      <c r="EH17" s="79"/>
      <c r="EI17" s="361" t="s">
        <v>743</v>
      </c>
      <c r="EJ17" s="121"/>
      <c r="EK17" s="121"/>
      <c r="EL17" s="121"/>
      <c r="EM17" s="121"/>
      <c r="EN17" s="121"/>
      <c r="EO17" s="121"/>
      <c r="EP17" s="121"/>
      <c r="EQ17" s="121"/>
      <c r="ER17" s="121"/>
      <c r="ES17" s="121"/>
      <c r="ET17" s="121"/>
      <c r="EU17" s="121"/>
      <c r="EV17" s="121"/>
      <c r="EW17" s="121"/>
      <c r="EX17" s="121"/>
      <c r="EY17" s="122"/>
      <c r="EZ17" s="28"/>
    </row>
    <row r="18" spans="1:156" ht="14.15" customHeight="1">
      <c r="A18" s="32"/>
      <c r="B18" s="261" t="s">
        <v>61</v>
      </c>
      <c r="C18" s="262"/>
      <c r="D18" s="282" t="s">
        <v>75</v>
      </c>
      <c r="E18" s="283"/>
      <c r="F18" s="283"/>
      <c r="G18" s="283"/>
      <c r="H18" s="283"/>
      <c r="I18" s="283"/>
      <c r="J18" s="284" t="s">
        <v>555</v>
      </c>
      <c r="K18" s="284"/>
      <c r="L18" s="284"/>
      <c r="M18" s="284"/>
      <c r="N18" s="284"/>
      <c r="O18" s="285"/>
      <c r="P18" s="264">
        <f t="shared" si="0"/>
        <v>20</v>
      </c>
      <c r="Q18" s="264"/>
      <c r="R18" s="264"/>
      <c r="S18" s="265">
        <v>0</v>
      </c>
      <c r="T18" s="265"/>
      <c r="U18" s="265"/>
      <c r="V18" s="137"/>
      <c r="W18" s="137"/>
      <c r="X18" s="137"/>
      <c r="Y18" s="137">
        <v>20</v>
      </c>
      <c r="Z18" s="137"/>
      <c r="AA18" s="137"/>
      <c r="AB18" s="137"/>
      <c r="AC18" s="137"/>
      <c r="AD18" s="266"/>
      <c r="AE18" s="267" t="s">
        <v>61</v>
      </c>
      <c r="AF18" s="262"/>
      <c r="AG18" s="282" t="s">
        <v>72</v>
      </c>
      <c r="AH18" s="283"/>
      <c r="AI18" s="283"/>
      <c r="AJ18" s="283"/>
      <c r="AK18" s="283"/>
      <c r="AL18" s="283"/>
      <c r="AM18" s="284"/>
      <c r="AN18" s="284"/>
      <c r="AO18" s="284"/>
      <c r="AP18" s="284"/>
      <c r="AQ18" s="284"/>
      <c r="AR18" s="285"/>
      <c r="AS18" s="264">
        <f t="shared" si="1"/>
        <v>0</v>
      </c>
      <c r="AT18" s="264"/>
      <c r="AU18" s="264"/>
      <c r="AV18" s="265">
        <v>0</v>
      </c>
      <c r="AW18" s="265"/>
      <c r="AX18" s="265"/>
      <c r="AY18" s="137"/>
      <c r="AZ18" s="137"/>
      <c r="BA18" s="137"/>
      <c r="BB18" s="137"/>
      <c r="BC18" s="137"/>
      <c r="BD18" s="137"/>
      <c r="BE18" s="137"/>
      <c r="BF18" s="137"/>
      <c r="BG18" s="268"/>
      <c r="BH18" s="32"/>
      <c r="BI18" s="428"/>
      <c r="BJ18" s="429"/>
      <c r="BK18" s="429"/>
      <c r="BL18" s="429"/>
      <c r="BM18" s="429"/>
      <c r="BN18" s="426"/>
      <c r="BO18" s="426"/>
      <c r="BP18" s="426"/>
      <c r="BQ18" s="426"/>
      <c r="BR18" s="426"/>
      <c r="BS18" s="426"/>
      <c r="BT18" s="426"/>
      <c r="BU18" s="426"/>
      <c r="BV18" s="426"/>
      <c r="BW18" s="426"/>
      <c r="BX18" s="426"/>
      <c r="BY18" s="426"/>
      <c r="BZ18" s="426"/>
      <c r="CA18" s="426"/>
      <c r="CB18" s="426"/>
      <c r="CC18" s="426"/>
      <c r="CD18" s="426"/>
      <c r="CE18" s="426"/>
      <c r="CF18" s="426"/>
      <c r="CG18" s="426"/>
      <c r="CH18" s="426"/>
      <c r="CI18" s="426"/>
      <c r="CJ18" s="426"/>
      <c r="CK18" s="426"/>
      <c r="CL18" s="426"/>
      <c r="CM18" s="426"/>
      <c r="CN18" s="426"/>
      <c r="CO18" s="426"/>
      <c r="CP18" s="426"/>
      <c r="CQ18" s="426"/>
      <c r="CR18" s="426"/>
      <c r="CS18" s="426"/>
      <c r="CT18" s="426"/>
      <c r="CU18" s="426"/>
      <c r="CV18" s="426"/>
      <c r="CW18" s="426"/>
      <c r="CX18" s="427"/>
      <c r="CY18" s="32"/>
      <c r="CZ18" s="269"/>
      <c r="DA18" s="270"/>
      <c r="DB18" s="270"/>
      <c r="DC18" s="270"/>
      <c r="DD18" s="270"/>
      <c r="DE18" s="270"/>
      <c r="DF18" s="270"/>
      <c r="DG18" s="270"/>
      <c r="DH18" s="270"/>
      <c r="DI18" s="270"/>
      <c r="DJ18" s="270"/>
      <c r="DK18" s="270"/>
      <c r="DL18" s="270"/>
      <c r="DM18" s="270"/>
      <c r="DN18" s="270"/>
      <c r="DO18" s="270"/>
      <c r="DP18" s="270"/>
      <c r="DQ18" s="270"/>
      <c r="DR18" s="270"/>
      <c r="DS18" s="270"/>
      <c r="DT18" s="270"/>
      <c r="DU18" s="270"/>
      <c r="DV18" s="270"/>
      <c r="DW18" s="270"/>
      <c r="DX18" s="270"/>
      <c r="DY18" s="270"/>
      <c r="DZ18" s="270"/>
      <c r="EA18" s="270"/>
      <c r="EB18" s="270"/>
      <c r="EC18" s="270"/>
      <c r="ED18" s="270"/>
      <c r="EE18" s="270"/>
      <c r="EF18" s="270"/>
      <c r="EG18" s="271"/>
      <c r="EH18" s="79"/>
      <c r="EI18" s="361"/>
      <c r="EJ18" s="121"/>
      <c r="EK18" s="121"/>
      <c r="EL18" s="121"/>
      <c r="EM18" s="121"/>
      <c r="EN18" s="121"/>
      <c r="EO18" s="121"/>
      <c r="EP18" s="121"/>
      <c r="EQ18" s="121"/>
      <c r="ER18" s="121"/>
      <c r="ES18" s="121"/>
      <c r="ET18" s="121"/>
      <c r="EU18" s="121"/>
      <c r="EV18" s="121"/>
      <c r="EW18" s="121"/>
      <c r="EX18" s="121"/>
      <c r="EY18" s="122"/>
      <c r="EZ18" s="28"/>
    </row>
    <row r="19" spans="1:156" ht="14.15" customHeight="1">
      <c r="A19" s="32"/>
      <c r="B19" s="261" t="s">
        <v>61</v>
      </c>
      <c r="C19" s="262"/>
      <c r="D19" s="278" t="s">
        <v>75</v>
      </c>
      <c r="E19" s="279"/>
      <c r="F19" s="279"/>
      <c r="G19" s="279"/>
      <c r="H19" s="279"/>
      <c r="I19" s="279"/>
      <c r="J19" s="280"/>
      <c r="K19" s="280"/>
      <c r="L19" s="280"/>
      <c r="M19" s="280"/>
      <c r="N19" s="280"/>
      <c r="O19" s="281"/>
      <c r="P19" s="264">
        <f t="shared" si="0"/>
        <v>0</v>
      </c>
      <c r="Q19" s="264"/>
      <c r="R19" s="264"/>
      <c r="S19" s="265">
        <v>0</v>
      </c>
      <c r="T19" s="265"/>
      <c r="U19" s="265"/>
      <c r="V19" s="137"/>
      <c r="W19" s="137"/>
      <c r="X19" s="137"/>
      <c r="Y19" s="137"/>
      <c r="Z19" s="137"/>
      <c r="AA19" s="137"/>
      <c r="AB19" s="137"/>
      <c r="AC19" s="137"/>
      <c r="AD19" s="266"/>
      <c r="AE19" s="267" t="s">
        <v>61</v>
      </c>
      <c r="AF19" s="262"/>
      <c r="AG19" s="278" t="s">
        <v>72</v>
      </c>
      <c r="AH19" s="279"/>
      <c r="AI19" s="279"/>
      <c r="AJ19" s="279"/>
      <c r="AK19" s="279"/>
      <c r="AL19" s="279"/>
      <c r="AM19" s="280"/>
      <c r="AN19" s="280"/>
      <c r="AO19" s="280"/>
      <c r="AP19" s="280"/>
      <c r="AQ19" s="280"/>
      <c r="AR19" s="281"/>
      <c r="AS19" s="264">
        <f t="shared" si="1"/>
        <v>0</v>
      </c>
      <c r="AT19" s="264"/>
      <c r="AU19" s="264"/>
      <c r="AV19" s="265">
        <v>0</v>
      </c>
      <c r="AW19" s="265"/>
      <c r="AX19" s="265"/>
      <c r="AY19" s="137"/>
      <c r="AZ19" s="137"/>
      <c r="BA19" s="137"/>
      <c r="BB19" s="137"/>
      <c r="BC19" s="137"/>
      <c r="BD19" s="137"/>
      <c r="BE19" s="137"/>
      <c r="BF19" s="137"/>
      <c r="BG19" s="268"/>
      <c r="BH19" s="32"/>
      <c r="BI19" s="428"/>
      <c r="BJ19" s="429"/>
      <c r="BK19" s="429"/>
      <c r="BL19" s="429"/>
      <c r="BM19" s="429"/>
      <c r="BN19" s="426"/>
      <c r="BO19" s="426"/>
      <c r="BP19" s="426"/>
      <c r="BQ19" s="426"/>
      <c r="BR19" s="426"/>
      <c r="BS19" s="426"/>
      <c r="BT19" s="426"/>
      <c r="BU19" s="426"/>
      <c r="BV19" s="426"/>
      <c r="BW19" s="426"/>
      <c r="BX19" s="426"/>
      <c r="BY19" s="426"/>
      <c r="BZ19" s="426"/>
      <c r="CA19" s="426"/>
      <c r="CB19" s="426"/>
      <c r="CC19" s="426"/>
      <c r="CD19" s="426"/>
      <c r="CE19" s="426"/>
      <c r="CF19" s="426"/>
      <c r="CG19" s="426"/>
      <c r="CH19" s="426"/>
      <c r="CI19" s="426"/>
      <c r="CJ19" s="426"/>
      <c r="CK19" s="426"/>
      <c r="CL19" s="426"/>
      <c r="CM19" s="426"/>
      <c r="CN19" s="426"/>
      <c r="CO19" s="426"/>
      <c r="CP19" s="426"/>
      <c r="CQ19" s="426"/>
      <c r="CR19" s="426"/>
      <c r="CS19" s="426"/>
      <c r="CT19" s="426"/>
      <c r="CU19" s="426"/>
      <c r="CV19" s="426"/>
      <c r="CW19" s="426"/>
      <c r="CX19" s="427"/>
      <c r="CY19" s="32"/>
      <c r="CZ19" s="269"/>
      <c r="DA19" s="270"/>
      <c r="DB19" s="270"/>
      <c r="DC19" s="270"/>
      <c r="DD19" s="270"/>
      <c r="DE19" s="270"/>
      <c r="DF19" s="270"/>
      <c r="DG19" s="270"/>
      <c r="DH19" s="270"/>
      <c r="DI19" s="270"/>
      <c r="DJ19" s="270"/>
      <c r="DK19" s="270"/>
      <c r="DL19" s="270"/>
      <c r="DM19" s="270"/>
      <c r="DN19" s="270"/>
      <c r="DO19" s="270"/>
      <c r="DP19" s="270"/>
      <c r="DQ19" s="270"/>
      <c r="DR19" s="270"/>
      <c r="DS19" s="270"/>
      <c r="DT19" s="270"/>
      <c r="DU19" s="270"/>
      <c r="DV19" s="270"/>
      <c r="DW19" s="270"/>
      <c r="DX19" s="270"/>
      <c r="DY19" s="270"/>
      <c r="DZ19" s="270"/>
      <c r="EA19" s="270"/>
      <c r="EB19" s="270"/>
      <c r="EC19" s="270"/>
      <c r="ED19" s="270"/>
      <c r="EE19" s="270"/>
      <c r="EF19" s="270"/>
      <c r="EG19" s="271"/>
      <c r="EH19" s="79"/>
      <c r="EI19" s="361"/>
      <c r="EJ19" s="121"/>
      <c r="EK19" s="121"/>
      <c r="EL19" s="121"/>
      <c r="EM19" s="121"/>
      <c r="EN19" s="121"/>
      <c r="EO19" s="121"/>
      <c r="EP19" s="121"/>
      <c r="EQ19" s="121"/>
      <c r="ER19" s="121"/>
      <c r="ES19" s="121"/>
      <c r="ET19" s="121"/>
      <c r="EU19" s="121"/>
      <c r="EV19" s="121"/>
      <c r="EW19" s="121"/>
      <c r="EX19" s="121"/>
      <c r="EY19" s="122"/>
      <c r="EZ19" s="28"/>
    </row>
    <row r="20" spans="1:156" ht="14.15" customHeight="1">
      <c r="A20" s="32"/>
      <c r="B20" s="261" t="s">
        <v>61</v>
      </c>
      <c r="C20" s="262"/>
      <c r="D20" s="282" t="s">
        <v>75</v>
      </c>
      <c r="E20" s="283"/>
      <c r="F20" s="283"/>
      <c r="G20" s="283"/>
      <c r="H20" s="283"/>
      <c r="I20" s="283"/>
      <c r="J20" s="284"/>
      <c r="K20" s="284"/>
      <c r="L20" s="284"/>
      <c r="M20" s="284"/>
      <c r="N20" s="284"/>
      <c r="O20" s="285"/>
      <c r="P20" s="264">
        <f t="shared" si="0"/>
        <v>0</v>
      </c>
      <c r="Q20" s="264"/>
      <c r="R20" s="264"/>
      <c r="S20" s="265">
        <v>0</v>
      </c>
      <c r="T20" s="265"/>
      <c r="U20" s="265"/>
      <c r="V20" s="137"/>
      <c r="W20" s="137"/>
      <c r="X20" s="137"/>
      <c r="Y20" s="137"/>
      <c r="Z20" s="137"/>
      <c r="AA20" s="137"/>
      <c r="AB20" s="137"/>
      <c r="AC20" s="137"/>
      <c r="AD20" s="266"/>
      <c r="AE20" s="267" t="s">
        <v>61</v>
      </c>
      <c r="AF20" s="262"/>
      <c r="AG20" s="263" t="s">
        <v>77</v>
      </c>
      <c r="AH20" s="263"/>
      <c r="AI20" s="263"/>
      <c r="AJ20" s="263"/>
      <c r="AK20" s="263"/>
      <c r="AL20" s="263"/>
      <c r="AM20" s="263"/>
      <c r="AN20" s="263"/>
      <c r="AO20" s="263"/>
      <c r="AP20" s="263"/>
      <c r="AQ20" s="263"/>
      <c r="AR20" s="263"/>
      <c r="AS20" s="264">
        <f t="shared" si="1"/>
        <v>10</v>
      </c>
      <c r="AT20" s="264"/>
      <c r="AU20" s="264"/>
      <c r="AV20" s="265">
        <v>10</v>
      </c>
      <c r="AW20" s="265"/>
      <c r="AX20" s="265"/>
      <c r="AY20" s="137"/>
      <c r="AZ20" s="137"/>
      <c r="BA20" s="137"/>
      <c r="BB20" s="137"/>
      <c r="BC20" s="137"/>
      <c r="BD20" s="137"/>
      <c r="BE20" s="137"/>
      <c r="BF20" s="137"/>
      <c r="BG20" s="268"/>
      <c r="BH20" s="32"/>
      <c r="BI20" s="428"/>
      <c r="BJ20" s="429"/>
      <c r="BK20" s="429"/>
      <c r="BL20" s="429"/>
      <c r="BM20" s="429"/>
      <c r="BN20" s="426"/>
      <c r="BO20" s="426"/>
      <c r="BP20" s="426"/>
      <c r="BQ20" s="426"/>
      <c r="BR20" s="426"/>
      <c r="BS20" s="426"/>
      <c r="BT20" s="426"/>
      <c r="BU20" s="426"/>
      <c r="BV20" s="426"/>
      <c r="BW20" s="426"/>
      <c r="BX20" s="426"/>
      <c r="BY20" s="426"/>
      <c r="BZ20" s="426"/>
      <c r="CA20" s="426"/>
      <c r="CB20" s="426"/>
      <c r="CC20" s="426"/>
      <c r="CD20" s="426"/>
      <c r="CE20" s="426"/>
      <c r="CF20" s="426"/>
      <c r="CG20" s="426"/>
      <c r="CH20" s="426"/>
      <c r="CI20" s="426"/>
      <c r="CJ20" s="426"/>
      <c r="CK20" s="426"/>
      <c r="CL20" s="426"/>
      <c r="CM20" s="426"/>
      <c r="CN20" s="426"/>
      <c r="CO20" s="426"/>
      <c r="CP20" s="426"/>
      <c r="CQ20" s="426"/>
      <c r="CR20" s="426"/>
      <c r="CS20" s="426"/>
      <c r="CT20" s="426"/>
      <c r="CU20" s="426"/>
      <c r="CV20" s="426"/>
      <c r="CW20" s="426"/>
      <c r="CX20" s="427"/>
      <c r="CY20" s="32"/>
      <c r="CZ20" s="433"/>
      <c r="DA20" s="431"/>
      <c r="DB20" s="431"/>
      <c r="DC20" s="431"/>
      <c r="DD20" s="431"/>
      <c r="DE20" s="431"/>
      <c r="DF20" s="431"/>
      <c r="DG20" s="431"/>
      <c r="DH20" s="431"/>
      <c r="DI20" s="431"/>
      <c r="DJ20" s="431"/>
      <c r="DK20" s="431"/>
      <c r="DL20" s="431"/>
      <c r="DM20" s="431"/>
      <c r="DN20" s="431"/>
      <c r="DO20" s="431"/>
      <c r="DP20" s="431"/>
      <c r="DQ20" s="431"/>
      <c r="DR20" s="431"/>
      <c r="DS20" s="431"/>
      <c r="DT20" s="431"/>
      <c r="DU20" s="431"/>
      <c r="DV20" s="431"/>
      <c r="DW20" s="431"/>
      <c r="DX20" s="431"/>
      <c r="DY20" s="431"/>
      <c r="DZ20" s="431"/>
      <c r="EA20" s="431"/>
      <c r="EB20" s="431"/>
      <c r="EC20" s="431"/>
      <c r="ED20" s="431"/>
      <c r="EE20" s="431"/>
      <c r="EF20" s="431"/>
      <c r="EG20" s="432"/>
      <c r="EH20" s="79"/>
      <c r="EI20" s="362"/>
      <c r="EJ20" s="363"/>
      <c r="EK20" s="363"/>
      <c r="EL20" s="363"/>
      <c r="EM20" s="363"/>
      <c r="EN20" s="363"/>
      <c r="EO20" s="363"/>
      <c r="EP20" s="363"/>
      <c r="EQ20" s="363"/>
      <c r="ER20" s="363"/>
      <c r="ES20" s="363"/>
      <c r="ET20" s="363"/>
      <c r="EU20" s="363"/>
      <c r="EV20" s="363"/>
      <c r="EW20" s="363"/>
      <c r="EX20" s="363"/>
      <c r="EY20" s="364"/>
      <c r="EZ20" s="28"/>
    </row>
    <row r="21" spans="1:156" ht="14.15" customHeight="1">
      <c r="A21" s="32"/>
      <c r="B21" s="261" t="s">
        <v>61</v>
      </c>
      <c r="C21" s="262"/>
      <c r="D21" s="263" t="s">
        <v>78</v>
      </c>
      <c r="E21" s="263"/>
      <c r="F21" s="263"/>
      <c r="G21" s="263"/>
      <c r="H21" s="263"/>
      <c r="I21" s="263"/>
      <c r="J21" s="263"/>
      <c r="K21" s="263"/>
      <c r="L21" s="263"/>
      <c r="M21" s="263"/>
      <c r="N21" s="263"/>
      <c r="O21" s="263"/>
      <c r="P21" s="264">
        <f t="shared" si="0"/>
        <v>0</v>
      </c>
      <c r="Q21" s="264"/>
      <c r="R21" s="264"/>
      <c r="S21" s="265">
        <v>0</v>
      </c>
      <c r="T21" s="265"/>
      <c r="U21" s="265"/>
      <c r="V21" s="137"/>
      <c r="W21" s="137"/>
      <c r="X21" s="137"/>
      <c r="Y21" s="137"/>
      <c r="Z21" s="137"/>
      <c r="AA21" s="137"/>
      <c r="AB21" s="137"/>
      <c r="AC21" s="137"/>
      <c r="AD21" s="266"/>
      <c r="AE21" s="267" t="s">
        <v>61</v>
      </c>
      <c r="AF21" s="262"/>
      <c r="AG21" s="263" t="s">
        <v>79</v>
      </c>
      <c r="AH21" s="263"/>
      <c r="AI21" s="263"/>
      <c r="AJ21" s="263"/>
      <c r="AK21" s="263"/>
      <c r="AL21" s="263"/>
      <c r="AM21" s="263"/>
      <c r="AN21" s="263"/>
      <c r="AO21" s="263"/>
      <c r="AP21" s="263"/>
      <c r="AQ21" s="263"/>
      <c r="AR21" s="263"/>
      <c r="AS21" s="264">
        <f t="shared" si="1"/>
        <v>20</v>
      </c>
      <c r="AT21" s="264"/>
      <c r="AU21" s="264"/>
      <c r="AV21" s="265">
        <v>10</v>
      </c>
      <c r="AW21" s="265"/>
      <c r="AX21" s="265"/>
      <c r="AY21" s="137"/>
      <c r="AZ21" s="137"/>
      <c r="BA21" s="137"/>
      <c r="BB21" s="137"/>
      <c r="BC21" s="137"/>
      <c r="BD21" s="137"/>
      <c r="BE21" s="137">
        <v>10</v>
      </c>
      <c r="BF21" s="137"/>
      <c r="BG21" s="268"/>
      <c r="BH21" s="32"/>
      <c r="BI21" s="428"/>
      <c r="BJ21" s="429"/>
      <c r="BK21" s="429"/>
      <c r="BL21" s="429"/>
      <c r="BM21" s="429"/>
      <c r="BN21" s="426"/>
      <c r="BO21" s="426"/>
      <c r="BP21" s="426"/>
      <c r="BQ21" s="426"/>
      <c r="BR21" s="426"/>
      <c r="BS21" s="426"/>
      <c r="BT21" s="426"/>
      <c r="BU21" s="426"/>
      <c r="BV21" s="426"/>
      <c r="BW21" s="426"/>
      <c r="BX21" s="426"/>
      <c r="BY21" s="426"/>
      <c r="BZ21" s="426"/>
      <c r="CA21" s="426"/>
      <c r="CB21" s="426"/>
      <c r="CC21" s="426"/>
      <c r="CD21" s="426"/>
      <c r="CE21" s="426"/>
      <c r="CF21" s="426"/>
      <c r="CG21" s="426"/>
      <c r="CH21" s="426"/>
      <c r="CI21" s="426"/>
      <c r="CJ21" s="426"/>
      <c r="CK21" s="426"/>
      <c r="CL21" s="426"/>
      <c r="CM21" s="426"/>
      <c r="CN21" s="426"/>
      <c r="CO21" s="426"/>
      <c r="CP21" s="426"/>
      <c r="CQ21" s="426"/>
      <c r="CR21" s="426"/>
      <c r="CS21" s="426"/>
      <c r="CT21" s="426"/>
      <c r="CU21" s="426"/>
      <c r="CV21" s="426"/>
      <c r="CW21" s="426"/>
      <c r="CX21" s="427"/>
      <c r="CY21" s="32"/>
      <c r="CZ21" s="27"/>
      <c r="DA21" s="27"/>
      <c r="DB21" s="27"/>
      <c r="DC21" s="27"/>
      <c r="DD21" s="27"/>
      <c r="DE21" s="27"/>
      <c r="DF21" s="27"/>
      <c r="DG21" s="27"/>
      <c r="DH21" s="27"/>
      <c r="DI21" s="27"/>
      <c r="DJ21" s="27"/>
      <c r="DK21" s="27"/>
      <c r="DL21" s="27"/>
      <c r="DM21" s="27"/>
      <c r="DN21" s="27"/>
      <c r="DO21" s="27"/>
      <c r="DP21" s="27"/>
      <c r="DQ21" s="27"/>
      <c r="DR21" s="27"/>
      <c r="DS21" s="27"/>
      <c r="DT21" s="27"/>
      <c r="DU21" s="27"/>
      <c r="DV21" s="27"/>
      <c r="DW21" s="27"/>
      <c r="DX21" s="27"/>
      <c r="DY21" s="27"/>
      <c r="DZ21" s="27"/>
      <c r="EA21" s="27"/>
      <c r="EB21" s="27"/>
      <c r="EC21" s="27"/>
      <c r="ED21" s="27"/>
      <c r="EE21" s="27"/>
      <c r="EF21" s="27"/>
      <c r="EG21" s="27"/>
      <c r="EH21" s="58"/>
      <c r="EI21" s="78"/>
      <c r="EJ21" s="78"/>
      <c r="EK21" s="78"/>
      <c r="EL21" s="78"/>
      <c r="EM21" s="78"/>
      <c r="EN21" s="78"/>
      <c r="EO21" s="78"/>
      <c r="EP21" s="78"/>
      <c r="EQ21" s="78"/>
      <c r="ER21" s="78"/>
      <c r="ES21" s="78"/>
      <c r="ET21" s="78"/>
      <c r="EU21" s="78"/>
      <c r="EV21" s="78"/>
      <c r="EW21" s="78"/>
      <c r="EX21" s="78"/>
      <c r="EY21" s="78"/>
    </row>
    <row r="22" spans="1:156" ht="14.15" customHeight="1">
      <c r="A22" s="32"/>
      <c r="B22" s="261" t="s">
        <v>61</v>
      </c>
      <c r="C22" s="262"/>
      <c r="D22" s="263" t="s">
        <v>80</v>
      </c>
      <c r="E22" s="263"/>
      <c r="F22" s="263"/>
      <c r="G22" s="263"/>
      <c r="H22" s="263"/>
      <c r="I22" s="263"/>
      <c r="J22" s="263"/>
      <c r="K22" s="263"/>
      <c r="L22" s="263"/>
      <c r="M22" s="263"/>
      <c r="N22" s="263"/>
      <c r="O22" s="263"/>
      <c r="P22" s="264">
        <f t="shared" si="0"/>
        <v>30</v>
      </c>
      <c r="Q22" s="264"/>
      <c r="R22" s="264"/>
      <c r="S22" s="265">
        <v>30</v>
      </c>
      <c r="T22" s="265"/>
      <c r="U22" s="265"/>
      <c r="V22" s="137"/>
      <c r="W22" s="137"/>
      <c r="X22" s="137"/>
      <c r="Y22" s="137"/>
      <c r="Z22" s="137"/>
      <c r="AA22" s="137"/>
      <c r="AB22" s="137"/>
      <c r="AC22" s="137"/>
      <c r="AD22" s="266"/>
      <c r="AE22" s="267" t="s">
        <v>61</v>
      </c>
      <c r="AF22" s="262"/>
      <c r="AG22" s="263" t="s">
        <v>81</v>
      </c>
      <c r="AH22" s="263"/>
      <c r="AI22" s="263"/>
      <c r="AJ22" s="263"/>
      <c r="AK22" s="263"/>
      <c r="AL22" s="263"/>
      <c r="AM22" s="263"/>
      <c r="AN22" s="263"/>
      <c r="AO22" s="263"/>
      <c r="AP22" s="263"/>
      <c r="AQ22" s="263"/>
      <c r="AR22" s="263"/>
      <c r="AS22" s="264">
        <f t="shared" si="1"/>
        <v>70</v>
      </c>
      <c r="AT22" s="264"/>
      <c r="AU22" s="264"/>
      <c r="AV22" s="265">
        <v>20</v>
      </c>
      <c r="AW22" s="265"/>
      <c r="AX22" s="265"/>
      <c r="AY22" s="137">
        <v>50</v>
      </c>
      <c r="AZ22" s="137"/>
      <c r="BA22" s="137"/>
      <c r="BB22" s="137">
        <v>20</v>
      </c>
      <c r="BC22" s="137"/>
      <c r="BD22" s="137"/>
      <c r="BE22" s="137"/>
      <c r="BF22" s="137"/>
      <c r="BG22" s="268"/>
      <c r="BH22" s="32"/>
      <c r="BI22" s="428"/>
      <c r="BJ22" s="429"/>
      <c r="BK22" s="429"/>
      <c r="BL22" s="429"/>
      <c r="BM22" s="429"/>
      <c r="BN22" s="426"/>
      <c r="BO22" s="426"/>
      <c r="BP22" s="426"/>
      <c r="BQ22" s="426"/>
      <c r="BR22" s="426"/>
      <c r="BS22" s="426"/>
      <c r="BT22" s="426"/>
      <c r="BU22" s="426"/>
      <c r="BV22" s="426"/>
      <c r="BW22" s="426"/>
      <c r="BX22" s="426"/>
      <c r="BY22" s="426"/>
      <c r="BZ22" s="426"/>
      <c r="CA22" s="426"/>
      <c r="CB22" s="426"/>
      <c r="CC22" s="426"/>
      <c r="CD22" s="426"/>
      <c r="CE22" s="426"/>
      <c r="CF22" s="426"/>
      <c r="CG22" s="426"/>
      <c r="CH22" s="426"/>
      <c r="CI22" s="426"/>
      <c r="CJ22" s="426"/>
      <c r="CK22" s="426"/>
      <c r="CL22" s="426"/>
      <c r="CM22" s="426"/>
      <c r="CN22" s="426"/>
      <c r="CO22" s="426"/>
      <c r="CP22" s="426"/>
      <c r="CQ22" s="426"/>
      <c r="CR22" s="426"/>
      <c r="CS22" s="426"/>
      <c r="CT22" s="426"/>
      <c r="CU22" s="426"/>
      <c r="CV22" s="426"/>
      <c r="CW22" s="426"/>
      <c r="CX22" s="427"/>
      <c r="CY22" s="32"/>
      <c r="CZ22" s="52" t="s">
        <v>82</v>
      </c>
      <c r="DA22" s="53"/>
      <c r="DB22" s="53"/>
      <c r="DC22" s="53"/>
      <c r="DD22" s="53"/>
      <c r="DE22" s="53"/>
      <c r="DF22" s="53"/>
      <c r="DG22" s="53"/>
      <c r="DH22" s="53"/>
      <c r="DI22" s="72"/>
      <c r="DJ22" s="72"/>
      <c r="DK22" s="72"/>
      <c r="DL22" s="72"/>
      <c r="DM22" s="72"/>
      <c r="DN22" s="72"/>
      <c r="DO22" s="72"/>
      <c r="DP22" s="72"/>
      <c r="DQ22" s="53"/>
      <c r="DR22" s="72"/>
      <c r="DS22" s="72"/>
      <c r="DT22" s="289" t="s">
        <v>83</v>
      </c>
      <c r="DU22" s="289"/>
      <c r="DV22" s="289"/>
      <c r="DW22" s="289"/>
      <c r="DX22" s="290">
        <f>COUNTIF(附表!D2:D7,"&gt;0")</f>
        <v>4</v>
      </c>
      <c r="DY22" s="290"/>
      <c r="DZ22" s="291"/>
      <c r="EA22" s="291"/>
      <c r="EB22" s="76"/>
      <c r="EC22" s="430" t="s">
        <v>84</v>
      </c>
      <c r="ED22" s="430"/>
      <c r="EE22" s="430"/>
      <c r="EF22" s="286">
        <f>附表!B7</f>
        <v>16</v>
      </c>
      <c r="EG22" s="286"/>
      <c r="EH22" s="79"/>
      <c r="EI22" s="91" t="s">
        <v>85</v>
      </c>
      <c r="EJ22" s="92"/>
      <c r="EK22" s="92"/>
      <c r="EL22" s="92"/>
      <c r="EM22" s="92"/>
      <c r="EN22" s="92"/>
      <c r="EO22" s="92"/>
      <c r="EP22" s="92"/>
      <c r="EQ22" s="92"/>
      <c r="ER22" s="92"/>
      <c r="ES22" s="92"/>
      <c r="ET22" s="92"/>
      <c r="EU22" s="92"/>
      <c r="EV22" s="92"/>
      <c r="EW22" s="92"/>
      <c r="EX22" s="92"/>
      <c r="EY22" s="93"/>
      <c r="EZ22" s="28"/>
    </row>
    <row r="23" spans="1:156" ht="14.15" customHeight="1">
      <c r="A23" s="32"/>
      <c r="B23" s="261" t="s">
        <v>61</v>
      </c>
      <c r="C23" s="262"/>
      <c r="D23" s="263" t="s">
        <v>86</v>
      </c>
      <c r="E23" s="263"/>
      <c r="F23" s="263"/>
      <c r="G23" s="263"/>
      <c r="H23" s="263"/>
      <c r="I23" s="263"/>
      <c r="J23" s="263"/>
      <c r="K23" s="263"/>
      <c r="L23" s="263"/>
      <c r="M23" s="263"/>
      <c r="N23" s="263"/>
      <c r="O23" s="263"/>
      <c r="P23" s="264">
        <f t="shared" si="0"/>
        <v>40</v>
      </c>
      <c r="Q23" s="264"/>
      <c r="R23" s="264"/>
      <c r="S23" s="265">
        <v>10</v>
      </c>
      <c r="T23" s="265"/>
      <c r="U23" s="265"/>
      <c r="V23" s="137">
        <v>40</v>
      </c>
      <c r="W23" s="137"/>
      <c r="X23" s="137"/>
      <c r="Y23" s="137"/>
      <c r="Z23" s="137"/>
      <c r="AA23" s="137"/>
      <c r="AB23" s="137"/>
      <c r="AC23" s="137"/>
      <c r="AD23" s="266"/>
      <c r="AE23" s="267" t="s">
        <v>61</v>
      </c>
      <c r="AF23" s="262"/>
      <c r="AG23" s="263" t="s">
        <v>87</v>
      </c>
      <c r="AH23" s="263"/>
      <c r="AI23" s="263"/>
      <c r="AJ23" s="263"/>
      <c r="AK23" s="263"/>
      <c r="AL23" s="263"/>
      <c r="AM23" s="263"/>
      <c r="AN23" s="263"/>
      <c r="AO23" s="263"/>
      <c r="AP23" s="263"/>
      <c r="AQ23" s="263"/>
      <c r="AR23" s="263"/>
      <c r="AS23" s="264">
        <f t="shared" si="1"/>
        <v>0</v>
      </c>
      <c r="AT23" s="264"/>
      <c r="AU23" s="264"/>
      <c r="AV23" s="265">
        <v>0</v>
      </c>
      <c r="AW23" s="265"/>
      <c r="AX23" s="265"/>
      <c r="AY23" s="137"/>
      <c r="AZ23" s="137"/>
      <c r="BA23" s="137"/>
      <c r="BB23" s="137"/>
      <c r="BC23" s="137"/>
      <c r="BD23" s="137"/>
      <c r="BE23" s="137"/>
      <c r="BF23" s="137"/>
      <c r="BG23" s="268"/>
      <c r="BH23" s="32"/>
      <c r="BI23" s="428"/>
      <c r="BJ23" s="429"/>
      <c r="BK23" s="429"/>
      <c r="BL23" s="429"/>
      <c r="BM23" s="429"/>
      <c r="BN23" s="426"/>
      <c r="BO23" s="426"/>
      <c r="BP23" s="426"/>
      <c r="BQ23" s="426"/>
      <c r="BR23" s="426"/>
      <c r="BS23" s="426"/>
      <c r="BT23" s="426"/>
      <c r="BU23" s="426"/>
      <c r="BV23" s="426"/>
      <c r="BW23" s="426"/>
      <c r="BX23" s="426"/>
      <c r="BY23" s="426"/>
      <c r="BZ23" s="426"/>
      <c r="CA23" s="426"/>
      <c r="CB23" s="426"/>
      <c r="CC23" s="426"/>
      <c r="CD23" s="426"/>
      <c r="CE23" s="426"/>
      <c r="CF23" s="426"/>
      <c r="CG23" s="426"/>
      <c r="CH23" s="426"/>
      <c r="CI23" s="426"/>
      <c r="CJ23" s="426"/>
      <c r="CK23" s="426"/>
      <c r="CL23" s="426"/>
      <c r="CM23" s="426"/>
      <c r="CN23" s="426"/>
      <c r="CO23" s="426"/>
      <c r="CP23" s="426"/>
      <c r="CQ23" s="426"/>
      <c r="CR23" s="426"/>
      <c r="CS23" s="426"/>
      <c r="CT23" s="426"/>
      <c r="CU23" s="426"/>
      <c r="CV23" s="426"/>
      <c r="CW23" s="426"/>
      <c r="CX23" s="427"/>
      <c r="CY23" s="32"/>
      <c r="CZ23" s="418" t="s">
        <v>737</v>
      </c>
      <c r="DA23" s="419"/>
      <c r="DB23" s="419"/>
      <c r="DC23" s="419"/>
      <c r="DD23" s="419"/>
      <c r="DE23" s="419"/>
      <c r="DF23" s="419"/>
      <c r="DG23" s="419"/>
      <c r="DH23" s="419"/>
      <c r="DI23" s="419"/>
      <c r="DJ23" s="419"/>
      <c r="DK23" s="419"/>
      <c r="DL23" s="419"/>
      <c r="DM23" s="419"/>
      <c r="DN23" s="419"/>
      <c r="DO23" s="419"/>
      <c r="DP23" s="419"/>
      <c r="DQ23" s="419"/>
      <c r="DR23" s="419"/>
      <c r="DS23" s="419"/>
      <c r="DT23" s="419"/>
      <c r="DU23" s="419"/>
      <c r="DV23" s="419"/>
      <c r="DW23" s="419"/>
      <c r="DX23" s="419"/>
      <c r="DY23" s="419"/>
      <c r="DZ23" s="419"/>
      <c r="EA23" s="419"/>
      <c r="EB23" s="419"/>
      <c r="EC23" s="419"/>
      <c r="ED23" s="287" t="s">
        <v>88</v>
      </c>
      <c r="EE23" s="287"/>
      <c r="EF23" s="287" t="s">
        <v>89</v>
      </c>
      <c r="EG23" s="288"/>
      <c r="EH23" s="79"/>
      <c r="EI23" s="358" t="s">
        <v>745</v>
      </c>
      <c r="EJ23" s="359"/>
      <c r="EK23" s="359"/>
      <c r="EL23" s="359"/>
      <c r="EM23" s="359"/>
      <c r="EN23" s="359"/>
      <c r="EO23" s="359"/>
      <c r="EP23" s="359"/>
      <c r="EQ23" s="359"/>
      <c r="ER23" s="359"/>
      <c r="ES23" s="359"/>
      <c r="ET23" s="359"/>
      <c r="EU23" s="359"/>
      <c r="EV23" s="359"/>
      <c r="EW23" s="359"/>
      <c r="EX23" s="359"/>
      <c r="EY23" s="360"/>
      <c r="EZ23" s="28"/>
    </row>
    <row r="24" spans="1:156" ht="14.15" customHeight="1">
      <c r="A24" s="32"/>
      <c r="B24" s="261" t="s">
        <v>719</v>
      </c>
      <c r="C24" s="262"/>
      <c r="D24" s="263" t="s">
        <v>90</v>
      </c>
      <c r="E24" s="263"/>
      <c r="F24" s="263"/>
      <c r="G24" s="263"/>
      <c r="H24" s="263"/>
      <c r="I24" s="263"/>
      <c r="J24" s="263"/>
      <c r="K24" s="263"/>
      <c r="L24" s="263"/>
      <c r="M24" s="263"/>
      <c r="N24" s="263"/>
      <c r="O24" s="263"/>
      <c r="P24" s="264">
        <f t="shared" si="0"/>
        <v>20</v>
      </c>
      <c r="Q24" s="264"/>
      <c r="R24" s="264"/>
      <c r="S24" s="265">
        <v>0</v>
      </c>
      <c r="T24" s="265"/>
      <c r="U24" s="265"/>
      <c r="V24" s="137"/>
      <c r="W24" s="137"/>
      <c r="X24" s="137"/>
      <c r="Y24" s="137">
        <v>20</v>
      </c>
      <c r="Z24" s="137"/>
      <c r="AA24" s="137"/>
      <c r="AB24" s="137"/>
      <c r="AC24" s="137"/>
      <c r="AD24" s="266"/>
      <c r="AE24" s="267" t="s">
        <v>61</v>
      </c>
      <c r="AF24" s="262"/>
      <c r="AG24" s="282" t="s">
        <v>91</v>
      </c>
      <c r="AH24" s="283"/>
      <c r="AI24" s="283"/>
      <c r="AJ24" s="283"/>
      <c r="AK24" s="283"/>
      <c r="AL24" s="283"/>
      <c r="AM24" s="284" t="s">
        <v>92</v>
      </c>
      <c r="AN24" s="284"/>
      <c r="AO24" s="284"/>
      <c r="AP24" s="284"/>
      <c r="AQ24" s="284"/>
      <c r="AR24" s="285"/>
      <c r="AS24" s="264">
        <f t="shared" si="1"/>
        <v>0</v>
      </c>
      <c r="AT24" s="264"/>
      <c r="AU24" s="264"/>
      <c r="AV24" s="265">
        <v>0</v>
      </c>
      <c r="AW24" s="265"/>
      <c r="AX24" s="265"/>
      <c r="AY24" s="137"/>
      <c r="AZ24" s="137"/>
      <c r="BA24" s="137"/>
      <c r="BB24" s="137"/>
      <c r="BC24" s="137"/>
      <c r="BD24" s="137"/>
      <c r="BE24" s="137"/>
      <c r="BF24" s="137"/>
      <c r="BG24" s="268"/>
      <c r="BH24" s="32"/>
      <c r="BI24" s="428"/>
      <c r="BJ24" s="429"/>
      <c r="BK24" s="429"/>
      <c r="BL24" s="429"/>
      <c r="BM24" s="429"/>
      <c r="BN24" s="426"/>
      <c r="BO24" s="426"/>
      <c r="BP24" s="426"/>
      <c r="BQ24" s="426"/>
      <c r="BR24" s="426"/>
      <c r="BS24" s="426"/>
      <c r="BT24" s="426"/>
      <c r="BU24" s="426"/>
      <c r="BV24" s="426"/>
      <c r="BW24" s="426"/>
      <c r="BX24" s="426"/>
      <c r="BY24" s="426"/>
      <c r="BZ24" s="426"/>
      <c r="CA24" s="426"/>
      <c r="CB24" s="426"/>
      <c r="CC24" s="426"/>
      <c r="CD24" s="426"/>
      <c r="CE24" s="426"/>
      <c r="CF24" s="426"/>
      <c r="CG24" s="426"/>
      <c r="CH24" s="426"/>
      <c r="CI24" s="426"/>
      <c r="CJ24" s="426"/>
      <c r="CK24" s="426"/>
      <c r="CL24" s="426"/>
      <c r="CM24" s="426"/>
      <c r="CN24" s="426"/>
      <c r="CO24" s="426"/>
      <c r="CP24" s="426"/>
      <c r="CQ24" s="426"/>
      <c r="CR24" s="426"/>
      <c r="CS24" s="426"/>
      <c r="CT24" s="426"/>
      <c r="CU24" s="426"/>
      <c r="CV24" s="426"/>
      <c r="CW24" s="426"/>
      <c r="CX24" s="427"/>
      <c r="CY24" s="32"/>
      <c r="CZ24" s="420"/>
      <c r="DA24" s="421"/>
      <c r="DB24" s="421"/>
      <c r="DC24" s="421"/>
      <c r="DD24" s="421"/>
      <c r="DE24" s="421"/>
      <c r="DF24" s="421"/>
      <c r="DG24" s="421"/>
      <c r="DH24" s="421"/>
      <c r="DI24" s="421"/>
      <c r="DJ24" s="421"/>
      <c r="DK24" s="421"/>
      <c r="DL24" s="421"/>
      <c r="DM24" s="421"/>
      <c r="DN24" s="421"/>
      <c r="DO24" s="421"/>
      <c r="DP24" s="421"/>
      <c r="DQ24" s="421"/>
      <c r="DR24" s="421"/>
      <c r="DS24" s="421"/>
      <c r="DT24" s="421"/>
      <c r="DU24" s="421"/>
      <c r="DV24" s="421"/>
      <c r="DW24" s="421"/>
      <c r="DX24" s="421"/>
      <c r="DY24" s="421"/>
      <c r="DZ24" s="421"/>
      <c r="EA24" s="421"/>
      <c r="EB24" s="421"/>
      <c r="EC24" s="421"/>
      <c r="ED24" s="414">
        <f>IF(ISBLANK(CZ23),"",EF$22)</f>
        <v>16</v>
      </c>
      <c r="EE24" s="415"/>
      <c r="EF24" s="270" t="s">
        <v>93</v>
      </c>
      <c r="EG24" s="365"/>
      <c r="EH24" s="79"/>
      <c r="EI24" s="358"/>
      <c r="EJ24" s="359"/>
      <c r="EK24" s="359"/>
      <c r="EL24" s="359"/>
      <c r="EM24" s="359"/>
      <c r="EN24" s="359"/>
      <c r="EO24" s="359"/>
      <c r="EP24" s="359"/>
      <c r="EQ24" s="359"/>
      <c r="ER24" s="359"/>
      <c r="ES24" s="359"/>
      <c r="ET24" s="359"/>
      <c r="EU24" s="359"/>
      <c r="EV24" s="359"/>
      <c r="EW24" s="359"/>
      <c r="EX24" s="359"/>
      <c r="EY24" s="360"/>
      <c r="EZ24" s="28"/>
    </row>
    <row r="25" spans="1:156" ht="14.15" customHeight="1">
      <c r="A25" s="32"/>
      <c r="B25" s="261" t="s">
        <v>719</v>
      </c>
      <c r="C25" s="262"/>
      <c r="D25" s="278" t="s">
        <v>94</v>
      </c>
      <c r="E25" s="279"/>
      <c r="F25" s="279"/>
      <c r="G25" s="279"/>
      <c r="H25" s="279"/>
      <c r="I25" s="279"/>
      <c r="J25" s="280" t="s">
        <v>567</v>
      </c>
      <c r="K25" s="280"/>
      <c r="L25" s="280"/>
      <c r="M25" s="280"/>
      <c r="N25" s="280"/>
      <c r="O25" s="281"/>
      <c r="P25" s="264">
        <f t="shared" si="0"/>
        <v>20</v>
      </c>
      <c r="Q25" s="264"/>
      <c r="R25" s="264"/>
      <c r="S25" s="265">
        <v>0</v>
      </c>
      <c r="T25" s="265"/>
      <c r="U25" s="265"/>
      <c r="V25" s="137"/>
      <c r="W25" s="137"/>
      <c r="X25" s="137"/>
      <c r="Y25" s="137">
        <v>20</v>
      </c>
      <c r="Z25" s="137"/>
      <c r="AA25" s="137"/>
      <c r="AB25" s="137"/>
      <c r="AC25" s="137"/>
      <c r="AD25" s="266"/>
      <c r="AE25" s="267" t="s">
        <v>61</v>
      </c>
      <c r="AF25" s="262"/>
      <c r="AG25" s="278" t="s">
        <v>91</v>
      </c>
      <c r="AH25" s="279"/>
      <c r="AI25" s="279"/>
      <c r="AJ25" s="279"/>
      <c r="AK25" s="279"/>
      <c r="AL25" s="279"/>
      <c r="AM25" s="280"/>
      <c r="AN25" s="280"/>
      <c r="AO25" s="280"/>
      <c r="AP25" s="280"/>
      <c r="AQ25" s="280"/>
      <c r="AR25" s="281"/>
      <c r="AS25" s="264">
        <f t="shared" si="1"/>
        <v>0</v>
      </c>
      <c r="AT25" s="264"/>
      <c r="AU25" s="264"/>
      <c r="AV25" s="265">
        <v>0</v>
      </c>
      <c r="AW25" s="265"/>
      <c r="AX25" s="265"/>
      <c r="AY25" s="137"/>
      <c r="AZ25" s="137"/>
      <c r="BA25" s="137"/>
      <c r="BB25" s="137"/>
      <c r="BC25" s="137"/>
      <c r="BD25" s="137"/>
      <c r="BE25" s="137"/>
      <c r="BF25" s="137"/>
      <c r="BG25" s="268"/>
      <c r="BH25" s="32"/>
      <c r="BI25" s="428"/>
      <c r="BJ25" s="429"/>
      <c r="BK25" s="429"/>
      <c r="BL25" s="429"/>
      <c r="BM25" s="429"/>
      <c r="BN25" s="426"/>
      <c r="BO25" s="426"/>
      <c r="BP25" s="426"/>
      <c r="BQ25" s="426"/>
      <c r="BR25" s="426"/>
      <c r="BS25" s="426"/>
      <c r="BT25" s="426"/>
      <c r="BU25" s="426"/>
      <c r="BV25" s="426"/>
      <c r="BW25" s="426"/>
      <c r="BX25" s="426"/>
      <c r="BY25" s="426"/>
      <c r="BZ25" s="426"/>
      <c r="CA25" s="426"/>
      <c r="CB25" s="426"/>
      <c r="CC25" s="426"/>
      <c r="CD25" s="426"/>
      <c r="CE25" s="426"/>
      <c r="CF25" s="426"/>
      <c r="CG25" s="426"/>
      <c r="CH25" s="426"/>
      <c r="CI25" s="426"/>
      <c r="CJ25" s="426"/>
      <c r="CK25" s="426"/>
      <c r="CL25" s="426"/>
      <c r="CM25" s="426"/>
      <c r="CN25" s="426"/>
      <c r="CO25" s="426"/>
      <c r="CP25" s="426"/>
      <c r="CQ25" s="426"/>
      <c r="CR25" s="426"/>
      <c r="CS25" s="426"/>
      <c r="CT25" s="426"/>
      <c r="CU25" s="426"/>
      <c r="CV25" s="426"/>
      <c r="CW25" s="426"/>
      <c r="CX25" s="427"/>
      <c r="CY25" s="32"/>
      <c r="CZ25" s="420"/>
      <c r="DA25" s="421"/>
      <c r="DB25" s="421"/>
      <c r="DC25" s="421"/>
      <c r="DD25" s="421"/>
      <c r="DE25" s="421"/>
      <c r="DF25" s="421"/>
      <c r="DG25" s="421"/>
      <c r="DH25" s="421"/>
      <c r="DI25" s="421"/>
      <c r="DJ25" s="421"/>
      <c r="DK25" s="421"/>
      <c r="DL25" s="421"/>
      <c r="DM25" s="421"/>
      <c r="DN25" s="421"/>
      <c r="DO25" s="421"/>
      <c r="DP25" s="421"/>
      <c r="DQ25" s="421"/>
      <c r="DR25" s="421"/>
      <c r="DS25" s="421"/>
      <c r="DT25" s="421"/>
      <c r="DU25" s="421"/>
      <c r="DV25" s="421"/>
      <c r="DW25" s="421"/>
      <c r="DX25" s="421"/>
      <c r="DY25" s="421"/>
      <c r="DZ25" s="421"/>
      <c r="EA25" s="421"/>
      <c r="EB25" s="421"/>
      <c r="EC25" s="421"/>
      <c r="ED25" s="416"/>
      <c r="EE25" s="417"/>
      <c r="EF25" s="270"/>
      <c r="EG25" s="365"/>
      <c r="EH25" s="79"/>
      <c r="EI25" s="358"/>
      <c r="EJ25" s="359"/>
      <c r="EK25" s="359"/>
      <c r="EL25" s="359"/>
      <c r="EM25" s="359"/>
      <c r="EN25" s="359"/>
      <c r="EO25" s="359"/>
      <c r="EP25" s="359"/>
      <c r="EQ25" s="359"/>
      <c r="ER25" s="359"/>
      <c r="ES25" s="359"/>
      <c r="ET25" s="359"/>
      <c r="EU25" s="359"/>
      <c r="EV25" s="359"/>
      <c r="EW25" s="359"/>
      <c r="EX25" s="359"/>
      <c r="EY25" s="360"/>
      <c r="EZ25" s="28"/>
    </row>
    <row r="26" spans="1:156" ht="14.15" customHeight="1">
      <c r="A26" s="32"/>
      <c r="B26" s="261" t="s">
        <v>61</v>
      </c>
      <c r="C26" s="262"/>
      <c r="D26" s="282" t="s">
        <v>94</v>
      </c>
      <c r="E26" s="283"/>
      <c r="F26" s="283"/>
      <c r="G26" s="283"/>
      <c r="H26" s="283"/>
      <c r="I26" s="283"/>
      <c r="J26" s="284"/>
      <c r="K26" s="284"/>
      <c r="L26" s="284"/>
      <c r="M26" s="284"/>
      <c r="N26" s="284"/>
      <c r="O26" s="285"/>
      <c r="P26" s="264">
        <f t="shared" si="0"/>
        <v>0</v>
      </c>
      <c r="Q26" s="264"/>
      <c r="R26" s="264"/>
      <c r="S26" s="265">
        <v>0</v>
      </c>
      <c r="T26" s="265"/>
      <c r="U26" s="265"/>
      <c r="V26" s="137"/>
      <c r="W26" s="137"/>
      <c r="X26" s="137"/>
      <c r="Y26" s="137"/>
      <c r="Z26" s="137"/>
      <c r="AA26" s="137"/>
      <c r="AB26" s="137"/>
      <c r="AC26" s="137"/>
      <c r="AD26" s="266"/>
      <c r="AE26" s="267" t="s">
        <v>61</v>
      </c>
      <c r="AF26" s="262"/>
      <c r="AG26" s="282" t="s">
        <v>91</v>
      </c>
      <c r="AH26" s="283"/>
      <c r="AI26" s="283"/>
      <c r="AJ26" s="283"/>
      <c r="AK26" s="283"/>
      <c r="AL26" s="283"/>
      <c r="AM26" s="284"/>
      <c r="AN26" s="284"/>
      <c r="AO26" s="284"/>
      <c r="AP26" s="284"/>
      <c r="AQ26" s="284"/>
      <c r="AR26" s="285"/>
      <c r="AS26" s="264">
        <f t="shared" si="1"/>
        <v>0</v>
      </c>
      <c r="AT26" s="264"/>
      <c r="AU26" s="264"/>
      <c r="AV26" s="265">
        <v>0</v>
      </c>
      <c r="AW26" s="265"/>
      <c r="AX26" s="265"/>
      <c r="AY26" s="137"/>
      <c r="AZ26" s="137"/>
      <c r="BA26" s="137"/>
      <c r="BB26" s="137"/>
      <c r="BC26" s="137"/>
      <c r="BD26" s="137"/>
      <c r="BE26" s="137"/>
      <c r="BF26" s="137"/>
      <c r="BG26" s="268"/>
      <c r="BH26" s="32"/>
      <c r="BI26" s="428"/>
      <c r="BJ26" s="429"/>
      <c r="BK26" s="429"/>
      <c r="BL26" s="429"/>
      <c r="BM26" s="429"/>
      <c r="BN26" s="426"/>
      <c r="BO26" s="426"/>
      <c r="BP26" s="426"/>
      <c r="BQ26" s="426"/>
      <c r="BR26" s="426"/>
      <c r="BS26" s="426"/>
      <c r="BT26" s="426"/>
      <c r="BU26" s="426"/>
      <c r="BV26" s="426"/>
      <c r="BW26" s="426"/>
      <c r="BX26" s="426"/>
      <c r="BY26" s="426"/>
      <c r="BZ26" s="426"/>
      <c r="CA26" s="426"/>
      <c r="CB26" s="426"/>
      <c r="CC26" s="426"/>
      <c r="CD26" s="426"/>
      <c r="CE26" s="426"/>
      <c r="CF26" s="426"/>
      <c r="CG26" s="426"/>
      <c r="CH26" s="426"/>
      <c r="CI26" s="426"/>
      <c r="CJ26" s="426"/>
      <c r="CK26" s="426"/>
      <c r="CL26" s="426"/>
      <c r="CM26" s="426"/>
      <c r="CN26" s="426"/>
      <c r="CO26" s="426"/>
      <c r="CP26" s="426"/>
      <c r="CQ26" s="426"/>
      <c r="CR26" s="426"/>
      <c r="CS26" s="426"/>
      <c r="CT26" s="426"/>
      <c r="CU26" s="426"/>
      <c r="CV26" s="426"/>
      <c r="CW26" s="426"/>
      <c r="CX26" s="427"/>
      <c r="CY26" s="32"/>
      <c r="CZ26" s="366" t="s">
        <v>738</v>
      </c>
      <c r="DA26" s="367"/>
      <c r="DB26" s="367"/>
      <c r="DC26" s="367"/>
      <c r="DD26" s="367"/>
      <c r="DE26" s="367"/>
      <c r="DF26" s="367"/>
      <c r="DG26" s="367"/>
      <c r="DH26" s="367"/>
      <c r="DI26" s="367"/>
      <c r="DJ26" s="367"/>
      <c r="DK26" s="367"/>
      <c r="DL26" s="367"/>
      <c r="DM26" s="367"/>
      <c r="DN26" s="367"/>
      <c r="DO26" s="367"/>
      <c r="DP26" s="367"/>
      <c r="DQ26" s="367"/>
      <c r="DR26" s="367"/>
      <c r="DS26" s="367"/>
      <c r="DT26" s="367"/>
      <c r="DU26" s="367"/>
      <c r="DV26" s="367"/>
      <c r="DW26" s="367"/>
      <c r="DX26" s="367"/>
      <c r="DY26" s="367"/>
      <c r="DZ26" s="367"/>
      <c r="EA26" s="367"/>
      <c r="EB26" s="367"/>
      <c r="EC26" s="367"/>
      <c r="ED26" s="126" t="s">
        <v>88</v>
      </c>
      <c r="EE26" s="126"/>
      <c r="EF26" s="126" t="s">
        <v>89</v>
      </c>
      <c r="EG26" s="292"/>
      <c r="EH26" s="79"/>
      <c r="EI26" s="358"/>
      <c r="EJ26" s="359"/>
      <c r="EK26" s="359"/>
      <c r="EL26" s="359"/>
      <c r="EM26" s="359"/>
      <c r="EN26" s="359"/>
      <c r="EO26" s="359"/>
      <c r="EP26" s="359"/>
      <c r="EQ26" s="359"/>
      <c r="ER26" s="359"/>
      <c r="ES26" s="359"/>
      <c r="ET26" s="359"/>
      <c r="EU26" s="359"/>
      <c r="EV26" s="359"/>
      <c r="EW26" s="359"/>
      <c r="EX26" s="359"/>
      <c r="EY26" s="360"/>
      <c r="EZ26" s="28"/>
    </row>
    <row r="27" spans="1:156" ht="14.15" customHeight="1">
      <c r="A27" s="32"/>
      <c r="B27" s="261" t="s">
        <v>61</v>
      </c>
      <c r="C27" s="262"/>
      <c r="D27" s="278" t="s">
        <v>94</v>
      </c>
      <c r="E27" s="279"/>
      <c r="F27" s="279"/>
      <c r="G27" s="279"/>
      <c r="H27" s="279"/>
      <c r="I27" s="279"/>
      <c r="J27" s="280"/>
      <c r="K27" s="280"/>
      <c r="L27" s="280"/>
      <c r="M27" s="280"/>
      <c r="N27" s="280"/>
      <c r="O27" s="281"/>
      <c r="P27" s="264">
        <f t="shared" si="0"/>
        <v>0</v>
      </c>
      <c r="Q27" s="264"/>
      <c r="R27" s="264"/>
      <c r="S27" s="265">
        <v>0</v>
      </c>
      <c r="T27" s="265"/>
      <c r="U27" s="265"/>
      <c r="V27" s="137"/>
      <c r="W27" s="137"/>
      <c r="X27" s="137"/>
      <c r="Y27" s="137"/>
      <c r="Z27" s="137"/>
      <c r="AA27" s="137"/>
      <c r="AB27" s="137"/>
      <c r="AC27" s="137"/>
      <c r="AD27" s="266"/>
      <c r="AE27" s="267" t="s">
        <v>719</v>
      </c>
      <c r="AF27" s="262"/>
      <c r="AG27" s="263" t="s">
        <v>96</v>
      </c>
      <c r="AH27" s="263"/>
      <c r="AI27" s="263"/>
      <c r="AJ27" s="263"/>
      <c r="AK27" s="263"/>
      <c r="AL27" s="263"/>
      <c r="AM27" s="263"/>
      <c r="AN27" s="263"/>
      <c r="AO27" s="263"/>
      <c r="AP27" s="263"/>
      <c r="AQ27" s="263"/>
      <c r="AR27" s="263"/>
      <c r="AS27" s="264">
        <f t="shared" si="1"/>
        <v>30</v>
      </c>
      <c r="AT27" s="264"/>
      <c r="AU27" s="264"/>
      <c r="AV27" s="265">
        <v>10</v>
      </c>
      <c r="AW27" s="265"/>
      <c r="AX27" s="265"/>
      <c r="AY27" s="137"/>
      <c r="AZ27" s="137"/>
      <c r="BA27" s="137"/>
      <c r="BB27" s="137">
        <v>20</v>
      </c>
      <c r="BC27" s="137"/>
      <c r="BD27" s="137"/>
      <c r="BE27" s="137"/>
      <c r="BF27" s="137"/>
      <c r="BG27" s="268"/>
      <c r="BH27" s="32"/>
      <c r="BI27" s="385" t="s">
        <v>742</v>
      </c>
      <c r="BJ27" s="367"/>
      <c r="BK27" s="367"/>
      <c r="BL27" s="367"/>
      <c r="BM27" s="367"/>
      <c r="BN27" s="367"/>
      <c r="BO27" s="367"/>
      <c r="BP27" s="367"/>
      <c r="BQ27" s="367"/>
      <c r="BR27" s="367"/>
      <c r="BS27" s="367"/>
      <c r="BT27" s="367"/>
      <c r="BU27" s="367"/>
      <c r="BV27" s="367"/>
      <c r="BW27" s="367"/>
      <c r="BX27" s="367"/>
      <c r="BY27" s="367"/>
      <c r="BZ27" s="367"/>
      <c r="CA27" s="367"/>
      <c r="CB27" s="367"/>
      <c r="CC27" s="367"/>
      <c r="CD27" s="367"/>
      <c r="CE27" s="367"/>
      <c r="CF27" s="367"/>
      <c r="CG27" s="367"/>
      <c r="CH27" s="367"/>
      <c r="CI27" s="367"/>
      <c r="CJ27" s="367"/>
      <c r="CK27" s="367"/>
      <c r="CL27" s="367"/>
      <c r="CM27" s="367"/>
      <c r="CN27" s="367"/>
      <c r="CO27" s="367"/>
      <c r="CP27" s="367"/>
      <c r="CQ27" s="367"/>
      <c r="CR27" s="367"/>
      <c r="CS27" s="367"/>
      <c r="CT27" s="367"/>
      <c r="CU27" s="367"/>
      <c r="CV27" s="367"/>
      <c r="CW27" s="367"/>
      <c r="CX27" s="386"/>
      <c r="CY27" s="32"/>
      <c r="CZ27" s="366"/>
      <c r="DA27" s="367"/>
      <c r="DB27" s="367"/>
      <c r="DC27" s="367"/>
      <c r="DD27" s="367"/>
      <c r="DE27" s="367"/>
      <c r="DF27" s="367"/>
      <c r="DG27" s="367"/>
      <c r="DH27" s="367"/>
      <c r="DI27" s="367"/>
      <c r="DJ27" s="367"/>
      <c r="DK27" s="367"/>
      <c r="DL27" s="367"/>
      <c r="DM27" s="367"/>
      <c r="DN27" s="367"/>
      <c r="DO27" s="367"/>
      <c r="DP27" s="367"/>
      <c r="DQ27" s="367"/>
      <c r="DR27" s="367"/>
      <c r="DS27" s="367"/>
      <c r="DT27" s="367"/>
      <c r="DU27" s="367"/>
      <c r="DV27" s="367"/>
      <c r="DW27" s="367"/>
      <c r="DX27" s="367"/>
      <c r="DY27" s="367"/>
      <c r="DZ27" s="367"/>
      <c r="EA27" s="367"/>
      <c r="EB27" s="367"/>
      <c r="EC27" s="367"/>
      <c r="ED27" s="368">
        <f>IF(ISBLANK(CZ26),"",EF$22)</f>
        <v>16</v>
      </c>
      <c r="EE27" s="369"/>
      <c r="EF27" s="270" t="s">
        <v>93</v>
      </c>
      <c r="EG27" s="365"/>
      <c r="EH27" s="79"/>
      <c r="EI27" s="358"/>
      <c r="EJ27" s="359"/>
      <c r="EK27" s="359"/>
      <c r="EL27" s="359"/>
      <c r="EM27" s="359"/>
      <c r="EN27" s="359"/>
      <c r="EO27" s="359"/>
      <c r="EP27" s="359"/>
      <c r="EQ27" s="359"/>
      <c r="ER27" s="359"/>
      <c r="ES27" s="359"/>
      <c r="ET27" s="359"/>
      <c r="EU27" s="359"/>
      <c r="EV27" s="359"/>
      <c r="EW27" s="359"/>
      <c r="EX27" s="359"/>
      <c r="EY27" s="360"/>
      <c r="EZ27" s="28"/>
    </row>
    <row r="28" spans="1:156" ht="14.15" customHeight="1">
      <c r="A28" s="32"/>
      <c r="B28" s="261" t="s">
        <v>61</v>
      </c>
      <c r="C28" s="262"/>
      <c r="D28" s="282" t="s">
        <v>94</v>
      </c>
      <c r="E28" s="283"/>
      <c r="F28" s="283"/>
      <c r="G28" s="283"/>
      <c r="H28" s="283"/>
      <c r="I28" s="283"/>
      <c r="J28" s="284"/>
      <c r="K28" s="284"/>
      <c r="L28" s="284"/>
      <c r="M28" s="284"/>
      <c r="N28" s="284"/>
      <c r="O28" s="285"/>
      <c r="P28" s="264">
        <f t="shared" si="0"/>
        <v>0</v>
      </c>
      <c r="Q28" s="264"/>
      <c r="R28" s="264"/>
      <c r="S28" s="265">
        <v>0</v>
      </c>
      <c r="T28" s="265"/>
      <c r="U28" s="265"/>
      <c r="V28" s="137"/>
      <c r="W28" s="137"/>
      <c r="X28" s="137"/>
      <c r="Y28" s="137"/>
      <c r="Z28" s="137"/>
      <c r="AA28" s="137"/>
      <c r="AB28" s="137"/>
      <c r="AC28" s="137"/>
      <c r="AD28" s="266"/>
      <c r="AE28" s="267" t="s">
        <v>61</v>
      </c>
      <c r="AF28" s="262"/>
      <c r="AG28" s="263" t="s">
        <v>97</v>
      </c>
      <c r="AH28" s="263"/>
      <c r="AI28" s="263"/>
      <c r="AJ28" s="263"/>
      <c r="AK28" s="263"/>
      <c r="AL28" s="263"/>
      <c r="AM28" s="263"/>
      <c r="AN28" s="263"/>
      <c r="AO28" s="263"/>
      <c r="AP28" s="263"/>
      <c r="AQ28" s="263"/>
      <c r="AR28" s="263"/>
      <c r="AS28" s="264">
        <f t="shared" si="1"/>
        <v>10</v>
      </c>
      <c r="AT28" s="264"/>
      <c r="AU28" s="264"/>
      <c r="AV28" s="265">
        <v>10</v>
      </c>
      <c r="AW28" s="265"/>
      <c r="AX28" s="265"/>
      <c r="AY28" s="137"/>
      <c r="AZ28" s="137"/>
      <c r="BA28" s="137"/>
      <c r="BB28" s="137"/>
      <c r="BC28" s="137"/>
      <c r="BD28" s="137"/>
      <c r="BE28" s="137"/>
      <c r="BF28" s="137"/>
      <c r="BG28" s="268"/>
      <c r="BH28" s="54"/>
      <c r="BI28" s="385"/>
      <c r="BJ28" s="367"/>
      <c r="BK28" s="367"/>
      <c r="BL28" s="367"/>
      <c r="BM28" s="367"/>
      <c r="BN28" s="367"/>
      <c r="BO28" s="367"/>
      <c r="BP28" s="367"/>
      <c r="BQ28" s="367"/>
      <c r="BR28" s="367"/>
      <c r="BS28" s="367"/>
      <c r="BT28" s="367"/>
      <c r="BU28" s="367"/>
      <c r="BV28" s="367"/>
      <c r="BW28" s="367"/>
      <c r="BX28" s="367"/>
      <c r="BY28" s="367"/>
      <c r="BZ28" s="367"/>
      <c r="CA28" s="367"/>
      <c r="CB28" s="367"/>
      <c r="CC28" s="367"/>
      <c r="CD28" s="367"/>
      <c r="CE28" s="367"/>
      <c r="CF28" s="367"/>
      <c r="CG28" s="367"/>
      <c r="CH28" s="367"/>
      <c r="CI28" s="367"/>
      <c r="CJ28" s="367"/>
      <c r="CK28" s="367"/>
      <c r="CL28" s="367"/>
      <c r="CM28" s="367"/>
      <c r="CN28" s="367"/>
      <c r="CO28" s="367"/>
      <c r="CP28" s="367"/>
      <c r="CQ28" s="367"/>
      <c r="CR28" s="367"/>
      <c r="CS28" s="367"/>
      <c r="CT28" s="367"/>
      <c r="CU28" s="367"/>
      <c r="CV28" s="367"/>
      <c r="CW28" s="367"/>
      <c r="CX28" s="386"/>
      <c r="CY28" s="32"/>
      <c r="CZ28" s="366"/>
      <c r="DA28" s="367"/>
      <c r="DB28" s="367"/>
      <c r="DC28" s="367"/>
      <c r="DD28" s="367"/>
      <c r="DE28" s="367"/>
      <c r="DF28" s="367"/>
      <c r="DG28" s="367"/>
      <c r="DH28" s="367"/>
      <c r="DI28" s="367"/>
      <c r="DJ28" s="367"/>
      <c r="DK28" s="367"/>
      <c r="DL28" s="367"/>
      <c r="DM28" s="367"/>
      <c r="DN28" s="367"/>
      <c r="DO28" s="367"/>
      <c r="DP28" s="367"/>
      <c r="DQ28" s="367"/>
      <c r="DR28" s="367"/>
      <c r="DS28" s="367"/>
      <c r="DT28" s="367"/>
      <c r="DU28" s="367"/>
      <c r="DV28" s="367"/>
      <c r="DW28" s="367"/>
      <c r="DX28" s="367"/>
      <c r="DY28" s="367"/>
      <c r="DZ28" s="367"/>
      <c r="EA28" s="367"/>
      <c r="EB28" s="367"/>
      <c r="EC28" s="367"/>
      <c r="ED28" s="370"/>
      <c r="EE28" s="371"/>
      <c r="EF28" s="270"/>
      <c r="EG28" s="365"/>
      <c r="EH28" s="79"/>
      <c r="EI28" s="358"/>
      <c r="EJ28" s="359"/>
      <c r="EK28" s="359"/>
      <c r="EL28" s="359"/>
      <c r="EM28" s="359"/>
      <c r="EN28" s="359"/>
      <c r="EO28" s="359"/>
      <c r="EP28" s="359"/>
      <c r="EQ28" s="359"/>
      <c r="ER28" s="359"/>
      <c r="ES28" s="359"/>
      <c r="ET28" s="359"/>
      <c r="EU28" s="359"/>
      <c r="EV28" s="359"/>
      <c r="EW28" s="359"/>
      <c r="EX28" s="359"/>
      <c r="EY28" s="360"/>
      <c r="EZ28" s="28"/>
    </row>
    <row r="29" spans="1:156" ht="14.15" customHeight="1">
      <c r="A29" s="32"/>
      <c r="B29" s="261" t="s">
        <v>61</v>
      </c>
      <c r="C29" s="262"/>
      <c r="D29" s="263" t="s">
        <v>98</v>
      </c>
      <c r="E29" s="263"/>
      <c r="F29" s="263"/>
      <c r="G29" s="263"/>
      <c r="H29" s="263"/>
      <c r="I29" s="263"/>
      <c r="J29" s="263"/>
      <c r="K29" s="263"/>
      <c r="L29" s="263"/>
      <c r="M29" s="263"/>
      <c r="N29" s="263"/>
      <c r="O29" s="263"/>
      <c r="P29" s="264">
        <f t="shared" si="0"/>
        <v>50</v>
      </c>
      <c r="Q29" s="264"/>
      <c r="R29" s="264"/>
      <c r="S29" s="265">
        <v>10</v>
      </c>
      <c r="T29" s="265"/>
      <c r="U29" s="265"/>
      <c r="V29" s="137">
        <v>50</v>
      </c>
      <c r="W29" s="137"/>
      <c r="X29" s="137"/>
      <c r="Y29" s="137"/>
      <c r="Z29" s="137"/>
      <c r="AA29" s="137"/>
      <c r="AB29" s="137"/>
      <c r="AC29" s="137"/>
      <c r="AD29" s="266"/>
      <c r="AE29" s="267" t="s">
        <v>61</v>
      </c>
      <c r="AF29" s="262"/>
      <c r="AG29" s="278" t="s">
        <v>99</v>
      </c>
      <c r="AH29" s="279"/>
      <c r="AI29" s="279"/>
      <c r="AJ29" s="279"/>
      <c r="AK29" s="279"/>
      <c r="AL29" s="279"/>
      <c r="AM29" s="280" t="s">
        <v>549</v>
      </c>
      <c r="AN29" s="280"/>
      <c r="AO29" s="280"/>
      <c r="AP29" s="280"/>
      <c r="AQ29" s="280"/>
      <c r="AR29" s="281"/>
      <c r="AS29" s="264">
        <f t="shared" si="1"/>
        <v>0</v>
      </c>
      <c r="AT29" s="264"/>
      <c r="AU29" s="264"/>
      <c r="AV29" s="265">
        <v>0</v>
      </c>
      <c r="AW29" s="265"/>
      <c r="AX29" s="265"/>
      <c r="AY29" s="137"/>
      <c r="AZ29" s="137"/>
      <c r="BA29" s="137"/>
      <c r="BB29" s="137"/>
      <c r="BC29" s="137"/>
      <c r="BD29" s="137"/>
      <c r="BE29" s="137"/>
      <c r="BF29" s="137"/>
      <c r="BG29" s="268"/>
      <c r="BH29" s="54"/>
      <c r="BI29" s="385"/>
      <c r="BJ29" s="367"/>
      <c r="BK29" s="367"/>
      <c r="BL29" s="367"/>
      <c r="BM29" s="367"/>
      <c r="BN29" s="367"/>
      <c r="BO29" s="367"/>
      <c r="BP29" s="367"/>
      <c r="BQ29" s="367"/>
      <c r="BR29" s="367"/>
      <c r="BS29" s="367"/>
      <c r="BT29" s="367"/>
      <c r="BU29" s="367"/>
      <c r="BV29" s="367"/>
      <c r="BW29" s="367"/>
      <c r="BX29" s="367"/>
      <c r="BY29" s="367"/>
      <c r="BZ29" s="367"/>
      <c r="CA29" s="367"/>
      <c r="CB29" s="367"/>
      <c r="CC29" s="367"/>
      <c r="CD29" s="367"/>
      <c r="CE29" s="367"/>
      <c r="CF29" s="367"/>
      <c r="CG29" s="367"/>
      <c r="CH29" s="367"/>
      <c r="CI29" s="367"/>
      <c r="CJ29" s="367"/>
      <c r="CK29" s="367"/>
      <c r="CL29" s="367"/>
      <c r="CM29" s="367"/>
      <c r="CN29" s="367"/>
      <c r="CO29" s="367"/>
      <c r="CP29" s="367"/>
      <c r="CQ29" s="367"/>
      <c r="CR29" s="367"/>
      <c r="CS29" s="367"/>
      <c r="CT29" s="367"/>
      <c r="CU29" s="367"/>
      <c r="CV29" s="367"/>
      <c r="CW29" s="367"/>
      <c r="CX29" s="386"/>
      <c r="CY29" s="32"/>
      <c r="CZ29" s="366" t="s">
        <v>739</v>
      </c>
      <c r="DA29" s="367"/>
      <c r="DB29" s="367"/>
      <c r="DC29" s="367"/>
      <c r="DD29" s="367"/>
      <c r="DE29" s="367"/>
      <c r="DF29" s="367"/>
      <c r="DG29" s="367"/>
      <c r="DH29" s="367"/>
      <c r="DI29" s="367"/>
      <c r="DJ29" s="367"/>
      <c r="DK29" s="367"/>
      <c r="DL29" s="367"/>
      <c r="DM29" s="367"/>
      <c r="DN29" s="367"/>
      <c r="DO29" s="367"/>
      <c r="DP29" s="367"/>
      <c r="DQ29" s="367"/>
      <c r="DR29" s="367"/>
      <c r="DS29" s="367"/>
      <c r="DT29" s="367"/>
      <c r="DU29" s="367"/>
      <c r="DV29" s="367"/>
      <c r="DW29" s="367"/>
      <c r="DX29" s="367"/>
      <c r="DY29" s="367"/>
      <c r="DZ29" s="367"/>
      <c r="EA29" s="367"/>
      <c r="EB29" s="367"/>
      <c r="EC29" s="367"/>
      <c r="ED29" s="126" t="s">
        <v>88</v>
      </c>
      <c r="EE29" s="126"/>
      <c r="EF29" s="126" t="s">
        <v>89</v>
      </c>
      <c r="EG29" s="292"/>
      <c r="EH29" s="32"/>
      <c r="EI29" s="358"/>
      <c r="EJ29" s="359"/>
      <c r="EK29" s="359"/>
      <c r="EL29" s="359"/>
      <c r="EM29" s="359"/>
      <c r="EN29" s="359"/>
      <c r="EO29" s="359"/>
      <c r="EP29" s="359"/>
      <c r="EQ29" s="359"/>
      <c r="ER29" s="359"/>
      <c r="ES29" s="359"/>
      <c r="ET29" s="359"/>
      <c r="EU29" s="359"/>
      <c r="EV29" s="359"/>
      <c r="EW29" s="359"/>
      <c r="EX29" s="359"/>
      <c r="EY29" s="360"/>
      <c r="EZ29" s="28"/>
    </row>
    <row r="30" spans="1:156" ht="14.15" customHeight="1">
      <c r="A30" s="32"/>
      <c r="B30" s="261" t="s">
        <v>61</v>
      </c>
      <c r="C30" s="262"/>
      <c r="D30" s="263" t="s">
        <v>101</v>
      </c>
      <c r="E30" s="263"/>
      <c r="F30" s="263"/>
      <c r="G30" s="263"/>
      <c r="H30" s="263"/>
      <c r="I30" s="263"/>
      <c r="J30" s="263"/>
      <c r="K30" s="263"/>
      <c r="L30" s="263"/>
      <c r="M30" s="263"/>
      <c r="N30" s="263"/>
      <c r="O30" s="263"/>
      <c r="P30" s="264">
        <f t="shared" si="0"/>
        <v>0</v>
      </c>
      <c r="Q30" s="264"/>
      <c r="R30" s="264"/>
      <c r="S30" s="265">
        <v>0</v>
      </c>
      <c r="T30" s="265"/>
      <c r="U30" s="265"/>
      <c r="V30" s="137"/>
      <c r="W30" s="137"/>
      <c r="X30" s="137"/>
      <c r="Y30" s="137"/>
      <c r="Z30" s="137"/>
      <c r="AA30" s="137"/>
      <c r="AB30" s="137"/>
      <c r="AC30" s="137"/>
      <c r="AD30" s="266"/>
      <c r="AE30" s="267" t="s">
        <v>61</v>
      </c>
      <c r="AF30" s="262"/>
      <c r="AG30" s="282" t="s">
        <v>99</v>
      </c>
      <c r="AH30" s="283"/>
      <c r="AI30" s="283"/>
      <c r="AJ30" s="283"/>
      <c r="AK30" s="283"/>
      <c r="AL30" s="283"/>
      <c r="AM30" s="284" t="s">
        <v>569</v>
      </c>
      <c r="AN30" s="284"/>
      <c r="AO30" s="284"/>
      <c r="AP30" s="284"/>
      <c r="AQ30" s="284"/>
      <c r="AR30" s="285"/>
      <c r="AS30" s="264">
        <f t="shared" si="1"/>
        <v>0</v>
      </c>
      <c r="AT30" s="264"/>
      <c r="AU30" s="264"/>
      <c r="AV30" s="265">
        <v>0</v>
      </c>
      <c r="AW30" s="265"/>
      <c r="AX30" s="265"/>
      <c r="AY30" s="137"/>
      <c r="AZ30" s="137"/>
      <c r="BA30" s="137"/>
      <c r="BB30" s="137"/>
      <c r="BC30" s="137"/>
      <c r="BD30" s="137"/>
      <c r="BE30" s="137"/>
      <c r="BF30" s="137"/>
      <c r="BG30" s="268"/>
      <c r="BH30" s="54"/>
      <c r="BI30" s="385"/>
      <c r="BJ30" s="367"/>
      <c r="BK30" s="367"/>
      <c r="BL30" s="367"/>
      <c r="BM30" s="367"/>
      <c r="BN30" s="367"/>
      <c r="BO30" s="367"/>
      <c r="BP30" s="367"/>
      <c r="BQ30" s="367"/>
      <c r="BR30" s="367"/>
      <c r="BS30" s="367"/>
      <c r="BT30" s="367"/>
      <c r="BU30" s="367"/>
      <c r="BV30" s="367"/>
      <c r="BW30" s="367"/>
      <c r="BX30" s="367"/>
      <c r="BY30" s="367"/>
      <c r="BZ30" s="367"/>
      <c r="CA30" s="367"/>
      <c r="CB30" s="367"/>
      <c r="CC30" s="367"/>
      <c r="CD30" s="367"/>
      <c r="CE30" s="367"/>
      <c r="CF30" s="367"/>
      <c r="CG30" s="367"/>
      <c r="CH30" s="367"/>
      <c r="CI30" s="367"/>
      <c r="CJ30" s="367"/>
      <c r="CK30" s="367"/>
      <c r="CL30" s="367"/>
      <c r="CM30" s="367"/>
      <c r="CN30" s="367"/>
      <c r="CO30" s="367"/>
      <c r="CP30" s="367"/>
      <c r="CQ30" s="367"/>
      <c r="CR30" s="367"/>
      <c r="CS30" s="367"/>
      <c r="CT30" s="367"/>
      <c r="CU30" s="367"/>
      <c r="CV30" s="367"/>
      <c r="CW30" s="367"/>
      <c r="CX30" s="386"/>
      <c r="CY30" s="32"/>
      <c r="CZ30" s="366"/>
      <c r="DA30" s="367"/>
      <c r="DB30" s="367"/>
      <c r="DC30" s="367"/>
      <c r="DD30" s="367"/>
      <c r="DE30" s="367"/>
      <c r="DF30" s="367"/>
      <c r="DG30" s="367"/>
      <c r="DH30" s="367"/>
      <c r="DI30" s="367"/>
      <c r="DJ30" s="367"/>
      <c r="DK30" s="367"/>
      <c r="DL30" s="367"/>
      <c r="DM30" s="367"/>
      <c r="DN30" s="367"/>
      <c r="DO30" s="367"/>
      <c r="DP30" s="367"/>
      <c r="DQ30" s="367"/>
      <c r="DR30" s="367"/>
      <c r="DS30" s="367"/>
      <c r="DT30" s="367"/>
      <c r="DU30" s="367"/>
      <c r="DV30" s="367"/>
      <c r="DW30" s="367"/>
      <c r="DX30" s="367"/>
      <c r="DY30" s="367"/>
      <c r="DZ30" s="367"/>
      <c r="EA30" s="367"/>
      <c r="EB30" s="367"/>
      <c r="EC30" s="367"/>
      <c r="ED30" s="368">
        <f>IF(ISBLANK(CZ29),"",EF$22)</f>
        <v>16</v>
      </c>
      <c r="EE30" s="369"/>
      <c r="EF30" s="270" t="s">
        <v>93</v>
      </c>
      <c r="EG30" s="365"/>
      <c r="EH30" s="32"/>
      <c r="EI30" s="358"/>
      <c r="EJ30" s="359"/>
      <c r="EK30" s="359"/>
      <c r="EL30" s="359"/>
      <c r="EM30" s="359"/>
      <c r="EN30" s="359"/>
      <c r="EO30" s="359"/>
      <c r="EP30" s="359"/>
      <c r="EQ30" s="359"/>
      <c r="ER30" s="359"/>
      <c r="ES30" s="359"/>
      <c r="ET30" s="359"/>
      <c r="EU30" s="359"/>
      <c r="EV30" s="359"/>
      <c r="EW30" s="359"/>
      <c r="EX30" s="359"/>
      <c r="EY30" s="360"/>
      <c r="EZ30" s="28"/>
    </row>
    <row r="31" spans="1:156" ht="14.15" customHeight="1">
      <c r="A31" s="32"/>
      <c r="B31" s="261" t="s">
        <v>61</v>
      </c>
      <c r="C31" s="262"/>
      <c r="D31" s="263" t="s">
        <v>102</v>
      </c>
      <c r="E31" s="263"/>
      <c r="F31" s="263"/>
      <c r="G31" s="263"/>
      <c r="H31" s="263"/>
      <c r="I31" s="263"/>
      <c r="J31" s="263"/>
      <c r="K31" s="263"/>
      <c r="L31" s="263"/>
      <c r="M31" s="263"/>
      <c r="N31" s="263"/>
      <c r="O31" s="263"/>
      <c r="P31" s="264">
        <f t="shared" si="0"/>
        <v>10</v>
      </c>
      <c r="Q31" s="264"/>
      <c r="R31" s="264"/>
      <c r="S31" s="265">
        <v>10</v>
      </c>
      <c r="T31" s="265"/>
      <c r="U31" s="265"/>
      <c r="V31" s="137"/>
      <c r="W31" s="137"/>
      <c r="X31" s="137"/>
      <c r="Y31" s="137"/>
      <c r="Z31" s="137"/>
      <c r="AA31" s="137"/>
      <c r="AB31" s="137"/>
      <c r="AC31" s="137"/>
      <c r="AD31" s="266"/>
      <c r="AE31" s="267" t="s">
        <v>61</v>
      </c>
      <c r="AF31" s="262"/>
      <c r="AG31" s="278" t="s">
        <v>99</v>
      </c>
      <c r="AH31" s="279"/>
      <c r="AI31" s="279"/>
      <c r="AJ31" s="279"/>
      <c r="AK31" s="279"/>
      <c r="AL31" s="279"/>
      <c r="AM31" s="280" t="s">
        <v>558</v>
      </c>
      <c r="AN31" s="280"/>
      <c r="AO31" s="280"/>
      <c r="AP31" s="280"/>
      <c r="AQ31" s="280"/>
      <c r="AR31" s="281"/>
      <c r="AS31" s="264">
        <f t="shared" si="1"/>
        <v>0</v>
      </c>
      <c r="AT31" s="264"/>
      <c r="AU31" s="264"/>
      <c r="AV31" s="265">
        <v>0</v>
      </c>
      <c r="AW31" s="265"/>
      <c r="AX31" s="265"/>
      <c r="AY31" s="137"/>
      <c r="AZ31" s="137"/>
      <c r="BA31" s="137"/>
      <c r="BB31" s="137"/>
      <c r="BC31" s="137"/>
      <c r="BD31" s="137"/>
      <c r="BE31" s="137"/>
      <c r="BF31" s="137"/>
      <c r="BG31" s="268"/>
      <c r="BH31" s="54"/>
      <c r="BI31" s="385"/>
      <c r="BJ31" s="367"/>
      <c r="BK31" s="367"/>
      <c r="BL31" s="367"/>
      <c r="BM31" s="367"/>
      <c r="BN31" s="367"/>
      <c r="BO31" s="367"/>
      <c r="BP31" s="367"/>
      <c r="BQ31" s="367"/>
      <c r="BR31" s="367"/>
      <c r="BS31" s="367"/>
      <c r="BT31" s="367"/>
      <c r="BU31" s="367"/>
      <c r="BV31" s="367"/>
      <c r="BW31" s="367"/>
      <c r="BX31" s="367"/>
      <c r="BY31" s="367"/>
      <c r="BZ31" s="367"/>
      <c r="CA31" s="367"/>
      <c r="CB31" s="367"/>
      <c r="CC31" s="367"/>
      <c r="CD31" s="367"/>
      <c r="CE31" s="367"/>
      <c r="CF31" s="367"/>
      <c r="CG31" s="367"/>
      <c r="CH31" s="367"/>
      <c r="CI31" s="367"/>
      <c r="CJ31" s="367"/>
      <c r="CK31" s="367"/>
      <c r="CL31" s="367"/>
      <c r="CM31" s="367"/>
      <c r="CN31" s="367"/>
      <c r="CO31" s="367"/>
      <c r="CP31" s="367"/>
      <c r="CQ31" s="367"/>
      <c r="CR31" s="367"/>
      <c r="CS31" s="367"/>
      <c r="CT31" s="367"/>
      <c r="CU31" s="367"/>
      <c r="CV31" s="367"/>
      <c r="CW31" s="367"/>
      <c r="CX31" s="386"/>
      <c r="CY31" s="32"/>
      <c r="CZ31" s="366"/>
      <c r="DA31" s="367"/>
      <c r="DB31" s="367"/>
      <c r="DC31" s="367"/>
      <c r="DD31" s="367"/>
      <c r="DE31" s="367"/>
      <c r="DF31" s="367"/>
      <c r="DG31" s="367"/>
      <c r="DH31" s="367"/>
      <c r="DI31" s="367"/>
      <c r="DJ31" s="367"/>
      <c r="DK31" s="367"/>
      <c r="DL31" s="367"/>
      <c r="DM31" s="367"/>
      <c r="DN31" s="367"/>
      <c r="DO31" s="367"/>
      <c r="DP31" s="367"/>
      <c r="DQ31" s="367"/>
      <c r="DR31" s="367"/>
      <c r="DS31" s="367"/>
      <c r="DT31" s="367"/>
      <c r="DU31" s="367"/>
      <c r="DV31" s="367"/>
      <c r="DW31" s="367"/>
      <c r="DX31" s="367"/>
      <c r="DY31" s="367"/>
      <c r="DZ31" s="367"/>
      <c r="EA31" s="367"/>
      <c r="EB31" s="367"/>
      <c r="EC31" s="367"/>
      <c r="ED31" s="370"/>
      <c r="EE31" s="371"/>
      <c r="EF31" s="270"/>
      <c r="EG31" s="365"/>
      <c r="EH31" s="32"/>
      <c r="EI31" s="358"/>
      <c r="EJ31" s="359"/>
      <c r="EK31" s="359"/>
      <c r="EL31" s="359"/>
      <c r="EM31" s="359"/>
      <c r="EN31" s="359"/>
      <c r="EO31" s="359"/>
      <c r="EP31" s="359"/>
      <c r="EQ31" s="359"/>
      <c r="ER31" s="359"/>
      <c r="ES31" s="359"/>
      <c r="ET31" s="359"/>
      <c r="EU31" s="359"/>
      <c r="EV31" s="359"/>
      <c r="EW31" s="359"/>
      <c r="EX31" s="359"/>
      <c r="EY31" s="360"/>
      <c r="EZ31" s="28"/>
    </row>
    <row r="32" spans="1:156" ht="14.15" customHeight="1">
      <c r="A32" s="32"/>
      <c r="B32" s="261" t="s">
        <v>61</v>
      </c>
      <c r="C32" s="262"/>
      <c r="D32" s="263" t="s">
        <v>103</v>
      </c>
      <c r="E32" s="263"/>
      <c r="F32" s="263"/>
      <c r="G32" s="263"/>
      <c r="H32" s="263"/>
      <c r="I32" s="263"/>
      <c r="J32" s="263"/>
      <c r="K32" s="263"/>
      <c r="L32" s="263"/>
      <c r="M32" s="263"/>
      <c r="N32" s="263"/>
      <c r="O32" s="263"/>
      <c r="P32" s="264">
        <f t="shared" si="0"/>
        <v>30</v>
      </c>
      <c r="Q32" s="264"/>
      <c r="R32" s="264"/>
      <c r="S32" s="265">
        <v>30</v>
      </c>
      <c r="T32" s="265"/>
      <c r="U32" s="265"/>
      <c r="V32" s="137"/>
      <c r="W32" s="137"/>
      <c r="X32" s="137"/>
      <c r="Y32" s="137"/>
      <c r="Z32" s="137"/>
      <c r="AA32" s="137"/>
      <c r="AB32" s="137"/>
      <c r="AC32" s="137"/>
      <c r="AD32" s="266"/>
      <c r="AE32" s="267" t="s">
        <v>61</v>
      </c>
      <c r="AF32" s="262"/>
      <c r="AG32" s="263" t="s">
        <v>104</v>
      </c>
      <c r="AH32" s="263"/>
      <c r="AI32" s="263"/>
      <c r="AJ32" s="263"/>
      <c r="AK32" s="263"/>
      <c r="AL32" s="263"/>
      <c r="AM32" s="263"/>
      <c r="AN32" s="263"/>
      <c r="AO32" s="263"/>
      <c r="AP32" s="263"/>
      <c r="AQ32" s="263"/>
      <c r="AR32" s="263"/>
      <c r="AS32" s="264">
        <f t="shared" si="1"/>
        <v>50</v>
      </c>
      <c r="AT32" s="264"/>
      <c r="AU32" s="264"/>
      <c r="AV32" s="265">
        <v>20</v>
      </c>
      <c r="AW32" s="265"/>
      <c r="AX32" s="265"/>
      <c r="AY32" s="137">
        <v>50</v>
      </c>
      <c r="AZ32" s="137"/>
      <c r="BA32" s="137"/>
      <c r="BB32" s="137"/>
      <c r="BC32" s="137"/>
      <c r="BD32" s="137"/>
      <c r="BE32" s="137"/>
      <c r="BF32" s="137"/>
      <c r="BG32" s="268"/>
      <c r="BH32" s="54"/>
      <c r="BI32" s="385"/>
      <c r="BJ32" s="367"/>
      <c r="BK32" s="367"/>
      <c r="BL32" s="367"/>
      <c r="BM32" s="367"/>
      <c r="BN32" s="367"/>
      <c r="BO32" s="367"/>
      <c r="BP32" s="367"/>
      <c r="BQ32" s="367"/>
      <c r="BR32" s="367"/>
      <c r="BS32" s="367"/>
      <c r="BT32" s="367"/>
      <c r="BU32" s="367"/>
      <c r="BV32" s="367"/>
      <c r="BW32" s="367"/>
      <c r="BX32" s="367"/>
      <c r="BY32" s="367"/>
      <c r="BZ32" s="367"/>
      <c r="CA32" s="367"/>
      <c r="CB32" s="367"/>
      <c r="CC32" s="367"/>
      <c r="CD32" s="367"/>
      <c r="CE32" s="367"/>
      <c r="CF32" s="367"/>
      <c r="CG32" s="367"/>
      <c r="CH32" s="367"/>
      <c r="CI32" s="367"/>
      <c r="CJ32" s="367"/>
      <c r="CK32" s="367"/>
      <c r="CL32" s="367"/>
      <c r="CM32" s="367"/>
      <c r="CN32" s="367"/>
      <c r="CO32" s="367"/>
      <c r="CP32" s="367"/>
      <c r="CQ32" s="367"/>
      <c r="CR32" s="367"/>
      <c r="CS32" s="367"/>
      <c r="CT32" s="367"/>
      <c r="CU32" s="367"/>
      <c r="CV32" s="367"/>
      <c r="CW32" s="367"/>
      <c r="CX32" s="386"/>
      <c r="CY32" s="32"/>
      <c r="CZ32" s="366" t="s">
        <v>740</v>
      </c>
      <c r="DA32" s="367"/>
      <c r="DB32" s="367"/>
      <c r="DC32" s="367"/>
      <c r="DD32" s="367"/>
      <c r="DE32" s="367"/>
      <c r="DF32" s="367"/>
      <c r="DG32" s="367"/>
      <c r="DH32" s="367"/>
      <c r="DI32" s="367"/>
      <c r="DJ32" s="367"/>
      <c r="DK32" s="367"/>
      <c r="DL32" s="367"/>
      <c r="DM32" s="367"/>
      <c r="DN32" s="367"/>
      <c r="DO32" s="367"/>
      <c r="DP32" s="367"/>
      <c r="DQ32" s="367"/>
      <c r="DR32" s="367"/>
      <c r="DS32" s="367"/>
      <c r="DT32" s="367"/>
      <c r="DU32" s="367"/>
      <c r="DV32" s="367"/>
      <c r="DW32" s="367"/>
      <c r="DX32" s="367"/>
      <c r="DY32" s="367"/>
      <c r="DZ32" s="367"/>
      <c r="EA32" s="367"/>
      <c r="EB32" s="367"/>
      <c r="EC32" s="367"/>
      <c r="ED32" s="126" t="s">
        <v>88</v>
      </c>
      <c r="EE32" s="126"/>
      <c r="EF32" s="126" t="s">
        <v>89</v>
      </c>
      <c r="EG32" s="292"/>
      <c r="EH32" s="32"/>
      <c r="EI32" s="358"/>
      <c r="EJ32" s="359"/>
      <c r="EK32" s="359"/>
      <c r="EL32" s="359"/>
      <c r="EM32" s="359"/>
      <c r="EN32" s="359"/>
      <c r="EO32" s="359"/>
      <c r="EP32" s="359"/>
      <c r="EQ32" s="359"/>
      <c r="ER32" s="359"/>
      <c r="ES32" s="359"/>
      <c r="ET32" s="359"/>
      <c r="EU32" s="359"/>
      <c r="EV32" s="359"/>
      <c r="EW32" s="359"/>
      <c r="EX32" s="359"/>
      <c r="EY32" s="360"/>
      <c r="EZ32" s="28"/>
    </row>
    <row r="33" spans="1:156" ht="14.15" customHeight="1">
      <c r="A33" s="32"/>
      <c r="B33" s="261" t="s">
        <v>61</v>
      </c>
      <c r="C33" s="262"/>
      <c r="D33" s="263" t="s">
        <v>105</v>
      </c>
      <c r="E33" s="263"/>
      <c r="F33" s="263"/>
      <c r="G33" s="263"/>
      <c r="H33" s="263"/>
      <c r="I33" s="263"/>
      <c r="J33" s="263"/>
      <c r="K33" s="263"/>
      <c r="L33" s="263"/>
      <c r="M33" s="263"/>
      <c r="N33" s="263"/>
      <c r="O33" s="263"/>
      <c r="P33" s="264">
        <f t="shared" si="0"/>
        <v>50</v>
      </c>
      <c r="Q33" s="264"/>
      <c r="R33" s="264"/>
      <c r="S33" s="265">
        <v>20</v>
      </c>
      <c r="T33" s="265"/>
      <c r="U33" s="265"/>
      <c r="V33" s="137">
        <v>50</v>
      </c>
      <c r="W33" s="137"/>
      <c r="X33" s="137"/>
      <c r="Y33" s="137"/>
      <c r="Z33" s="137"/>
      <c r="AA33" s="137"/>
      <c r="AB33" s="137"/>
      <c r="AC33" s="137"/>
      <c r="AD33" s="266"/>
      <c r="AE33" s="267" t="s">
        <v>61</v>
      </c>
      <c r="AF33" s="262"/>
      <c r="AG33" s="263" t="s">
        <v>106</v>
      </c>
      <c r="AH33" s="263"/>
      <c r="AI33" s="263"/>
      <c r="AJ33" s="263"/>
      <c r="AK33" s="263"/>
      <c r="AL33" s="263"/>
      <c r="AM33" s="263"/>
      <c r="AN33" s="263"/>
      <c r="AO33" s="263"/>
      <c r="AP33" s="263"/>
      <c r="AQ33" s="263"/>
      <c r="AR33" s="263"/>
      <c r="AS33" s="264">
        <f t="shared" si="1"/>
        <v>0</v>
      </c>
      <c r="AT33" s="264"/>
      <c r="AU33" s="264"/>
      <c r="AV33" s="265">
        <v>0</v>
      </c>
      <c r="AW33" s="265"/>
      <c r="AX33" s="265"/>
      <c r="AY33" s="137"/>
      <c r="AZ33" s="137"/>
      <c r="BA33" s="137"/>
      <c r="BB33" s="137"/>
      <c r="BC33" s="137"/>
      <c r="BD33" s="137"/>
      <c r="BE33" s="137"/>
      <c r="BF33" s="137"/>
      <c r="BG33" s="268"/>
      <c r="BH33" s="54"/>
      <c r="BI33" s="385"/>
      <c r="BJ33" s="367"/>
      <c r="BK33" s="367"/>
      <c r="BL33" s="367"/>
      <c r="BM33" s="367"/>
      <c r="BN33" s="367"/>
      <c r="BO33" s="367"/>
      <c r="BP33" s="367"/>
      <c r="BQ33" s="367"/>
      <c r="BR33" s="367"/>
      <c r="BS33" s="367"/>
      <c r="BT33" s="367"/>
      <c r="BU33" s="367"/>
      <c r="BV33" s="367"/>
      <c r="BW33" s="367"/>
      <c r="BX33" s="367"/>
      <c r="BY33" s="367"/>
      <c r="BZ33" s="367"/>
      <c r="CA33" s="367"/>
      <c r="CB33" s="367"/>
      <c r="CC33" s="367"/>
      <c r="CD33" s="367"/>
      <c r="CE33" s="367"/>
      <c r="CF33" s="367"/>
      <c r="CG33" s="367"/>
      <c r="CH33" s="367"/>
      <c r="CI33" s="367"/>
      <c r="CJ33" s="367"/>
      <c r="CK33" s="367"/>
      <c r="CL33" s="367"/>
      <c r="CM33" s="367"/>
      <c r="CN33" s="367"/>
      <c r="CO33" s="367"/>
      <c r="CP33" s="367"/>
      <c r="CQ33" s="367"/>
      <c r="CR33" s="367"/>
      <c r="CS33" s="367"/>
      <c r="CT33" s="367"/>
      <c r="CU33" s="367"/>
      <c r="CV33" s="367"/>
      <c r="CW33" s="367"/>
      <c r="CX33" s="386"/>
      <c r="CY33" s="32"/>
      <c r="CZ33" s="366"/>
      <c r="DA33" s="367"/>
      <c r="DB33" s="367"/>
      <c r="DC33" s="367"/>
      <c r="DD33" s="367"/>
      <c r="DE33" s="367"/>
      <c r="DF33" s="367"/>
      <c r="DG33" s="367"/>
      <c r="DH33" s="367"/>
      <c r="DI33" s="367"/>
      <c r="DJ33" s="367"/>
      <c r="DK33" s="367"/>
      <c r="DL33" s="367"/>
      <c r="DM33" s="367"/>
      <c r="DN33" s="367"/>
      <c r="DO33" s="367"/>
      <c r="DP33" s="367"/>
      <c r="DQ33" s="367"/>
      <c r="DR33" s="367"/>
      <c r="DS33" s="367"/>
      <c r="DT33" s="367"/>
      <c r="DU33" s="367"/>
      <c r="DV33" s="367"/>
      <c r="DW33" s="367"/>
      <c r="DX33" s="367"/>
      <c r="DY33" s="367"/>
      <c r="DZ33" s="367"/>
      <c r="EA33" s="367"/>
      <c r="EB33" s="367"/>
      <c r="EC33" s="367"/>
      <c r="ED33" s="368">
        <v>16</v>
      </c>
      <c r="EE33" s="369"/>
      <c r="EF33" s="270" t="s">
        <v>93</v>
      </c>
      <c r="EG33" s="365"/>
      <c r="EH33" s="32"/>
      <c r="EI33" s="358"/>
      <c r="EJ33" s="359"/>
      <c r="EK33" s="359"/>
      <c r="EL33" s="359"/>
      <c r="EM33" s="359"/>
      <c r="EN33" s="359"/>
      <c r="EO33" s="359"/>
      <c r="EP33" s="359"/>
      <c r="EQ33" s="359"/>
      <c r="ER33" s="359"/>
      <c r="ES33" s="359"/>
      <c r="ET33" s="359"/>
      <c r="EU33" s="359"/>
      <c r="EV33" s="359"/>
      <c r="EW33" s="359"/>
      <c r="EX33" s="359"/>
      <c r="EY33" s="360"/>
      <c r="EZ33" s="28"/>
    </row>
    <row r="34" spans="1:156" ht="14.15" customHeight="1">
      <c r="A34" s="32"/>
      <c r="B34" s="261" t="s">
        <v>61</v>
      </c>
      <c r="C34" s="262"/>
      <c r="D34" s="263" t="s">
        <v>107</v>
      </c>
      <c r="E34" s="263"/>
      <c r="F34" s="263"/>
      <c r="G34" s="263"/>
      <c r="H34" s="263"/>
      <c r="I34" s="263"/>
      <c r="J34" s="263"/>
      <c r="K34" s="263"/>
      <c r="L34" s="263"/>
      <c r="M34" s="263"/>
      <c r="N34" s="263"/>
      <c r="O34" s="263"/>
      <c r="P34" s="264">
        <f t="shared" si="0"/>
        <v>50</v>
      </c>
      <c r="Q34" s="264"/>
      <c r="R34" s="264"/>
      <c r="S34" s="265">
        <v>20</v>
      </c>
      <c r="T34" s="265"/>
      <c r="U34" s="265"/>
      <c r="V34" s="137">
        <v>50</v>
      </c>
      <c r="W34" s="137"/>
      <c r="X34" s="137"/>
      <c r="Y34" s="137"/>
      <c r="Z34" s="137"/>
      <c r="AA34" s="137"/>
      <c r="AB34" s="137"/>
      <c r="AC34" s="137"/>
      <c r="AD34" s="266"/>
      <c r="AE34" s="267" t="s">
        <v>61</v>
      </c>
      <c r="AF34" s="262"/>
      <c r="AG34" s="263" t="s">
        <v>108</v>
      </c>
      <c r="AH34" s="263"/>
      <c r="AI34" s="263"/>
      <c r="AJ34" s="263"/>
      <c r="AK34" s="263"/>
      <c r="AL34" s="263"/>
      <c r="AM34" s="263"/>
      <c r="AN34" s="263"/>
      <c r="AO34" s="263"/>
      <c r="AP34" s="263"/>
      <c r="AQ34" s="263"/>
      <c r="AR34" s="263"/>
      <c r="AS34" s="264">
        <f t="shared" si="1"/>
        <v>10</v>
      </c>
      <c r="AT34" s="264"/>
      <c r="AU34" s="264"/>
      <c r="AV34" s="265">
        <v>10</v>
      </c>
      <c r="AW34" s="265"/>
      <c r="AX34" s="265"/>
      <c r="AY34" s="137"/>
      <c r="AZ34" s="137"/>
      <c r="BA34" s="137"/>
      <c r="BB34" s="137"/>
      <c r="BC34" s="137"/>
      <c r="BD34" s="137"/>
      <c r="BE34" s="137"/>
      <c r="BF34" s="137"/>
      <c r="BG34" s="268"/>
      <c r="BH34" s="54"/>
      <c r="BI34" s="385"/>
      <c r="BJ34" s="367"/>
      <c r="BK34" s="367"/>
      <c r="BL34" s="367"/>
      <c r="BM34" s="367"/>
      <c r="BN34" s="367"/>
      <c r="BO34" s="367"/>
      <c r="BP34" s="367"/>
      <c r="BQ34" s="367"/>
      <c r="BR34" s="367"/>
      <c r="BS34" s="367"/>
      <c r="BT34" s="367"/>
      <c r="BU34" s="367"/>
      <c r="BV34" s="367"/>
      <c r="BW34" s="367"/>
      <c r="BX34" s="367"/>
      <c r="BY34" s="367"/>
      <c r="BZ34" s="367"/>
      <c r="CA34" s="367"/>
      <c r="CB34" s="367"/>
      <c r="CC34" s="367"/>
      <c r="CD34" s="367"/>
      <c r="CE34" s="367"/>
      <c r="CF34" s="367"/>
      <c r="CG34" s="367"/>
      <c r="CH34" s="367"/>
      <c r="CI34" s="367"/>
      <c r="CJ34" s="367"/>
      <c r="CK34" s="367"/>
      <c r="CL34" s="367"/>
      <c r="CM34" s="367"/>
      <c r="CN34" s="367"/>
      <c r="CO34" s="367"/>
      <c r="CP34" s="367"/>
      <c r="CQ34" s="367"/>
      <c r="CR34" s="367"/>
      <c r="CS34" s="367"/>
      <c r="CT34" s="367"/>
      <c r="CU34" s="367"/>
      <c r="CV34" s="367"/>
      <c r="CW34" s="367"/>
      <c r="CX34" s="386"/>
      <c r="CY34" s="32"/>
      <c r="CZ34" s="366"/>
      <c r="DA34" s="367"/>
      <c r="DB34" s="367"/>
      <c r="DC34" s="367"/>
      <c r="DD34" s="367"/>
      <c r="DE34" s="367"/>
      <c r="DF34" s="367"/>
      <c r="DG34" s="367"/>
      <c r="DH34" s="367"/>
      <c r="DI34" s="367"/>
      <c r="DJ34" s="367"/>
      <c r="DK34" s="367"/>
      <c r="DL34" s="367"/>
      <c r="DM34" s="367"/>
      <c r="DN34" s="367"/>
      <c r="DO34" s="367"/>
      <c r="DP34" s="367"/>
      <c r="DQ34" s="367"/>
      <c r="DR34" s="367"/>
      <c r="DS34" s="367"/>
      <c r="DT34" s="367"/>
      <c r="DU34" s="367"/>
      <c r="DV34" s="367"/>
      <c r="DW34" s="367"/>
      <c r="DX34" s="367"/>
      <c r="DY34" s="367"/>
      <c r="DZ34" s="367"/>
      <c r="EA34" s="367"/>
      <c r="EB34" s="367"/>
      <c r="EC34" s="367"/>
      <c r="ED34" s="370"/>
      <c r="EE34" s="371"/>
      <c r="EF34" s="270"/>
      <c r="EG34" s="365"/>
      <c r="EH34" s="32"/>
      <c r="EI34" s="358"/>
      <c r="EJ34" s="359"/>
      <c r="EK34" s="359"/>
      <c r="EL34" s="359"/>
      <c r="EM34" s="359"/>
      <c r="EN34" s="359"/>
      <c r="EO34" s="359"/>
      <c r="EP34" s="359"/>
      <c r="EQ34" s="359"/>
      <c r="ER34" s="359"/>
      <c r="ES34" s="359"/>
      <c r="ET34" s="359"/>
      <c r="EU34" s="359"/>
      <c r="EV34" s="359"/>
      <c r="EW34" s="359"/>
      <c r="EX34" s="359"/>
      <c r="EY34" s="360"/>
      <c r="EZ34" s="28"/>
    </row>
    <row r="35" spans="1:156" ht="14.15" customHeight="1">
      <c r="A35" s="32"/>
      <c r="B35" s="261" t="s">
        <v>61</v>
      </c>
      <c r="C35" s="262"/>
      <c r="D35" s="263" t="s">
        <v>109</v>
      </c>
      <c r="E35" s="263"/>
      <c r="F35" s="263"/>
      <c r="G35" s="263"/>
      <c r="H35" s="263"/>
      <c r="I35" s="263"/>
      <c r="J35" s="263"/>
      <c r="K35" s="263"/>
      <c r="L35" s="263"/>
      <c r="M35" s="263"/>
      <c r="N35" s="263"/>
      <c r="O35" s="263"/>
      <c r="P35" s="264">
        <f t="shared" si="0"/>
        <v>10</v>
      </c>
      <c r="Q35" s="264"/>
      <c r="R35" s="264"/>
      <c r="S35" s="265">
        <v>10</v>
      </c>
      <c r="T35" s="265"/>
      <c r="U35" s="265"/>
      <c r="V35" s="137"/>
      <c r="W35" s="137"/>
      <c r="X35" s="137"/>
      <c r="Y35" s="137"/>
      <c r="Z35" s="137"/>
      <c r="AA35" s="137"/>
      <c r="AB35" s="137"/>
      <c r="AC35" s="137"/>
      <c r="AD35" s="266"/>
      <c r="AE35" s="267" t="s">
        <v>61</v>
      </c>
      <c r="AF35" s="262"/>
      <c r="AG35" s="263" t="s">
        <v>110</v>
      </c>
      <c r="AH35" s="263"/>
      <c r="AI35" s="263"/>
      <c r="AJ35" s="263"/>
      <c r="AK35" s="263"/>
      <c r="AL35" s="263"/>
      <c r="AM35" s="263"/>
      <c r="AN35" s="263"/>
      <c r="AO35" s="263"/>
      <c r="AP35" s="263"/>
      <c r="AQ35" s="263"/>
      <c r="AR35" s="263"/>
      <c r="AS35" s="264">
        <f t="shared" si="1"/>
        <v>0</v>
      </c>
      <c r="AT35" s="264"/>
      <c r="AU35" s="264"/>
      <c r="AV35" s="265">
        <v>0</v>
      </c>
      <c r="AW35" s="265"/>
      <c r="AX35" s="265"/>
      <c r="AY35" s="137"/>
      <c r="AZ35" s="137"/>
      <c r="BA35" s="137"/>
      <c r="BB35" s="137"/>
      <c r="BC35" s="137"/>
      <c r="BD35" s="137"/>
      <c r="BE35" s="137"/>
      <c r="BF35" s="137"/>
      <c r="BG35" s="268"/>
      <c r="BH35" s="54"/>
      <c r="BI35" s="385"/>
      <c r="BJ35" s="367"/>
      <c r="BK35" s="367"/>
      <c r="BL35" s="367"/>
      <c r="BM35" s="367"/>
      <c r="BN35" s="367"/>
      <c r="BO35" s="367"/>
      <c r="BP35" s="367"/>
      <c r="BQ35" s="367"/>
      <c r="BR35" s="367"/>
      <c r="BS35" s="367"/>
      <c r="BT35" s="367"/>
      <c r="BU35" s="367"/>
      <c r="BV35" s="367"/>
      <c r="BW35" s="367"/>
      <c r="BX35" s="367"/>
      <c r="BY35" s="367"/>
      <c r="BZ35" s="367"/>
      <c r="CA35" s="367"/>
      <c r="CB35" s="367"/>
      <c r="CC35" s="367"/>
      <c r="CD35" s="367"/>
      <c r="CE35" s="367"/>
      <c r="CF35" s="367"/>
      <c r="CG35" s="367"/>
      <c r="CH35" s="367"/>
      <c r="CI35" s="367"/>
      <c r="CJ35" s="367"/>
      <c r="CK35" s="367"/>
      <c r="CL35" s="367"/>
      <c r="CM35" s="367"/>
      <c r="CN35" s="367"/>
      <c r="CO35" s="367"/>
      <c r="CP35" s="367"/>
      <c r="CQ35" s="367"/>
      <c r="CR35" s="367"/>
      <c r="CS35" s="367"/>
      <c r="CT35" s="367"/>
      <c r="CU35" s="367"/>
      <c r="CV35" s="367"/>
      <c r="CW35" s="367"/>
      <c r="CX35" s="386"/>
      <c r="CY35" s="32"/>
      <c r="CZ35" s="366"/>
      <c r="DA35" s="367"/>
      <c r="DB35" s="367"/>
      <c r="DC35" s="367"/>
      <c r="DD35" s="367"/>
      <c r="DE35" s="367"/>
      <c r="DF35" s="367"/>
      <c r="DG35" s="367"/>
      <c r="DH35" s="367"/>
      <c r="DI35" s="367"/>
      <c r="DJ35" s="367"/>
      <c r="DK35" s="367"/>
      <c r="DL35" s="367"/>
      <c r="DM35" s="367"/>
      <c r="DN35" s="367"/>
      <c r="DO35" s="367"/>
      <c r="DP35" s="367"/>
      <c r="DQ35" s="367"/>
      <c r="DR35" s="367"/>
      <c r="DS35" s="367"/>
      <c r="DT35" s="367"/>
      <c r="DU35" s="367"/>
      <c r="DV35" s="367"/>
      <c r="DW35" s="367"/>
      <c r="DX35" s="367"/>
      <c r="DY35" s="367"/>
      <c r="DZ35" s="367"/>
      <c r="EA35" s="367"/>
      <c r="EB35" s="367"/>
      <c r="EC35" s="367"/>
      <c r="ED35" s="126" t="s">
        <v>88</v>
      </c>
      <c r="EE35" s="126"/>
      <c r="EF35" s="126" t="s">
        <v>89</v>
      </c>
      <c r="EG35" s="292"/>
      <c r="EH35" s="32"/>
      <c r="EI35" s="358"/>
      <c r="EJ35" s="359"/>
      <c r="EK35" s="359"/>
      <c r="EL35" s="359"/>
      <c r="EM35" s="359"/>
      <c r="EN35" s="359"/>
      <c r="EO35" s="359"/>
      <c r="EP35" s="359"/>
      <c r="EQ35" s="359"/>
      <c r="ER35" s="359"/>
      <c r="ES35" s="359"/>
      <c r="ET35" s="359"/>
      <c r="EU35" s="359"/>
      <c r="EV35" s="359"/>
      <c r="EW35" s="359"/>
      <c r="EX35" s="359"/>
      <c r="EY35" s="360"/>
      <c r="EZ35" s="28"/>
    </row>
    <row r="36" spans="1:156" ht="14.15" customHeight="1">
      <c r="A36" s="32"/>
      <c r="B36" s="261" t="s">
        <v>61</v>
      </c>
      <c r="C36" s="262"/>
      <c r="D36" s="282" t="s">
        <v>111</v>
      </c>
      <c r="E36" s="283"/>
      <c r="F36" s="283"/>
      <c r="G36" s="283"/>
      <c r="H36" s="283"/>
      <c r="I36" s="283"/>
      <c r="J36" s="284" t="s">
        <v>721</v>
      </c>
      <c r="K36" s="284"/>
      <c r="L36" s="284"/>
      <c r="M36" s="284"/>
      <c r="N36" s="284"/>
      <c r="O36" s="285"/>
      <c r="P36" s="264">
        <f t="shared" si="0"/>
        <v>20</v>
      </c>
      <c r="Q36" s="264"/>
      <c r="R36" s="264"/>
      <c r="S36" s="265">
        <v>0</v>
      </c>
      <c r="T36" s="265"/>
      <c r="U36" s="265"/>
      <c r="V36" s="137"/>
      <c r="W36" s="137"/>
      <c r="X36" s="137"/>
      <c r="Y36" s="137">
        <v>20</v>
      </c>
      <c r="Z36" s="137"/>
      <c r="AA36" s="137"/>
      <c r="AB36" s="137"/>
      <c r="AC36" s="137"/>
      <c r="AD36" s="266"/>
      <c r="AE36" s="267" t="s">
        <v>61</v>
      </c>
      <c r="AF36" s="262"/>
      <c r="AG36" s="263" t="s">
        <v>112</v>
      </c>
      <c r="AH36" s="263"/>
      <c r="AI36" s="263"/>
      <c r="AJ36" s="263"/>
      <c r="AK36" s="263"/>
      <c r="AL36" s="263"/>
      <c r="AM36" s="263"/>
      <c r="AN36" s="263"/>
      <c r="AO36" s="263"/>
      <c r="AP36" s="263"/>
      <c r="AQ36" s="263"/>
      <c r="AR36" s="263"/>
      <c r="AS36" s="264">
        <f t="shared" si="1"/>
        <v>10</v>
      </c>
      <c r="AT36" s="264"/>
      <c r="AU36" s="264"/>
      <c r="AV36" s="265">
        <v>10</v>
      </c>
      <c r="AW36" s="265"/>
      <c r="AX36" s="265"/>
      <c r="AY36" s="137"/>
      <c r="AZ36" s="137"/>
      <c r="BA36" s="137"/>
      <c r="BB36" s="137"/>
      <c r="BC36" s="137"/>
      <c r="BD36" s="137"/>
      <c r="BE36" s="137"/>
      <c r="BF36" s="137"/>
      <c r="BG36" s="268"/>
      <c r="BH36" s="54"/>
      <c r="BI36" s="385"/>
      <c r="BJ36" s="367"/>
      <c r="BK36" s="367"/>
      <c r="BL36" s="367"/>
      <c r="BM36" s="367"/>
      <c r="BN36" s="367"/>
      <c r="BO36" s="367"/>
      <c r="BP36" s="367"/>
      <c r="BQ36" s="367"/>
      <c r="BR36" s="367"/>
      <c r="BS36" s="367"/>
      <c r="BT36" s="367"/>
      <c r="BU36" s="367"/>
      <c r="BV36" s="367"/>
      <c r="BW36" s="367"/>
      <c r="BX36" s="367"/>
      <c r="BY36" s="367"/>
      <c r="BZ36" s="367"/>
      <c r="CA36" s="367"/>
      <c r="CB36" s="367"/>
      <c r="CC36" s="367"/>
      <c r="CD36" s="367"/>
      <c r="CE36" s="367"/>
      <c r="CF36" s="367"/>
      <c r="CG36" s="367"/>
      <c r="CH36" s="367"/>
      <c r="CI36" s="367"/>
      <c r="CJ36" s="367"/>
      <c r="CK36" s="367"/>
      <c r="CL36" s="367"/>
      <c r="CM36" s="367"/>
      <c r="CN36" s="367"/>
      <c r="CO36" s="367"/>
      <c r="CP36" s="367"/>
      <c r="CQ36" s="367"/>
      <c r="CR36" s="367"/>
      <c r="CS36" s="367"/>
      <c r="CT36" s="367"/>
      <c r="CU36" s="367"/>
      <c r="CV36" s="367"/>
      <c r="CW36" s="367"/>
      <c r="CX36" s="386"/>
      <c r="CY36" s="32"/>
      <c r="CZ36" s="366"/>
      <c r="DA36" s="367"/>
      <c r="DB36" s="367"/>
      <c r="DC36" s="367"/>
      <c r="DD36" s="367"/>
      <c r="DE36" s="367"/>
      <c r="DF36" s="367"/>
      <c r="DG36" s="367"/>
      <c r="DH36" s="367"/>
      <c r="DI36" s="367"/>
      <c r="DJ36" s="367"/>
      <c r="DK36" s="367"/>
      <c r="DL36" s="367"/>
      <c r="DM36" s="367"/>
      <c r="DN36" s="367"/>
      <c r="DO36" s="367"/>
      <c r="DP36" s="367"/>
      <c r="DQ36" s="367"/>
      <c r="DR36" s="367"/>
      <c r="DS36" s="367"/>
      <c r="DT36" s="367"/>
      <c r="DU36" s="367"/>
      <c r="DV36" s="367"/>
      <c r="DW36" s="367"/>
      <c r="DX36" s="367"/>
      <c r="DY36" s="367"/>
      <c r="DZ36" s="367"/>
      <c r="EA36" s="367"/>
      <c r="EB36" s="367"/>
      <c r="EC36" s="367"/>
      <c r="ED36" s="368" t="str">
        <f>IF(ISBLANK(CZ35),"",EF$22)</f>
        <v/>
      </c>
      <c r="EE36" s="369"/>
      <c r="EF36" s="270" t="s">
        <v>93</v>
      </c>
      <c r="EG36" s="365"/>
      <c r="EH36" s="32"/>
      <c r="EI36" s="358"/>
      <c r="EJ36" s="359"/>
      <c r="EK36" s="359"/>
      <c r="EL36" s="359"/>
      <c r="EM36" s="359"/>
      <c r="EN36" s="359"/>
      <c r="EO36" s="359"/>
      <c r="EP36" s="359"/>
      <c r="EQ36" s="359"/>
      <c r="ER36" s="359"/>
      <c r="ES36" s="359"/>
      <c r="ET36" s="359"/>
      <c r="EU36" s="359"/>
      <c r="EV36" s="359"/>
      <c r="EW36" s="359"/>
      <c r="EX36" s="359"/>
      <c r="EY36" s="360"/>
      <c r="EZ36" s="28"/>
    </row>
    <row r="37" spans="1:156" ht="14.15" customHeight="1">
      <c r="A37" s="32"/>
      <c r="B37" s="261" t="s">
        <v>61</v>
      </c>
      <c r="C37" s="262"/>
      <c r="D37" s="278" t="s">
        <v>111</v>
      </c>
      <c r="E37" s="279"/>
      <c r="F37" s="279"/>
      <c r="G37" s="279"/>
      <c r="H37" s="279"/>
      <c r="I37" s="279"/>
      <c r="J37" s="280"/>
      <c r="K37" s="280"/>
      <c r="L37" s="280"/>
      <c r="M37" s="280"/>
      <c r="N37" s="280"/>
      <c r="O37" s="281"/>
      <c r="P37" s="264">
        <f t="shared" si="0"/>
        <v>0</v>
      </c>
      <c r="Q37" s="264"/>
      <c r="R37" s="264"/>
      <c r="S37" s="265">
        <v>0</v>
      </c>
      <c r="T37" s="265"/>
      <c r="U37" s="265"/>
      <c r="V37" s="137"/>
      <c r="W37" s="137"/>
      <c r="X37" s="137"/>
      <c r="Y37" s="137"/>
      <c r="Z37" s="137"/>
      <c r="AA37" s="137"/>
      <c r="AB37" s="137"/>
      <c r="AC37" s="137"/>
      <c r="AD37" s="266"/>
      <c r="AE37" s="267" t="s">
        <v>61</v>
      </c>
      <c r="AF37" s="262"/>
      <c r="AG37" s="263" t="s">
        <v>113</v>
      </c>
      <c r="AH37" s="263"/>
      <c r="AI37" s="263"/>
      <c r="AJ37" s="263"/>
      <c r="AK37" s="263"/>
      <c r="AL37" s="263"/>
      <c r="AM37" s="263"/>
      <c r="AN37" s="263"/>
      <c r="AO37" s="263"/>
      <c r="AP37" s="263"/>
      <c r="AQ37" s="263"/>
      <c r="AR37" s="263"/>
      <c r="AS37" s="264">
        <f t="shared" si="1"/>
        <v>20</v>
      </c>
      <c r="AT37" s="264"/>
      <c r="AU37" s="264"/>
      <c r="AV37" s="265">
        <v>20</v>
      </c>
      <c r="AW37" s="265"/>
      <c r="AX37" s="265"/>
      <c r="AY37" s="137"/>
      <c r="AZ37" s="137"/>
      <c r="BA37" s="137"/>
      <c r="BB37" s="137"/>
      <c r="BC37" s="137"/>
      <c r="BD37" s="137"/>
      <c r="BE37" s="137"/>
      <c r="BF37" s="137"/>
      <c r="BG37" s="268"/>
      <c r="BH37" s="54"/>
      <c r="BI37" s="385"/>
      <c r="BJ37" s="367"/>
      <c r="BK37" s="367"/>
      <c r="BL37" s="367"/>
      <c r="BM37" s="367"/>
      <c r="BN37" s="367"/>
      <c r="BO37" s="367"/>
      <c r="BP37" s="367"/>
      <c r="BQ37" s="367"/>
      <c r="BR37" s="367"/>
      <c r="BS37" s="367"/>
      <c r="BT37" s="367"/>
      <c r="BU37" s="367"/>
      <c r="BV37" s="367"/>
      <c r="BW37" s="367"/>
      <c r="BX37" s="367"/>
      <c r="BY37" s="367"/>
      <c r="BZ37" s="367"/>
      <c r="CA37" s="367"/>
      <c r="CB37" s="367"/>
      <c r="CC37" s="367"/>
      <c r="CD37" s="367"/>
      <c r="CE37" s="367"/>
      <c r="CF37" s="367"/>
      <c r="CG37" s="367"/>
      <c r="CH37" s="367"/>
      <c r="CI37" s="367"/>
      <c r="CJ37" s="367"/>
      <c r="CK37" s="367"/>
      <c r="CL37" s="367"/>
      <c r="CM37" s="367"/>
      <c r="CN37" s="367"/>
      <c r="CO37" s="367"/>
      <c r="CP37" s="367"/>
      <c r="CQ37" s="367"/>
      <c r="CR37" s="367"/>
      <c r="CS37" s="367"/>
      <c r="CT37" s="367"/>
      <c r="CU37" s="367"/>
      <c r="CV37" s="367"/>
      <c r="CW37" s="367"/>
      <c r="CX37" s="386"/>
      <c r="CY37" s="32"/>
      <c r="CZ37" s="366"/>
      <c r="DA37" s="367"/>
      <c r="DB37" s="367"/>
      <c r="DC37" s="367"/>
      <c r="DD37" s="367"/>
      <c r="DE37" s="367"/>
      <c r="DF37" s="367"/>
      <c r="DG37" s="367"/>
      <c r="DH37" s="367"/>
      <c r="DI37" s="367"/>
      <c r="DJ37" s="367"/>
      <c r="DK37" s="367"/>
      <c r="DL37" s="367"/>
      <c r="DM37" s="367"/>
      <c r="DN37" s="367"/>
      <c r="DO37" s="367"/>
      <c r="DP37" s="367"/>
      <c r="DQ37" s="367"/>
      <c r="DR37" s="367"/>
      <c r="DS37" s="367"/>
      <c r="DT37" s="367"/>
      <c r="DU37" s="367"/>
      <c r="DV37" s="367"/>
      <c r="DW37" s="367"/>
      <c r="DX37" s="367"/>
      <c r="DY37" s="367"/>
      <c r="DZ37" s="367"/>
      <c r="EA37" s="367"/>
      <c r="EB37" s="367"/>
      <c r="EC37" s="367"/>
      <c r="ED37" s="370"/>
      <c r="EE37" s="371"/>
      <c r="EF37" s="270"/>
      <c r="EG37" s="365"/>
      <c r="EH37" s="32"/>
      <c r="EI37" s="358"/>
      <c r="EJ37" s="359"/>
      <c r="EK37" s="359"/>
      <c r="EL37" s="359"/>
      <c r="EM37" s="359"/>
      <c r="EN37" s="359"/>
      <c r="EO37" s="359"/>
      <c r="EP37" s="359"/>
      <c r="EQ37" s="359"/>
      <c r="ER37" s="359"/>
      <c r="ES37" s="359"/>
      <c r="ET37" s="359"/>
      <c r="EU37" s="359"/>
      <c r="EV37" s="359"/>
      <c r="EW37" s="359"/>
      <c r="EX37" s="359"/>
      <c r="EY37" s="360"/>
      <c r="EZ37" s="28"/>
    </row>
    <row r="38" spans="1:156" ht="14.15" customHeight="1">
      <c r="A38" s="32"/>
      <c r="B38" s="261" t="s">
        <v>61</v>
      </c>
      <c r="C38" s="262"/>
      <c r="D38" s="282" t="s">
        <v>111</v>
      </c>
      <c r="E38" s="283"/>
      <c r="F38" s="283"/>
      <c r="G38" s="283"/>
      <c r="H38" s="283"/>
      <c r="I38" s="283"/>
      <c r="J38" s="284"/>
      <c r="K38" s="284"/>
      <c r="L38" s="284"/>
      <c r="M38" s="284"/>
      <c r="N38" s="284"/>
      <c r="O38" s="285"/>
      <c r="P38" s="264">
        <f t="shared" si="0"/>
        <v>0</v>
      </c>
      <c r="Q38" s="264"/>
      <c r="R38" s="264"/>
      <c r="S38" s="265">
        <v>0</v>
      </c>
      <c r="T38" s="265"/>
      <c r="U38" s="265"/>
      <c r="V38" s="137"/>
      <c r="W38" s="137"/>
      <c r="X38" s="137"/>
      <c r="Y38" s="137"/>
      <c r="Z38" s="137"/>
      <c r="AA38" s="137"/>
      <c r="AB38" s="137"/>
      <c r="AC38" s="137"/>
      <c r="AD38" s="266"/>
      <c r="AE38" s="267" t="s">
        <v>61</v>
      </c>
      <c r="AF38" s="262"/>
      <c r="AG38" s="263" t="s">
        <v>114</v>
      </c>
      <c r="AH38" s="263"/>
      <c r="AI38" s="263"/>
      <c r="AJ38" s="263"/>
      <c r="AK38" s="263"/>
      <c r="AL38" s="263"/>
      <c r="AM38" s="263"/>
      <c r="AN38" s="263"/>
      <c r="AO38" s="263"/>
      <c r="AP38" s="263"/>
      <c r="AQ38" s="263"/>
      <c r="AR38" s="263"/>
      <c r="AS38" s="264">
        <f t="shared" si="1"/>
        <v>60</v>
      </c>
      <c r="AT38" s="264"/>
      <c r="AU38" s="264"/>
      <c r="AV38" s="265">
        <v>40</v>
      </c>
      <c r="AW38" s="265"/>
      <c r="AX38" s="265"/>
      <c r="AY38" s="137">
        <v>60</v>
      </c>
      <c r="AZ38" s="137"/>
      <c r="BA38" s="137"/>
      <c r="BB38" s="137"/>
      <c r="BC38" s="137"/>
      <c r="BD38" s="137"/>
      <c r="BE38" s="137"/>
      <c r="BF38" s="137"/>
      <c r="BG38" s="268"/>
      <c r="BH38" s="54"/>
      <c r="BI38" s="385"/>
      <c r="BJ38" s="367"/>
      <c r="BK38" s="367"/>
      <c r="BL38" s="367"/>
      <c r="BM38" s="367"/>
      <c r="BN38" s="367"/>
      <c r="BO38" s="367"/>
      <c r="BP38" s="367"/>
      <c r="BQ38" s="367"/>
      <c r="BR38" s="367"/>
      <c r="BS38" s="367"/>
      <c r="BT38" s="367"/>
      <c r="BU38" s="367"/>
      <c r="BV38" s="367"/>
      <c r="BW38" s="367"/>
      <c r="BX38" s="367"/>
      <c r="BY38" s="367"/>
      <c r="BZ38" s="367"/>
      <c r="CA38" s="367"/>
      <c r="CB38" s="367"/>
      <c r="CC38" s="367"/>
      <c r="CD38" s="367"/>
      <c r="CE38" s="367"/>
      <c r="CF38" s="367"/>
      <c r="CG38" s="367"/>
      <c r="CH38" s="367"/>
      <c r="CI38" s="367"/>
      <c r="CJ38" s="367"/>
      <c r="CK38" s="367"/>
      <c r="CL38" s="367"/>
      <c r="CM38" s="367"/>
      <c r="CN38" s="367"/>
      <c r="CO38" s="367"/>
      <c r="CP38" s="367"/>
      <c r="CQ38" s="367"/>
      <c r="CR38" s="367"/>
      <c r="CS38" s="367"/>
      <c r="CT38" s="367"/>
      <c r="CU38" s="367"/>
      <c r="CV38" s="367"/>
      <c r="CW38" s="367"/>
      <c r="CX38" s="386"/>
      <c r="CY38" s="32"/>
      <c r="CZ38" s="366"/>
      <c r="DA38" s="367"/>
      <c r="DB38" s="367"/>
      <c r="DC38" s="367"/>
      <c r="DD38" s="367"/>
      <c r="DE38" s="367"/>
      <c r="DF38" s="367"/>
      <c r="DG38" s="367"/>
      <c r="DH38" s="367"/>
      <c r="DI38" s="367"/>
      <c r="DJ38" s="367"/>
      <c r="DK38" s="367"/>
      <c r="DL38" s="367"/>
      <c r="DM38" s="367"/>
      <c r="DN38" s="367"/>
      <c r="DO38" s="367"/>
      <c r="DP38" s="367"/>
      <c r="DQ38" s="367"/>
      <c r="DR38" s="367"/>
      <c r="DS38" s="367"/>
      <c r="DT38" s="367"/>
      <c r="DU38" s="367"/>
      <c r="DV38" s="367"/>
      <c r="DW38" s="367"/>
      <c r="DX38" s="367"/>
      <c r="DY38" s="367"/>
      <c r="DZ38" s="367"/>
      <c r="EA38" s="367"/>
      <c r="EB38" s="367"/>
      <c r="EC38" s="367"/>
      <c r="ED38" s="126" t="s">
        <v>88</v>
      </c>
      <c r="EE38" s="126"/>
      <c r="EF38" s="126" t="s">
        <v>89</v>
      </c>
      <c r="EG38" s="292"/>
      <c r="EH38" s="32"/>
      <c r="EI38" s="358"/>
      <c r="EJ38" s="359"/>
      <c r="EK38" s="359"/>
      <c r="EL38" s="359"/>
      <c r="EM38" s="359"/>
      <c r="EN38" s="359"/>
      <c r="EO38" s="359"/>
      <c r="EP38" s="359"/>
      <c r="EQ38" s="359"/>
      <c r="ER38" s="359"/>
      <c r="ES38" s="359"/>
      <c r="ET38" s="359"/>
      <c r="EU38" s="359"/>
      <c r="EV38" s="359"/>
      <c r="EW38" s="359"/>
      <c r="EX38" s="359"/>
      <c r="EY38" s="360"/>
      <c r="EZ38" s="28"/>
    </row>
    <row r="39" spans="1:156" ht="14.15" customHeight="1">
      <c r="A39" s="32"/>
      <c r="B39" s="261" t="s">
        <v>61</v>
      </c>
      <c r="C39" s="262"/>
      <c r="D39" s="263" t="s">
        <v>115</v>
      </c>
      <c r="E39" s="263"/>
      <c r="F39" s="263"/>
      <c r="G39" s="263"/>
      <c r="H39" s="263"/>
      <c r="I39" s="263"/>
      <c r="J39" s="263"/>
      <c r="K39" s="263"/>
      <c r="L39" s="263"/>
      <c r="M39" s="263"/>
      <c r="N39" s="263"/>
      <c r="O39" s="263"/>
      <c r="P39" s="264">
        <f t="shared" si="0"/>
        <v>30</v>
      </c>
      <c r="Q39" s="264"/>
      <c r="R39" s="264"/>
      <c r="S39" s="265">
        <v>0</v>
      </c>
      <c r="T39" s="265"/>
      <c r="U39" s="265"/>
      <c r="V39" s="137">
        <v>30</v>
      </c>
      <c r="W39" s="137"/>
      <c r="X39" s="137"/>
      <c r="Y39" s="137"/>
      <c r="Z39" s="137"/>
      <c r="AA39" s="137"/>
      <c r="AB39" s="137"/>
      <c r="AC39" s="137"/>
      <c r="AD39" s="266"/>
      <c r="AE39" s="294"/>
      <c r="AF39" s="295"/>
      <c r="AG39" s="263" t="s">
        <v>116</v>
      </c>
      <c r="AH39" s="263"/>
      <c r="AI39" s="263"/>
      <c r="AJ39" s="263"/>
      <c r="AK39" s="263"/>
      <c r="AL39" s="263"/>
      <c r="AM39" s="263"/>
      <c r="AN39" s="263"/>
      <c r="AO39" s="263"/>
      <c r="AP39" s="263"/>
      <c r="AQ39" s="263"/>
      <c r="AR39" s="263"/>
      <c r="AS39" s="264">
        <f>BE39</f>
        <v>10</v>
      </c>
      <c r="AT39" s="264"/>
      <c r="AU39" s="264"/>
      <c r="AV39" s="265">
        <v>0</v>
      </c>
      <c r="AW39" s="265"/>
      <c r="AX39" s="265"/>
      <c r="AY39" s="265" t="s">
        <v>117</v>
      </c>
      <c r="AZ39" s="265"/>
      <c r="BA39" s="265"/>
      <c r="BB39" s="265" t="s">
        <v>117</v>
      </c>
      <c r="BC39" s="265"/>
      <c r="BD39" s="265"/>
      <c r="BE39" s="137">
        <v>10</v>
      </c>
      <c r="BF39" s="137"/>
      <c r="BG39" s="268"/>
      <c r="BH39" s="54"/>
      <c r="BI39" s="385"/>
      <c r="BJ39" s="367"/>
      <c r="BK39" s="367"/>
      <c r="BL39" s="367"/>
      <c r="BM39" s="367"/>
      <c r="BN39" s="367"/>
      <c r="BO39" s="367"/>
      <c r="BP39" s="367"/>
      <c r="BQ39" s="367"/>
      <c r="BR39" s="367"/>
      <c r="BS39" s="367"/>
      <c r="BT39" s="367"/>
      <c r="BU39" s="367"/>
      <c r="BV39" s="367"/>
      <c r="BW39" s="367"/>
      <c r="BX39" s="367"/>
      <c r="BY39" s="367"/>
      <c r="BZ39" s="367"/>
      <c r="CA39" s="367"/>
      <c r="CB39" s="367"/>
      <c r="CC39" s="367"/>
      <c r="CD39" s="367"/>
      <c r="CE39" s="367"/>
      <c r="CF39" s="367"/>
      <c r="CG39" s="367"/>
      <c r="CH39" s="367"/>
      <c r="CI39" s="367"/>
      <c r="CJ39" s="367"/>
      <c r="CK39" s="367"/>
      <c r="CL39" s="367"/>
      <c r="CM39" s="367"/>
      <c r="CN39" s="367"/>
      <c r="CO39" s="367"/>
      <c r="CP39" s="367"/>
      <c r="CQ39" s="367"/>
      <c r="CR39" s="367"/>
      <c r="CS39" s="367"/>
      <c r="CT39" s="367"/>
      <c r="CU39" s="367"/>
      <c r="CV39" s="367"/>
      <c r="CW39" s="367"/>
      <c r="CX39" s="386"/>
      <c r="CY39" s="32"/>
      <c r="CZ39" s="366"/>
      <c r="DA39" s="367"/>
      <c r="DB39" s="367"/>
      <c r="DC39" s="367"/>
      <c r="DD39" s="367"/>
      <c r="DE39" s="367"/>
      <c r="DF39" s="367"/>
      <c r="DG39" s="367"/>
      <c r="DH39" s="367"/>
      <c r="DI39" s="367"/>
      <c r="DJ39" s="367"/>
      <c r="DK39" s="367"/>
      <c r="DL39" s="367"/>
      <c r="DM39" s="367"/>
      <c r="DN39" s="367"/>
      <c r="DO39" s="367"/>
      <c r="DP39" s="367"/>
      <c r="DQ39" s="367"/>
      <c r="DR39" s="367"/>
      <c r="DS39" s="367"/>
      <c r="DT39" s="367"/>
      <c r="DU39" s="367"/>
      <c r="DV39" s="367"/>
      <c r="DW39" s="367"/>
      <c r="DX39" s="367"/>
      <c r="DY39" s="367"/>
      <c r="DZ39" s="367"/>
      <c r="EA39" s="367"/>
      <c r="EB39" s="367"/>
      <c r="EC39" s="367"/>
      <c r="ED39" s="368" t="str">
        <f>IF(ISBLANK(CZ38),"",EF$22)</f>
        <v/>
      </c>
      <c r="EE39" s="369"/>
      <c r="EF39" s="270" t="s">
        <v>93</v>
      </c>
      <c r="EG39" s="365"/>
      <c r="EH39" s="32"/>
      <c r="EI39" s="358"/>
      <c r="EJ39" s="359"/>
      <c r="EK39" s="359"/>
      <c r="EL39" s="359"/>
      <c r="EM39" s="359"/>
      <c r="EN39" s="359"/>
      <c r="EO39" s="359"/>
      <c r="EP39" s="359"/>
      <c r="EQ39" s="359"/>
      <c r="ER39" s="359"/>
      <c r="ES39" s="359"/>
      <c r="ET39" s="359"/>
      <c r="EU39" s="359"/>
      <c r="EV39" s="359"/>
      <c r="EW39" s="359"/>
      <c r="EX39" s="359"/>
      <c r="EY39" s="360"/>
      <c r="EZ39" s="28"/>
    </row>
    <row r="40" spans="1:156" ht="14.15" customHeight="1">
      <c r="A40" s="32"/>
      <c r="B40" s="261" t="s">
        <v>61</v>
      </c>
      <c r="C40" s="262"/>
      <c r="D40" s="263" t="s">
        <v>118</v>
      </c>
      <c r="E40" s="263"/>
      <c r="F40" s="263"/>
      <c r="G40" s="263"/>
      <c r="H40" s="263"/>
      <c r="I40" s="263"/>
      <c r="J40" s="263"/>
      <c r="K40" s="263"/>
      <c r="L40" s="263"/>
      <c r="M40" s="263"/>
      <c r="N40" s="263"/>
      <c r="O40" s="263"/>
      <c r="P40" s="264">
        <f t="shared" si="0"/>
        <v>10</v>
      </c>
      <c r="Q40" s="264"/>
      <c r="R40" s="264"/>
      <c r="S40" s="265">
        <v>10</v>
      </c>
      <c r="T40" s="265"/>
      <c r="U40" s="265"/>
      <c r="V40" s="137"/>
      <c r="W40" s="137"/>
      <c r="X40" s="137"/>
      <c r="Y40" s="137"/>
      <c r="Z40" s="137"/>
      <c r="AA40" s="137"/>
      <c r="AB40" s="137"/>
      <c r="AC40" s="137"/>
      <c r="AD40" s="266"/>
      <c r="AE40" s="267" t="s">
        <v>61</v>
      </c>
      <c r="AF40" s="262"/>
      <c r="AG40" s="296"/>
      <c r="AH40" s="296"/>
      <c r="AI40" s="296"/>
      <c r="AJ40" s="296"/>
      <c r="AK40" s="296"/>
      <c r="AL40" s="296"/>
      <c r="AM40" s="296"/>
      <c r="AN40" s="296"/>
      <c r="AO40" s="296"/>
      <c r="AP40" s="296"/>
      <c r="AQ40" s="296"/>
      <c r="AR40" s="296"/>
      <c r="AS40" s="293"/>
      <c r="AT40" s="293"/>
      <c r="AU40" s="293"/>
      <c r="AV40" s="137"/>
      <c r="AW40" s="137"/>
      <c r="AX40" s="137"/>
      <c r="AY40" s="137"/>
      <c r="AZ40" s="137"/>
      <c r="BA40" s="137"/>
      <c r="BB40" s="137"/>
      <c r="BC40" s="137"/>
      <c r="BD40" s="137"/>
      <c r="BE40" s="137"/>
      <c r="BF40" s="137"/>
      <c r="BG40" s="268"/>
      <c r="BH40" s="54"/>
      <c r="BI40" s="385"/>
      <c r="BJ40" s="367"/>
      <c r="BK40" s="367"/>
      <c r="BL40" s="367"/>
      <c r="BM40" s="367"/>
      <c r="BN40" s="367"/>
      <c r="BO40" s="367"/>
      <c r="BP40" s="367"/>
      <c r="BQ40" s="367"/>
      <c r="BR40" s="367"/>
      <c r="BS40" s="367"/>
      <c r="BT40" s="367"/>
      <c r="BU40" s="367"/>
      <c r="BV40" s="367"/>
      <c r="BW40" s="367"/>
      <c r="BX40" s="367"/>
      <c r="BY40" s="367"/>
      <c r="BZ40" s="367"/>
      <c r="CA40" s="367"/>
      <c r="CB40" s="367"/>
      <c r="CC40" s="367"/>
      <c r="CD40" s="367"/>
      <c r="CE40" s="367"/>
      <c r="CF40" s="367"/>
      <c r="CG40" s="367"/>
      <c r="CH40" s="367"/>
      <c r="CI40" s="367"/>
      <c r="CJ40" s="367"/>
      <c r="CK40" s="367"/>
      <c r="CL40" s="367"/>
      <c r="CM40" s="367"/>
      <c r="CN40" s="367"/>
      <c r="CO40" s="367"/>
      <c r="CP40" s="367"/>
      <c r="CQ40" s="367"/>
      <c r="CR40" s="367"/>
      <c r="CS40" s="367"/>
      <c r="CT40" s="367"/>
      <c r="CU40" s="367"/>
      <c r="CV40" s="367"/>
      <c r="CW40" s="367"/>
      <c r="CX40" s="386"/>
      <c r="CY40" s="32"/>
      <c r="CZ40" s="366"/>
      <c r="DA40" s="367"/>
      <c r="DB40" s="367"/>
      <c r="DC40" s="367"/>
      <c r="DD40" s="367"/>
      <c r="DE40" s="367"/>
      <c r="DF40" s="367"/>
      <c r="DG40" s="367"/>
      <c r="DH40" s="367"/>
      <c r="DI40" s="367"/>
      <c r="DJ40" s="367"/>
      <c r="DK40" s="367"/>
      <c r="DL40" s="367"/>
      <c r="DM40" s="367"/>
      <c r="DN40" s="367"/>
      <c r="DO40" s="367"/>
      <c r="DP40" s="367"/>
      <c r="DQ40" s="367"/>
      <c r="DR40" s="367"/>
      <c r="DS40" s="367"/>
      <c r="DT40" s="367"/>
      <c r="DU40" s="367"/>
      <c r="DV40" s="367"/>
      <c r="DW40" s="367"/>
      <c r="DX40" s="367"/>
      <c r="DY40" s="367"/>
      <c r="DZ40" s="367"/>
      <c r="EA40" s="367"/>
      <c r="EB40" s="367"/>
      <c r="EC40" s="367"/>
      <c r="ED40" s="370"/>
      <c r="EE40" s="371"/>
      <c r="EF40" s="270"/>
      <c r="EG40" s="365"/>
      <c r="EH40" s="32"/>
      <c r="EI40" s="358"/>
      <c r="EJ40" s="359"/>
      <c r="EK40" s="359"/>
      <c r="EL40" s="359"/>
      <c r="EM40" s="359"/>
      <c r="EN40" s="359"/>
      <c r="EO40" s="359"/>
      <c r="EP40" s="359"/>
      <c r="EQ40" s="359"/>
      <c r="ER40" s="359"/>
      <c r="ES40" s="359"/>
      <c r="ET40" s="359"/>
      <c r="EU40" s="359"/>
      <c r="EV40" s="359"/>
      <c r="EW40" s="359"/>
      <c r="EX40" s="359"/>
      <c r="EY40" s="360"/>
      <c r="EZ40" s="28"/>
    </row>
    <row r="41" spans="1:156" ht="14.15" customHeight="1">
      <c r="A41" s="32"/>
      <c r="B41" s="261" t="s">
        <v>61</v>
      </c>
      <c r="C41" s="262"/>
      <c r="D41" s="263" t="s">
        <v>119</v>
      </c>
      <c r="E41" s="263"/>
      <c r="F41" s="263"/>
      <c r="G41" s="263"/>
      <c r="H41" s="263"/>
      <c r="I41" s="263"/>
      <c r="J41" s="263"/>
      <c r="K41" s="263"/>
      <c r="L41" s="263"/>
      <c r="M41" s="263"/>
      <c r="N41" s="263"/>
      <c r="O41" s="263"/>
      <c r="P41" s="264">
        <f t="shared" si="0"/>
        <v>0</v>
      </c>
      <c r="Q41" s="264"/>
      <c r="R41" s="264"/>
      <c r="S41" s="265">
        <v>0</v>
      </c>
      <c r="T41" s="265"/>
      <c r="U41" s="265"/>
      <c r="V41" s="137"/>
      <c r="W41" s="137"/>
      <c r="X41" s="137"/>
      <c r="Y41" s="137"/>
      <c r="Z41" s="137"/>
      <c r="AA41" s="137"/>
      <c r="AB41" s="137"/>
      <c r="AC41" s="137"/>
      <c r="AD41" s="266"/>
      <c r="AE41" s="267" t="s">
        <v>61</v>
      </c>
      <c r="AF41" s="262"/>
      <c r="AG41" s="296"/>
      <c r="AH41" s="296"/>
      <c r="AI41" s="296"/>
      <c r="AJ41" s="296"/>
      <c r="AK41" s="296"/>
      <c r="AL41" s="296"/>
      <c r="AM41" s="296"/>
      <c r="AN41" s="296"/>
      <c r="AO41" s="296"/>
      <c r="AP41" s="296"/>
      <c r="AQ41" s="296"/>
      <c r="AR41" s="296"/>
      <c r="AS41" s="293"/>
      <c r="AT41" s="293"/>
      <c r="AU41" s="293"/>
      <c r="AV41" s="137"/>
      <c r="AW41" s="137"/>
      <c r="AX41" s="137"/>
      <c r="AY41" s="137"/>
      <c r="AZ41" s="137"/>
      <c r="BA41" s="137"/>
      <c r="BB41" s="137"/>
      <c r="BC41" s="137"/>
      <c r="BD41" s="137"/>
      <c r="BE41" s="137"/>
      <c r="BF41" s="137"/>
      <c r="BG41" s="268"/>
      <c r="BH41" s="54"/>
      <c r="BI41" s="385"/>
      <c r="BJ41" s="367"/>
      <c r="BK41" s="367"/>
      <c r="BL41" s="367"/>
      <c r="BM41" s="367"/>
      <c r="BN41" s="367"/>
      <c r="BO41" s="367"/>
      <c r="BP41" s="367"/>
      <c r="BQ41" s="367"/>
      <c r="BR41" s="367"/>
      <c r="BS41" s="367"/>
      <c r="BT41" s="367"/>
      <c r="BU41" s="367"/>
      <c r="BV41" s="367"/>
      <c r="BW41" s="367"/>
      <c r="BX41" s="367"/>
      <c r="BY41" s="367"/>
      <c r="BZ41" s="367"/>
      <c r="CA41" s="367"/>
      <c r="CB41" s="367"/>
      <c r="CC41" s="367"/>
      <c r="CD41" s="367"/>
      <c r="CE41" s="367"/>
      <c r="CF41" s="367"/>
      <c r="CG41" s="367"/>
      <c r="CH41" s="367"/>
      <c r="CI41" s="367"/>
      <c r="CJ41" s="367"/>
      <c r="CK41" s="367"/>
      <c r="CL41" s="367"/>
      <c r="CM41" s="367"/>
      <c r="CN41" s="367"/>
      <c r="CO41" s="367"/>
      <c r="CP41" s="367"/>
      <c r="CQ41" s="367"/>
      <c r="CR41" s="367"/>
      <c r="CS41" s="367"/>
      <c r="CT41" s="367"/>
      <c r="CU41" s="367"/>
      <c r="CV41" s="367"/>
      <c r="CW41" s="367"/>
      <c r="CX41" s="386"/>
      <c r="CY41" s="32"/>
      <c r="CZ41" s="366"/>
      <c r="DA41" s="367"/>
      <c r="DB41" s="367"/>
      <c r="DC41" s="367"/>
      <c r="DD41" s="367"/>
      <c r="DE41" s="367"/>
      <c r="DF41" s="367"/>
      <c r="DG41" s="367"/>
      <c r="DH41" s="367"/>
      <c r="DI41" s="367"/>
      <c r="DJ41" s="367"/>
      <c r="DK41" s="367"/>
      <c r="DL41" s="367"/>
      <c r="DM41" s="367"/>
      <c r="DN41" s="367"/>
      <c r="DO41" s="367"/>
      <c r="DP41" s="367"/>
      <c r="DQ41" s="367"/>
      <c r="DR41" s="367"/>
      <c r="DS41" s="367"/>
      <c r="DT41" s="367"/>
      <c r="DU41" s="367"/>
      <c r="DV41" s="367"/>
      <c r="DW41" s="367"/>
      <c r="DX41" s="367"/>
      <c r="DY41" s="367"/>
      <c r="DZ41" s="367"/>
      <c r="EA41" s="367"/>
      <c r="EB41" s="367"/>
      <c r="EC41" s="367"/>
      <c r="ED41" s="126" t="s">
        <v>88</v>
      </c>
      <c r="EE41" s="126"/>
      <c r="EF41" s="126" t="s">
        <v>89</v>
      </c>
      <c r="EG41" s="292"/>
      <c r="EH41" s="32"/>
      <c r="EI41" s="358"/>
      <c r="EJ41" s="359"/>
      <c r="EK41" s="359"/>
      <c r="EL41" s="359"/>
      <c r="EM41" s="359"/>
      <c r="EN41" s="359"/>
      <c r="EO41" s="359"/>
      <c r="EP41" s="359"/>
      <c r="EQ41" s="359"/>
      <c r="ER41" s="359"/>
      <c r="ES41" s="359"/>
      <c r="ET41" s="359"/>
      <c r="EU41" s="359"/>
      <c r="EV41" s="359"/>
      <c r="EW41" s="359"/>
      <c r="EX41" s="359"/>
      <c r="EY41" s="360"/>
      <c r="EZ41" s="28"/>
    </row>
    <row r="42" spans="1:156" ht="14.15" customHeight="1">
      <c r="A42" s="32"/>
      <c r="B42" s="261" t="s">
        <v>61</v>
      </c>
      <c r="C42" s="262"/>
      <c r="D42" s="263" t="s">
        <v>120</v>
      </c>
      <c r="E42" s="263"/>
      <c r="F42" s="263"/>
      <c r="G42" s="263"/>
      <c r="H42" s="263"/>
      <c r="I42" s="263"/>
      <c r="J42" s="263"/>
      <c r="K42" s="263"/>
      <c r="L42" s="263"/>
      <c r="M42" s="263"/>
      <c r="N42" s="263"/>
      <c r="O42" s="263"/>
      <c r="P42" s="264">
        <f t="shared" si="0"/>
        <v>30</v>
      </c>
      <c r="Q42" s="264"/>
      <c r="R42" s="264"/>
      <c r="S42" s="265">
        <v>10</v>
      </c>
      <c r="T42" s="265"/>
      <c r="U42" s="265"/>
      <c r="V42" s="137"/>
      <c r="W42" s="137"/>
      <c r="X42" s="137"/>
      <c r="Y42" s="137">
        <v>20</v>
      </c>
      <c r="Z42" s="137"/>
      <c r="AA42" s="137"/>
      <c r="AB42" s="137"/>
      <c r="AC42" s="137"/>
      <c r="AD42" s="266"/>
      <c r="AE42" s="267" t="s">
        <v>61</v>
      </c>
      <c r="AF42" s="262"/>
      <c r="AG42" s="296"/>
      <c r="AH42" s="296"/>
      <c r="AI42" s="296"/>
      <c r="AJ42" s="296"/>
      <c r="AK42" s="296"/>
      <c r="AL42" s="296"/>
      <c r="AM42" s="296"/>
      <c r="AN42" s="296"/>
      <c r="AO42" s="296"/>
      <c r="AP42" s="296"/>
      <c r="AQ42" s="296"/>
      <c r="AR42" s="296"/>
      <c r="AS42" s="293"/>
      <c r="AT42" s="293"/>
      <c r="AU42" s="293"/>
      <c r="AV42" s="137"/>
      <c r="AW42" s="137"/>
      <c r="AX42" s="137"/>
      <c r="AY42" s="137"/>
      <c r="AZ42" s="137"/>
      <c r="BA42" s="137"/>
      <c r="BB42" s="137"/>
      <c r="BC42" s="137"/>
      <c r="BD42" s="137"/>
      <c r="BE42" s="137"/>
      <c r="BF42" s="137"/>
      <c r="BG42" s="268"/>
      <c r="BH42" s="54"/>
      <c r="BI42" s="385"/>
      <c r="BJ42" s="367"/>
      <c r="BK42" s="367"/>
      <c r="BL42" s="367"/>
      <c r="BM42" s="367"/>
      <c r="BN42" s="367"/>
      <c r="BO42" s="367"/>
      <c r="BP42" s="367"/>
      <c r="BQ42" s="367"/>
      <c r="BR42" s="367"/>
      <c r="BS42" s="367"/>
      <c r="BT42" s="367"/>
      <c r="BU42" s="367"/>
      <c r="BV42" s="367"/>
      <c r="BW42" s="367"/>
      <c r="BX42" s="367"/>
      <c r="BY42" s="367"/>
      <c r="BZ42" s="367"/>
      <c r="CA42" s="367"/>
      <c r="CB42" s="367"/>
      <c r="CC42" s="367"/>
      <c r="CD42" s="367"/>
      <c r="CE42" s="367"/>
      <c r="CF42" s="367"/>
      <c r="CG42" s="367"/>
      <c r="CH42" s="367"/>
      <c r="CI42" s="367"/>
      <c r="CJ42" s="367"/>
      <c r="CK42" s="367"/>
      <c r="CL42" s="367"/>
      <c r="CM42" s="367"/>
      <c r="CN42" s="367"/>
      <c r="CO42" s="367"/>
      <c r="CP42" s="367"/>
      <c r="CQ42" s="367"/>
      <c r="CR42" s="367"/>
      <c r="CS42" s="367"/>
      <c r="CT42" s="367"/>
      <c r="CU42" s="367"/>
      <c r="CV42" s="367"/>
      <c r="CW42" s="367"/>
      <c r="CX42" s="386"/>
      <c r="CY42" s="32"/>
      <c r="CZ42" s="366"/>
      <c r="DA42" s="367"/>
      <c r="DB42" s="367"/>
      <c r="DC42" s="367"/>
      <c r="DD42" s="367"/>
      <c r="DE42" s="367"/>
      <c r="DF42" s="367"/>
      <c r="DG42" s="367"/>
      <c r="DH42" s="367"/>
      <c r="DI42" s="367"/>
      <c r="DJ42" s="367"/>
      <c r="DK42" s="367"/>
      <c r="DL42" s="367"/>
      <c r="DM42" s="367"/>
      <c r="DN42" s="367"/>
      <c r="DO42" s="367"/>
      <c r="DP42" s="367"/>
      <c r="DQ42" s="367"/>
      <c r="DR42" s="367"/>
      <c r="DS42" s="367"/>
      <c r="DT42" s="367"/>
      <c r="DU42" s="367"/>
      <c r="DV42" s="367"/>
      <c r="DW42" s="367"/>
      <c r="DX42" s="367"/>
      <c r="DY42" s="367"/>
      <c r="DZ42" s="367"/>
      <c r="EA42" s="367"/>
      <c r="EB42" s="367"/>
      <c r="EC42" s="367"/>
      <c r="ED42" s="368" t="str">
        <f>IF(ISBLANK(CZ41),"",EF$22)</f>
        <v/>
      </c>
      <c r="EE42" s="369"/>
      <c r="EF42" s="270" t="s">
        <v>93</v>
      </c>
      <c r="EG42" s="365"/>
      <c r="EH42" s="32"/>
      <c r="EI42" s="358"/>
      <c r="EJ42" s="359"/>
      <c r="EK42" s="359"/>
      <c r="EL42" s="359"/>
      <c r="EM42" s="359"/>
      <c r="EN42" s="359"/>
      <c r="EO42" s="359"/>
      <c r="EP42" s="359"/>
      <c r="EQ42" s="359"/>
      <c r="ER42" s="359"/>
      <c r="ES42" s="359"/>
      <c r="ET42" s="359"/>
      <c r="EU42" s="359"/>
      <c r="EV42" s="359"/>
      <c r="EW42" s="359"/>
      <c r="EX42" s="359"/>
      <c r="EY42" s="360"/>
      <c r="EZ42" s="28"/>
    </row>
    <row r="43" spans="1:156" ht="14.15" customHeight="1">
      <c r="A43" s="32"/>
      <c r="B43" s="311" t="s">
        <v>61</v>
      </c>
      <c r="C43" s="312"/>
      <c r="D43" s="313" t="s">
        <v>121</v>
      </c>
      <c r="E43" s="313"/>
      <c r="F43" s="313"/>
      <c r="G43" s="313"/>
      <c r="H43" s="313"/>
      <c r="I43" s="313"/>
      <c r="J43" s="313"/>
      <c r="K43" s="313"/>
      <c r="L43" s="313"/>
      <c r="M43" s="313"/>
      <c r="N43" s="313"/>
      <c r="O43" s="313"/>
      <c r="P43" s="314">
        <f t="shared" si="0"/>
        <v>60</v>
      </c>
      <c r="Q43" s="314"/>
      <c r="R43" s="314"/>
      <c r="S43" s="315">
        <v>10</v>
      </c>
      <c r="T43" s="315"/>
      <c r="U43" s="315"/>
      <c r="V43" s="298">
        <v>60</v>
      </c>
      <c r="W43" s="298"/>
      <c r="X43" s="298"/>
      <c r="Y43" s="298"/>
      <c r="Z43" s="298"/>
      <c r="AA43" s="298"/>
      <c r="AB43" s="298"/>
      <c r="AC43" s="298"/>
      <c r="AD43" s="316"/>
      <c r="AE43" s="317" t="s">
        <v>61</v>
      </c>
      <c r="AF43" s="312"/>
      <c r="AG43" s="318"/>
      <c r="AH43" s="318"/>
      <c r="AI43" s="318"/>
      <c r="AJ43" s="318"/>
      <c r="AK43" s="318"/>
      <c r="AL43" s="318"/>
      <c r="AM43" s="318"/>
      <c r="AN43" s="318"/>
      <c r="AO43" s="318"/>
      <c r="AP43" s="318"/>
      <c r="AQ43" s="318"/>
      <c r="AR43" s="318"/>
      <c r="AS43" s="297"/>
      <c r="AT43" s="297"/>
      <c r="AU43" s="297"/>
      <c r="AV43" s="298"/>
      <c r="AW43" s="298"/>
      <c r="AX43" s="298"/>
      <c r="AY43" s="298"/>
      <c r="AZ43" s="298"/>
      <c r="BA43" s="298"/>
      <c r="BB43" s="298"/>
      <c r="BC43" s="298"/>
      <c r="BD43" s="298"/>
      <c r="BE43" s="298"/>
      <c r="BF43" s="298"/>
      <c r="BG43" s="299"/>
      <c r="BH43" s="54"/>
      <c r="BI43" s="387"/>
      <c r="BJ43" s="388"/>
      <c r="BK43" s="388"/>
      <c r="BL43" s="388"/>
      <c r="BM43" s="388"/>
      <c r="BN43" s="388"/>
      <c r="BO43" s="388"/>
      <c r="BP43" s="388"/>
      <c r="BQ43" s="388"/>
      <c r="BR43" s="388"/>
      <c r="BS43" s="388"/>
      <c r="BT43" s="388"/>
      <c r="BU43" s="388"/>
      <c r="BV43" s="388"/>
      <c r="BW43" s="388"/>
      <c r="BX43" s="388"/>
      <c r="BY43" s="388"/>
      <c r="BZ43" s="388"/>
      <c r="CA43" s="388"/>
      <c r="CB43" s="388"/>
      <c r="CC43" s="388"/>
      <c r="CD43" s="388"/>
      <c r="CE43" s="388"/>
      <c r="CF43" s="388"/>
      <c r="CG43" s="388"/>
      <c r="CH43" s="388"/>
      <c r="CI43" s="388"/>
      <c r="CJ43" s="388"/>
      <c r="CK43" s="388"/>
      <c r="CL43" s="388"/>
      <c r="CM43" s="388"/>
      <c r="CN43" s="388"/>
      <c r="CO43" s="388"/>
      <c r="CP43" s="388"/>
      <c r="CQ43" s="388"/>
      <c r="CR43" s="388"/>
      <c r="CS43" s="388"/>
      <c r="CT43" s="388"/>
      <c r="CU43" s="388"/>
      <c r="CV43" s="388"/>
      <c r="CW43" s="388"/>
      <c r="CX43" s="389"/>
      <c r="CY43" s="32"/>
      <c r="CZ43" s="413"/>
      <c r="DA43" s="388"/>
      <c r="DB43" s="388"/>
      <c r="DC43" s="388"/>
      <c r="DD43" s="388"/>
      <c r="DE43" s="388"/>
      <c r="DF43" s="388"/>
      <c r="DG43" s="388"/>
      <c r="DH43" s="388"/>
      <c r="DI43" s="388"/>
      <c r="DJ43" s="388"/>
      <c r="DK43" s="388"/>
      <c r="DL43" s="388"/>
      <c r="DM43" s="388"/>
      <c r="DN43" s="388"/>
      <c r="DO43" s="388"/>
      <c r="DP43" s="388"/>
      <c r="DQ43" s="388"/>
      <c r="DR43" s="388"/>
      <c r="DS43" s="388"/>
      <c r="DT43" s="388"/>
      <c r="DU43" s="388"/>
      <c r="DV43" s="388"/>
      <c r="DW43" s="388"/>
      <c r="DX43" s="388"/>
      <c r="DY43" s="388"/>
      <c r="DZ43" s="388"/>
      <c r="EA43" s="388"/>
      <c r="EB43" s="388"/>
      <c r="EC43" s="388"/>
      <c r="ED43" s="409"/>
      <c r="EE43" s="410"/>
      <c r="EF43" s="411"/>
      <c r="EG43" s="412"/>
      <c r="EH43" s="32"/>
      <c r="EI43" s="358"/>
      <c r="EJ43" s="359"/>
      <c r="EK43" s="359"/>
      <c r="EL43" s="359"/>
      <c r="EM43" s="359"/>
      <c r="EN43" s="359"/>
      <c r="EO43" s="359"/>
      <c r="EP43" s="359"/>
      <c r="EQ43" s="359"/>
      <c r="ER43" s="359"/>
      <c r="ES43" s="359"/>
      <c r="ET43" s="359"/>
      <c r="EU43" s="359"/>
      <c r="EV43" s="359"/>
      <c r="EW43" s="359"/>
      <c r="EX43" s="359"/>
      <c r="EY43" s="360"/>
      <c r="EZ43" s="28"/>
    </row>
    <row r="44" spans="1:156" ht="14.15" customHeight="1">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I44" s="27"/>
      <c r="BJ44" s="27"/>
      <c r="BK44" s="27"/>
      <c r="BL44" s="27"/>
      <c r="BM44" s="27"/>
      <c r="BN44" s="27"/>
      <c r="BO44" s="27"/>
      <c r="BP44" s="27"/>
      <c r="BQ44" s="27"/>
      <c r="BR44" s="56"/>
      <c r="BS44" s="56"/>
      <c r="BT44" s="56"/>
      <c r="BU44" s="56"/>
      <c r="BV44" s="56"/>
      <c r="BW44" s="56"/>
      <c r="BX44" s="56"/>
      <c r="BY44" s="56"/>
      <c r="BZ44" s="56"/>
      <c r="CA44" s="56"/>
      <c r="CB44" s="56"/>
      <c r="CC44" s="56"/>
      <c r="CD44" s="56"/>
      <c r="CE44" s="56"/>
      <c r="CF44" s="56"/>
      <c r="CG44" s="56"/>
      <c r="CH44" s="56"/>
      <c r="CI44" s="56"/>
      <c r="CJ44" s="56"/>
      <c r="CK44" s="56"/>
      <c r="CL44" s="56"/>
      <c r="CM44" s="56"/>
      <c r="CN44" s="27"/>
      <c r="CO44" s="27"/>
      <c r="CP44" s="27"/>
      <c r="CQ44" s="27"/>
      <c r="CR44" s="27"/>
      <c r="CS44" s="27"/>
      <c r="CT44" s="27"/>
      <c r="CU44" s="27"/>
      <c r="CV44" s="27"/>
      <c r="CW44" s="27"/>
      <c r="CX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27"/>
      <c r="DX44" s="27"/>
      <c r="DY44" s="27"/>
      <c r="DZ44" s="27"/>
      <c r="EA44" s="27"/>
      <c r="EB44" s="27"/>
      <c r="EC44" s="27"/>
      <c r="ED44" s="27"/>
      <c r="EE44" s="27"/>
      <c r="EF44" s="27"/>
      <c r="EG44" s="27"/>
      <c r="EI44" s="27"/>
      <c r="EJ44" s="27"/>
      <c r="EK44" s="27"/>
      <c r="EL44" s="27"/>
      <c r="EM44" s="27"/>
      <c r="EN44" s="27"/>
      <c r="EO44" s="27"/>
      <c r="EP44" s="27"/>
      <c r="EQ44" s="27"/>
      <c r="ER44" s="27"/>
      <c r="ES44" s="27"/>
      <c r="ET44" s="27"/>
      <c r="EU44" s="27"/>
      <c r="EV44" s="27"/>
      <c r="EW44" s="27"/>
      <c r="EX44" s="27"/>
      <c r="EY44" s="27"/>
    </row>
    <row r="45" spans="1:156" ht="14.15" customHeight="1">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57"/>
      <c r="BS45" s="57"/>
      <c r="BT45" s="57"/>
      <c r="BU45" s="58"/>
      <c r="BV45" s="56"/>
      <c r="BW45" s="56"/>
      <c r="BX45" s="56"/>
      <c r="BY45" s="56"/>
      <c r="BZ45" s="56"/>
      <c r="CA45" s="56"/>
      <c r="CB45" s="56"/>
      <c r="CC45" s="56"/>
      <c r="CD45" s="56"/>
      <c r="CE45" s="56"/>
      <c r="CF45" s="56"/>
      <c r="CG45" s="56"/>
      <c r="CH45" s="56"/>
      <c r="CI45" s="56"/>
      <c r="CJ45" s="56"/>
      <c r="CK45" s="56"/>
      <c r="CL45" s="56"/>
      <c r="CM45" s="56"/>
      <c r="CN45" s="27"/>
      <c r="CO45" s="27"/>
      <c r="CP45" s="27"/>
      <c r="CQ45" s="27"/>
      <c r="CR45" s="27"/>
      <c r="CS45" s="27"/>
      <c r="CT45" s="27"/>
      <c r="CU45" s="27"/>
      <c r="CV45" s="27"/>
      <c r="CW45" s="27"/>
      <c r="CX45" s="27"/>
      <c r="CZ45" s="27"/>
      <c r="DA45" s="27"/>
      <c r="DB45" s="27"/>
      <c r="DC45" s="27"/>
      <c r="DD45" s="27"/>
      <c r="DE45" s="27"/>
      <c r="DF45" s="31"/>
      <c r="DG45" s="31"/>
      <c r="DH45" s="31"/>
      <c r="DI45" s="31"/>
      <c r="DJ45" s="31"/>
      <c r="DK45" s="31"/>
      <c r="DL45" s="31"/>
      <c r="DM45" s="31"/>
      <c r="DN45" s="31"/>
      <c r="DO45" s="31"/>
      <c r="DP45" s="31"/>
      <c r="DQ45" s="31"/>
      <c r="DR45" s="31"/>
      <c r="DS45" s="27"/>
      <c r="DT45" s="27"/>
      <c r="DU45" s="27"/>
      <c r="DV45" s="27"/>
      <c r="DW45" s="27"/>
      <c r="DX45" s="27"/>
      <c r="DY45" s="27"/>
      <c r="DZ45" s="27"/>
      <c r="EA45" s="27"/>
      <c r="EB45" s="27"/>
      <c r="EC45" s="27"/>
      <c r="ED45" s="27"/>
      <c r="EE45" s="27"/>
      <c r="EF45" s="27"/>
      <c r="EG45" s="27"/>
      <c r="EI45" s="27"/>
      <c r="EJ45" s="27"/>
      <c r="EK45" s="27"/>
      <c r="EL45" s="27"/>
      <c r="EM45" s="27"/>
      <c r="EN45" s="27"/>
      <c r="EO45" s="27"/>
      <c r="EP45" s="27"/>
      <c r="EQ45" s="27"/>
      <c r="ER45" s="27"/>
      <c r="ES45" s="27"/>
      <c r="ET45" s="27"/>
      <c r="EU45" s="27"/>
      <c r="EV45" s="27"/>
      <c r="EW45" s="27"/>
      <c r="EX45" s="27"/>
      <c r="EY45" s="27"/>
    </row>
    <row r="46" spans="1:156" ht="14.15" customHeight="1">
      <c r="A46" s="32"/>
      <c r="B46" s="300" t="s">
        <v>122</v>
      </c>
      <c r="C46" s="301"/>
      <c r="D46" s="301"/>
      <c r="E46" s="301"/>
      <c r="F46" s="301"/>
      <c r="G46" s="302"/>
      <c r="H46" s="303" t="s">
        <v>180</v>
      </c>
      <c r="I46" s="304"/>
      <c r="J46" s="304"/>
      <c r="K46" s="304"/>
      <c r="L46" s="304"/>
      <c r="M46" s="304"/>
      <c r="N46" s="304"/>
      <c r="O46" s="304"/>
      <c r="P46" s="304"/>
      <c r="Q46" s="304"/>
      <c r="R46" s="304"/>
      <c r="S46" s="304"/>
      <c r="T46" s="304"/>
      <c r="U46" s="304"/>
      <c r="V46" s="304"/>
      <c r="W46" s="304"/>
      <c r="X46" s="304"/>
      <c r="Y46" s="304"/>
      <c r="Z46" s="304"/>
      <c r="AA46" s="304"/>
      <c r="AB46" s="304"/>
      <c r="AC46" s="304"/>
      <c r="AD46" s="304"/>
      <c r="AE46" s="304"/>
      <c r="AF46" s="304"/>
      <c r="AG46" s="304"/>
      <c r="AH46" s="304"/>
      <c r="AI46" s="304"/>
      <c r="AJ46" s="305"/>
      <c r="AK46" s="39"/>
      <c r="AL46" s="40"/>
      <c r="AM46" s="40"/>
      <c r="AN46" s="40"/>
      <c r="AO46" s="40"/>
      <c r="AP46" s="40"/>
      <c r="AQ46" s="40"/>
      <c r="AR46" s="40"/>
      <c r="AS46" s="40"/>
      <c r="AT46" s="40"/>
      <c r="AU46" s="40"/>
      <c r="AV46" s="40"/>
      <c r="AW46" s="40"/>
      <c r="AX46" s="40"/>
      <c r="AY46" s="40"/>
      <c r="AZ46" s="40"/>
      <c r="BA46" s="40"/>
      <c r="BB46" s="40"/>
      <c r="BC46" s="45"/>
      <c r="BD46" s="28"/>
      <c r="BN46" s="306" t="s">
        <v>124</v>
      </c>
      <c r="BO46" s="307"/>
      <c r="BP46" s="307"/>
      <c r="BQ46" s="307"/>
      <c r="BR46" s="307"/>
      <c r="BS46" s="307"/>
      <c r="BT46" s="307"/>
      <c r="BU46" s="307"/>
      <c r="BV46" s="308"/>
      <c r="BW46" s="309" t="s">
        <v>520</v>
      </c>
      <c r="BX46" s="309"/>
      <c r="BY46" s="309"/>
      <c r="BZ46" s="309"/>
      <c r="CA46" s="309"/>
      <c r="CB46" s="309"/>
      <c r="CC46" s="309"/>
      <c r="CD46" s="309"/>
      <c r="CE46" s="309"/>
      <c r="CF46" s="309"/>
      <c r="CG46" s="309"/>
      <c r="CH46" s="309"/>
      <c r="CI46" s="309"/>
      <c r="CJ46" s="309"/>
      <c r="CK46" s="309"/>
      <c r="CL46" s="309"/>
      <c r="CM46" s="309"/>
      <c r="CN46" s="309"/>
      <c r="CO46" s="309"/>
      <c r="CP46" s="309"/>
      <c r="CQ46" s="310"/>
      <c r="CZ46" s="306" t="s">
        <v>126</v>
      </c>
      <c r="DA46" s="307"/>
      <c r="DB46" s="307"/>
      <c r="DC46" s="307"/>
      <c r="DD46" s="307"/>
      <c r="DE46" s="307"/>
      <c r="DF46" s="319" t="s">
        <v>646</v>
      </c>
      <c r="DG46" s="320"/>
      <c r="DH46" s="320"/>
      <c r="DI46" s="320"/>
      <c r="DJ46" s="320"/>
      <c r="DK46" s="320"/>
      <c r="DL46" s="320"/>
      <c r="DM46" s="320"/>
      <c r="DN46" s="320"/>
      <c r="DO46" s="320"/>
      <c r="DP46" s="320"/>
      <c r="DQ46" s="320"/>
      <c r="DR46" s="321"/>
      <c r="DS46" s="28"/>
    </row>
    <row r="47" spans="1:156" ht="14.15" customHeight="1">
      <c r="A47" s="32"/>
      <c r="B47" s="322" t="s">
        <v>128</v>
      </c>
      <c r="C47" s="323"/>
      <c r="D47" s="323"/>
      <c r="E47" s="323"/>
      <c r="F47" s="323"/>
      <c r="G47" s="324"/>
      <c r="H47" s="325" t="s">
        <v>129</v>
      </c>
      <c r="I47" s="326"/>
      <c r="J47" s="326"/>
      <c r="K47" s="326"/>
      <c r="L47" s="326"/>
      <c r="M47" s="326"/>
      <c r="N47" s="326"/>
      <c r="O47" s="326"/>
      <c r="P47" s="326"/>
      <c r="Q47" s="326"/>
      <c r="R47" s="326"/>
      <c r="S47" s="326"/>
      <c r="T47" s="326"/>
      <c r="U47" s="327"/>
      <c r="V47" s="328" t="str">
        <f>IF(附表!I12=FALSE,"←请选择子模板","")</f>
        <v/>
      </c>
      <c r="W47" s="328"/>
      <c r="X47" s="328"/>
      <c r="Y47" s="328"/>
      <c r="Z47" s="328"/>
      <c r="AA47" s="328"/>
      <c r="AB47" s="328"/>
      <c r="AC47" s="328"/>
      <c r="AD47" s="328"/>
      <c r="AE47" s="328"/>
      <c r="AF47" s="328"/>
      <c r="AG47" s="328"/>
      <c r="AH47" s="328"/>
      <c r="AI47" s="328"/>
      <c r="AJ47" s="328"/>
      <c r="AK47" s="27"/>
      <c r="AL47" s="41"/>
      <c r="AM47" s="41"/>
      <c r="AN47" s="41"/>
      <c r="AO47" s="41"/>
      <c r="AP47" s="41"/>
      <c r="AQ47" s="41"/>
      <c r="AR47" s="41"/>
      <c r="AS47" s="41"/>
      <c r="AT47" s="41"/>
      <c r="AU47" s="41"/>
      <c r="AV47" s="41"/>
      <c r="AW47" s="41"/>
      <c r="AX47" s="41"/>
      <c r="AY47" s="41"/>
      <c r="AZ47" s="41"/>
      <c r="BA47" s="41"/>
      <c r="BB47" s="41"/>
      <c r="BC47" s="46"/>
      <c r="BD47" s="47"/>
      <c r="BE47" s="55"/>
      <c r="BN47" s="329" t="s">
        <v>130</v>
      </c>
      <c r="BO47" s="330"/>
      <c r="BP47" s="330"/>
      <c r="BQ47" s="330"/>
      <c r="BR47" s="330"/>
      <c r="BS47" s="330"/>
      <c r="BT47" s="330"/>
      <c r="BU47" s="330"/>
      <c r="BV47" s="330"/>
      <c r="BW47" s="330"/>
      <c r="BX47" s="330"/>
      <c r="BY47" s="330"/>
      <c r="BZ47" s="330"/>
      <c r="CA47" s="330"/>
      <c r="CB47" s="330"/>
      <c r="CC47" s="330"/>
      <c r="CD47" s="330"/>
      <c r="CE47" s="330"/>
      <c r="CF47" s="330"/>
      <c r="CG47" s="330"/>
      <c r="CH47" s="330"/>
      <c r="CI47" s="330"/>
      <c r="CJ47" s="330"/>
      <c r="CK47" s="330"/>
      <c r="CL47" s="330"/>
      <c r="CM47" s="330"/>
      <c r="CN47" s="330"/>
      <c r="CO47" s="330"/>
      <c r="CP47" s="330"/>
      <c r="CQ47" s="331"/>
      <c r="CY47" s="44"/>
      <c r="CZ47" s="64" t="str">
        <f t="array" ref="CZ47:CZ52">TRANSPOSE(附表!B89:G89)</f>
        <v>神秘学+20%</v>
      </c>
      <c r="DA47" s="71"/>
      <c r="DB47" s="71"/>
      <c r="DC47" s="71"/>
      <c r="DD47" s="71"/>
      <c r="DE47" s="71"/>
      <c r="DF47" s="71"/>
      <c r="DG47" s="71"/>
      <c r="DH47" s="71"/>
      <c r="DI47" s="71"/>
      <c r="DJ47" s="71"/>
      <c r="DK47" s="71"/>
      <c r="DL47" s="71"/>
      <c r="DM47" s="71"/>
      <c r="DN47" s="71"/>
      <c r="DO47" s="71"/>
      <c r="DP47" s="71"/>
      <c r="DQ47" s="71"/>
      <c r="DR47" s="73"/>
      <c r="DS47" s="28"/>
    </row>
    <row r="48" spans="1:156" ht="14.15" customHeight="1">
      <c r="A48" s="32"/>
      <c r="B48" s="332" t="str">
        <f>IF(附表!$I$12,IF(附表!A20=0,"",附表!A20),"")</f>
        <v>警觉50%</v>
      </c>
      <c r="C48" s="333"/>
      <c r="D48" s="333"/>
      <c r="E48" s="333"/>
      <c r="F48" s="333"/>
      <c r="G48" s="333"/>
      <c r="H48" s="333"/>
      <c r="I48" s="333"/>
      <c r="J48" s="333"/>
      <c r="K48" s="333"/>
      <c r="L48" s="333"/>
      <c r="M48" s="333"/>
      <c r="N48" s="333"/>
      <c r="O48" s="333"/>
      <c r="P48" s="334" t="str">
        <f>IF(附表!$I$12,IF(附表!D19=0,"","任选"&amp;附表!D19&amp;"项未选技能："),"")</f>
        <v>任选1项未选技能：</v>
      </c>
      <c r="Q48" s="334"/>
      <c r="R48" s="334"/>
      <c r="S48" s="334"/>
      <c r="T48" s="334"/>
      <c r="U48" s="334"/>
      <c r="V48" s="334"/>
      <c r="W48" s="334"/>
      <c r="X48" s="334"/>
      <c r="Y48" s="334"/>
      <c r="Z48" s="38"/>
      <c r="AA48" s="335" t="s">
        <v>131</v>
      </c>
      <c r="AB48" s="336"/>
      <c r="AC48" s="336"/>
      <c r="AD48" s="336"/>
      <c r="AE48" s="336"/>
      <c r="AF48" s="336"/>
      <c r="AG48" s="336"/>
      <c r="AH48" s="337">
        <f>附表!C16</f>
        <v>3</v>
      </c>
      <c r="AI48" s="338"/>
      <c r="AJ48" s="338"/>
      <c r="AK48" s="339" t="str">
        <f>IF(附表!AN15=0,"","装备：")</f>
        <v/>
      </c>
      <c r="AL48" s="339"/>
      <c r="AM48" s="339"/>
      <c r="AN48" s="339"/>
      <c r="AO48" s="339"/>
      <c r="AP48" s="339"/>
      <c r="AQ48" s="339"/>
      <c r="AR48" s="339"/>
      <c r="AS48" s="339"/>
      <c r="AT48" s="339"/>
      <c r="AU48" s="339"/>
      <c r="AV48" s="339"/>
      <c r="AW48" s="339"/>
      <c r="AX48" s="339"/>
      <c r="AY48" s="339"/>
      <c r="AZ48" s="339"/>
      <c r="BA48" s="339"/>
      <c r="BB48" s="339"/>
      <c r="BC48" s="340"/>
      <c r="BD48" s="47"/>
      <c r="BE48" s="55"/>
      <c r="BN48" s="341" t="s">
        <v>132</v>
      </c>
      <c r="BO48" s="339"/>
      <c r="BP48" s="339"/>
      <c r="BQ48" s="339"/>
      <c r="BR48" s="339"/>
      <c r="BS48" s="339"/>
      <c r="BT48" s="339"/>
      <c r="BU48" s="339"/>
      <c r="BV48" s="339"/>
      <c r="BZ48" s="59" t="str">
        <f>IF(附表!D48=0,"","任选"&amp;附表!D48&amp;"项技能：")</f>
        <v/>
      </c>
      <c r="CQ48" s="60"/>
      <c r="CY48" s="44"/>
      <c r="CZ48" s="65" t="str">
        <v>非自然知识+10%</v>
      </c>
      <c r="DR48" s="74"/>
      <c r="DS48" s="28"/>
    </row>
    <row r="49" spans="1:123" ht="14.15" customHeight="1">
      <c r="A49" s="32"/>
      <c r="B49" s="332" t="str">
        <f>IF(附表!$I$12,IF(附表!A21=0,"",附表!A21),"")</f>
        <v>行政40%</v>
      </c>
      <c r="C49" s="333"/>
      <c r="D49" s="333"/>
      <c r="E49" s="333"/>
      <c r="F49" s="333"/>
      <c r="G49" s="333"/>
      <c r="H49" s="333"/>
      <c r="I49" s="333"/>
      <c r="J49" s="333"/>
      <c r="K49" s="333"/>
      <c r="L49" s="333"/>
      <c r="M49" s="333"/>
      <c r="N49" s="333"/>
      <c r="O49" s="333"/>
      <c r="P49" s="337" t="str">
        <f>IF(附表!$I$12,IF(附表!D20=0,"",附表!D20),"")</f>
        <v>会计学60%</v>
      </c>
      <c r="Q49" s="338"/>
      <c r="R49" s="338"/>
      <c r="S49" s="338"/>
      <c r="T49" s="338"/>
      <c r="U49" s="338"/>
      <c r="V49" s="338"/>
      <c r="W49" s="338"/>
      <c r="X49" s="338"/>
      <c r="Y49" s="338"/>
      <c r="Z49" s="342"/>
      <c r="AA49" s="343" t="str">
        <f>IF(附表!B16=0,"","推荐属性：")</f>
        <v>推荐属性：</v>
      </c>
      <c r="AB49" s="343"/>
      <c r="AC49" s="343"/>
      <c r="AD49" s="343"/>
      <c r="AE49" s="343"/>
      <c r="AF49" s="343"/>
      <c r="AG49" s="42"/>
      <c r="AH49" s="42"/>
      <c r="AI49" s="42"/>
      <c r="AJ49" s="43"/>
      <c r="AK49" s="372" t="str">
        <f>IF(附表!AN15=0,"",附表!AN15)</f>
        <v/>
      </c>
      <c r="AL49" s="372"/>
      <c r="AM49" s="372"/>
      <c r="AN49" s="372"/>
      <c r="AO49" s="372"/>
      <c r="AP49" s="372"/>
      <c r="AQ49" s="372"/>
      <c r="AR49" s="372"/>
      <c r="AS49" s="372"/>
      <c r="AT49" s="372"/>
      <c r="AU49" s="372"/>
      <c r="AV49" s="372"/>
      <c r="AW49" s="372"/>
      <c r="AX49" s="372"/>
      <c r="AY49" s="372"/>
      <c r="AZ49" s="372"/>
      <c r="BA49" s="372"/>
      <c r="BB49" s="372"/>
      <c r="BC49" s="373"/>
      <c r="BD49" s="47"/>
      <c r="BE49" s="55"/>
      <c r="BN49" s="344" t="str">
        <f>IF(附表!A49=0,"",附表!A49)</f>
        <v>人类学或考古学</v>
      </c>
      <c r="BO49" s="345"/>
      <c r="BP49" s="345"/>
      <c r="BQ49" s="345"/>
      <c r="BR49" s="345"/>
      <c r="BS49" s="345"/>
      <c r="BT49" s="345"/>
      <c r="BU49" s="345"/>
      <c r="BV49" s="345"/>
      <c r="BW49" s="345"/>
      <c r="BX49" s="345"/>
      <c r="BY49" s="345"/>
      <c r="BZ49" s="345" t="str">
        <f>IF(附表!D49=0,"",附表!D49)</f>
        <v/>
      </c>
      <c r="CA49" s="345"/>
      <c r="CB49" s="345"/>
      <c r="CC49" s="345"/>
      <c r="CD49" s="345"/>
      <c r="CE49" s="345"/>
      <c r="CF49" s="345"/>
      <c r="CG49" s="345"/>
      <c r="CH49" s="345"/>
      <c r="CI49" s="345"/>
      <c r="CJ49" s="345"/>
      <c r="CK49" s="345"/>
      <c r="CQ49" s="60"/>
      <c r="CY49" s="44"/>
      <c r="CZ49" s="65" t="str">
        <v>从理智中扣除意志</v>
      </c>
      <c r="DR49" s="74"/>
      <c r="DS49" s="28"/>
    </row>
    <row r="50" spans="1:123" ht="14.15" customHeight="1">
      <c r="A50" s="32"/>
      <c r="B50" s="332" t="str">
        <f>IF(附表!$I$12,IF(附表!A22=0,"",附表!A22),"")</f>
        <v>犯罪学50%</v>
      </c>
      <c r="C50" s="333"/>
      <c r="D50" s="333"/>
      <c r="E50" s="333"/>
      <c r="F50" s="333"/>
      <c r="G50" s="333"/>
      <c r="H50" s="333"/>
      <c r="I50" s="333"/>
      <c r="J50" s="333"/>
      <c r="K50" s="333"/>
      <c r="L50" s="333"/>
      <c r="M50" s="333"/>
      <c r="N50" s="333"/>
      <c r="O50" s="333"/>
      <c r="P50" s="337" t="str">
        <f>IF(附表!$I$12,IF(附表!D21=0,"",附表!D21),"")</f>
        <v>计算机科学50%</v>
      </c>
      <c r="Q50" s="338"/>
      <c r="R50" s="338"/>
      <c r="S50" s="338"/>
      <c r="T50" s="338"/>
      <c r="U50" s="338"/>
      <c r="V50" s="338"/>
      <c r="W50" s="338"/>
      <c r="X50" s="338"/>
      <c r="Y50" s="338"/>
      <c r="Z50" s="342"/>
      <c r="AA50" s="346" t="str">
        <f>IF(附表!B16=0,"",附表!B16)</f>
        <v>体质，意志，魅力</v>
      </c>
      <c r="AB50" s="347"/>
      <c r="AC50" s="347"/>
      <c r="AD50" s="347"/>
      <c r="AE50" s="347"/>
      <c r="AF50" s="347"/>
      <c r="AG50" s="347"/>
      <c r="AH50" s="347"/>
      <c r="AI50" s="347"/>
      <c r="AJ50" s="347"/>
      <c r="AK50" s="372"/>
      <c r="AL50" s="372"/>
      <c r="AM50" s="372"/>
      <c r="AN50" s="372"/>
      <c r="AO50" s="372"/>
      <c r="AP50" s="372"/>
      <c r="AQ50" s="372"/>
      <c r="AR50" s="372"/>
      <c r="AS50" s="372"/>
      <c r="AT50" s="372"/>
      <c r="AU50" s="372"/>
      <c r="AV50" s="372"/>
      <c r="AW50" s="372"/>
      <c r="AX50" s="372"/>
      <c r="AY50" s="372"/>
      <c r="AZ50" s="372"/>
      <c r="BA50" s="372"/>
      <c r="BB50" s="372"/>
      <c r="BC50" s="373"/>
      <c r="BD50" s="47"/>
      <c r="BE50" s="55"/>
      <c r="BN50" s="344" t="str">
        <f>IF(附表!A50=0,"",附表!A50)</f>
        <v>艺术（任选）</v>
      </c>
      <c r="BO50" s="345"/>
      <c r="BP50" s="345"/>
      <c r="BQ50" s="345"/>
      <c r="BR50" s="345"/>
      <c r="BS50" s="345"/>
      <c r="BT50" s="345"/>
      <c r="BU50" s="345"/>
      <c r="BV50" s="345"/>
      <c r="BW50" s="345"/>
      <c r="BX50" s="345"/>
      <c r="BY50" s="345"/>
      <c r="BZ50" s="345" t="str">
        <f>IF(附表!D50=0,"",附表!D50)</f>
        <v/>
      </c>
      <c r="CA50" s="345"/>
      <c r="CB50" s="345"/>
      <c r="CC50" s="345"/>
      <c r="CD50" s="345"/>
      <c r="CE50" s="345"/>
      <c r="CF50" s="345"/>
      <c r="CG50" s="345"/>
      <c r="CH50" s="345"/>
      <c r="CI50" s="345"/>
      <c r="CJ50" s="345"/>
      <c r="CK50" s="345"/>
      <c r="CQ50" s="60"/>
      <c r="CY50" s="44"/>
      <c r="CZ50" s="65" t="str">
        <v>崩溃点重置至新理智减去意志</v>
      </c>
      <c r="DR50" s="74"/>
      <c r="DS50" s="28"/>
    </row>
    <row r="51" spans="1:123" ht="14.15" customHeight="1">
      <c r="A51" s="32"/>
      <c r="B51" s="332" t="str">
        <f>IF(附表!$I$12,IF(附表!A23=0,"",附表!A23),"")</f>
        <v>机动车驾驶50%</v>
      </c>
      <c r="C51" s="333"/>
      <c r="D51" s="333"/>
      <c r="E51" s="333"/>
      <c r="F51" s="333"/>
      <c r="G51" s="333"/>
      <c r="H51" s="333"/>
      <c r="I51" s="333"/>
      <c r="J51" s="333"/>
      <c r="K51" s="333"/>
      <c r="L51" s="333"/>
      <c r="M51" s="333"/>
      <c r="N51" s="333"/>
      <c r="O51" s="333"/>
      <c r="P51" s="337" t="str">
        <f>IF(附表!$I$12,IF(附表!D22=0,"",附表!D22),"")</f>
        <v>外语（任选）50%</v>
      </c>
      <c r="Q51" s="338"/>
      <c r="R51" s="338"/>
      <c r="S51" s="338"/>
      <c r="T51" s="338"/>
      <c r="U51" s="338"/>
      <c r="V51" s="338"/>
      <c r="W51" s="338"/>
      <c r="X51" s="338"/>
      <c r="Y51" s="338"/>
      <c r="Z51" s="342"/>
      <c r="AA51" s="348" t="str">
        <f>IF(附表!F20=0,"","建议额外技能：")</f>
        <v/>
      </c>
      <c r="AB51" s="349"/>
      <c r="AC51" s="349"/>
      <c r="AD51" s="349"/>
      <c r="AE51" s="349"/>
      <c r="AF51" s="349"/>
      <c r="AG51" s="349"/>
      <c r="AH51" s="349"/>
      <c r="AI51" s="349"/>
      <c r="AJ51" s="349"/>
      <c r="AK51" s="372"/>
      <c r="AL51" s="372"/>
      <c r="AM51" s="372"/>
      <c r="AN51" s="372"/>
      <c r="AO51" s="372"/>
      <c r="AP51" s="372"/>
      <c r="AQ51" s="372"/>
      <c r="AR51" s="372"/>
      <c r="AS51" s="372"/>
      <c r="AT51" s="372"/>
      <c r="AU51" s="372"/>
      <c r="AV51" s="372"/>
      <c r="AW51" s="372"/>
      <c r="AX51" s="372"/>
      <c r="AY51" s="372"/>
      <c r="AZ51" s="372"/>
      <c r="BA51" s="372"/>
      <c r="BB51" s="372"/>
      <c r="BC51" s="373"/>
      <c r="BD51" s="28"/>
      <c r="BN51" s="344" t="str">
        <f>IF(附表!A51=0,"",附表!A51)</f>
        <v>外语（任选）</v>
      </c>
      <c r="BO51" s="345"/>
      <c r="BP51" s="345"/>
      <c r="BQ51" s="345"/>
      <c r="BR51" s="345"/>
      <c r="BS51" s="345"/>
      <c r="BT51" s="345"/>
      <c r="BU51" s="345"/>
      <c r="BV51" s="345"/>
      <c r="BW51" s="345"/>
      <c r="BX51" s="345"/>
      <c r="BY51" s="345"/>
      <c r="BZ51" s="345" t="str">
        <f>IF(附表!D51=0,"",附表!D51)</f>
        <v/>
      </c>
      <c r="CA51" s="345"/>
      <c r="CB51" s="345"/>
      <c r="CC51" s="345"/>
      <c r="CD51" s="345"/>
      <c r="CE51" s="345"/>
      <c r="CF51" s="345"/>
      <c r="CG51" s="345"/>
      <c r="CH51" s="345"/>
      <c r="CI51" s="345"/>
      <c r="CJ51" s="345"/>
      <c r="CK51" s="345"/>
      <c r="CQ51" s="60"/>
      <c r="CY51" s="44"/>
      <c r="CZ51" s="65" t="str">
        <v>罹患一项由非自然现象引起的精神疾病</v>
      </c>
      <c r="DR51" s="74"/>
      <c r="DS51" s="28"/>
    </row>
    <row r="52" spans="1:123" ht="14.15" customHeight="1">
      <c r="A52" s="32"/>
      <c r="B52" s="332" t="str">
        <f>IF(附表!$I$12,IF(附表!A24=0,"",附表!A24),"")</f>
        <v>射击50%</v>
      </c>
      <c r="C52" s="333"/>
      <c r="D52" s="333"/>
      <c r="E52" s="333"/>
      <c r="F52" s="333"/>
      <c r="G52" s="333"/>
      <c r="H52" s="333"/>
      <c r="I52" s="333"/>
      <c r="J52" s="333"/>
      <c r="K52" s="333"/>
      <c r="L52" s="333"/>
      <c r="M52" s="333"/>
      <c r="N52" s="333"/>
      <c r="O52" s="333"/>
      <c r="P52" s="337" t="str">
        <f>IF(附表!$I$12,IF(附表!D23=0,"",附表!D23),"")</f>
        <v>重型武器50%</v>
      </c>
      <c r="Q52" s="338"/>
      <c r="R52" s="338"/>
      <c r="S52" s="338"/>
      <c r="T52" s="338"/>
      <c r="U52" s="338"/>
      <c r="V52" s="338"/>
      <c r="W52" s="338"/>
      <c r="X52" s="338"/>
      <c r="Y52" s="338"/>
      <c r="Z52" s="342"/>
      <c r="AA52" s="346" t="str">
        <f>IF(附表!F20=0,"",附表!F20)</f>
        <v/>
      </c>
      <c r="AB52" s="347"/>
      <c r="AC52" s="347"/>
      <c r="AD52" s="347"/>
      <c r="AE52" s="347"/>
      <c r="AF52" s="347"/>
      <c r="AG52" s="347"/>
      <c r="AH52" s="347"/>
      <c r="AI52" s="347"/>
      <c r="AJ52" s="347"/>
      <c r="AK52" s="372"/>
      <c r="AL52" s="372"/>
      <c r="AM52" s="372"/>
      <c r="AN52" s="372"/>
      <c r="AO52" s="372"/>
      <c r="AP52" s="372"/>
      <c r="AQ52" s="372"/>
      <c r="AR52" s="372"/>
      <c r="AS52" s="372"/>
      <c r="AT52" s="372"/>
      <c r="AU52" s="372"/>
      <c r="AV52" s="372"/>
      <c r="AW52" s="372"/>
      <c r="AX52" s="372"/>
      <c r="AY52" s="372"/>
      <c r="AZ52" s="372"/>
      <c r="BA52" s="372"/>
      <c r="BB52" s="372"/>
      <c r="BC52" s="373"/>
      <c r="BD52" s="28"/>
      <c r="BN52" s="344" t="str">
        <f>IF(附表!A52=0,"",附表!A52)</f>
        <v>历史</v>
      </c>
      <c r="BO52" s="345"/>
      <c r="BP52" s="345"/>
      <c r="BQ52" s="345"/>
      <c r="BR52" s="345"/>
      <c r="BS52" s="345"/>
      <c r="BT52" s="345"/>
      <c r="BU52" s="345"/>
      <c r="BV52" s="345"/>
      <c r="BW52" s="345"/>
      <c r="BX52" s="345"/>
      <c r="BY52" s="345"/>
      <c r="BZ52" s="345" t="str">
        <f>IF(附表!D52=0,"",附表!D52)</f>
        <v/>
      </c>
      <c r="CA52" s="345"/>
      <c r="CB52" s="345"/>
      <c r="CC52" s="345"/>
      <c r="CD52" s="345"/>
      <c r="CE52" s="345"/>
      <c r="CF52" s="345"/>
      <c r="CG52" s="345"/>
      <c r="CH52" s="345"/>
      <c r="CI52" s="345"/>
      <c r="CJ52" s="345"/>
      <c r="CK52" s="345"/>
      <c r="CQ52" s="60"/>
      <c r="CY52" s="44"/>
      <c r="CZ52" s="66" t="str">
        <v>与掌局者商讨背景细节</v>
      </c>
      <c r="DA52" s="35"/>
      <c r="DB52" s="35"/>
      <c r="DC52" s="35"/>
      <c r="DD52" s="35"/>
      <c r="DE52" s="35"/>
      <c r="DF52" s="35"/>
      <c r="DG52" s="35"/>
      <c r="DH52" s="35"/>
      <c r="DI52" s="35"/>
      <c r="DJ52" s="35"/>
      <c r="DK52" s="35"/>
      <c r="DL52" s="35"/>
      <c r="DM52" s="35"/>
      <c r="DN52" s="35"/>
      <c r="DO52" s="35"/>
      <c r="DP52" s="35"/>
      <c r="DQ52" s="35"/>
      <c r="DR52" s="75"/>
      <c r="DS52" s="28"/>
    </row>
    <row r="53" spans="1:123" ht="14.15" customHeight="1">
      <c r="A53" s="32"/>
      <c r="B53" s="332" t="str">
        <f>IF(附表!$I$12,IF(附表!A25=0,"",附表!A25),"")</f>
        <v>法证学30%</v>
      </c>
      <c r="C53" s="333"/>
      <c r="D53" s="333"/>
      <c r="E53" s="333"/>
      <c r="F53" s="333"/>
      <c r="G53" s="333"/>
      <c r="H53" s="333"/>
      <c r="I53" s="333"/>
      <c r="J53" s="333"/>
      <c r="K53" s="333"/>
      <c r="L53" s="333"/>
      <c r="M53" s="333"/>
      <c r="N53" s="333"/>
      <c r="O53" s="333"/>
      <c r="P53" s="337" t="str">
        <f>IF(附表!$I$12,IF(附表!D24=0,"",附表!D24),"")</f>
        <v>药学50%</v>
      </c>
      <c r="Q53" s="338"/>
      <c r="R53" s="338"/>
      <c r="S53" s="338"/>
      <c r="T53" s="338"/>
      <c r="U53" s="338"/>
      <c r="V53" s="338"/>
      <c r="W53" s="338"/>
      <c r="X53" s="338"/>
      <c r="Y53" s="338"/>
      <c r="Z53" s="342"/>
      <c r="AA53" s="346" t="str">
        <f>IF(附表!F21=0,"",附表!F21)</f>
        <v/>
      </c>
      <c r="AB53" s="347"/>
      <c r="AC53" s="347"/>
      <c r="AD53" s="347"/>
      <c r="AE53" s="347"/>
      <c r="AF53" s="347"/>
      <c r="AG53" s="347"/>
      <c r="AH53" s="347"/>
      <c r="AI53" s="347"/>
      <c r="AJ53" s="347"/>
      <c r="AK53" s="372"/>
      <c r="AL53" s="372"/>
      <c r="AM53" s="372"/>
      <c r="AN53" s="372"/>
      <c r="AO53" s="372"/>
      <c r="AP53" s="372"/>
      <c r="AQ53" s="372"/>
      <c r="AR53" s="372"/>
      <c r="AS53" s="372"/>
      <c r="AT53" s="372"/>
      <c r="AU53" s="372"/>
      <c r="AV53" s="372"/>
      <c r="AW53" s="372"/>
      <c r="AX53" s="372"/>
      <c r="AY53" s="372"/>
      <c r="AZ53" s="372"/>
      <c r="BA53" s="372"/>
      <c r="BB53" s="372"/>
      <c r="BC53" s="373"/>
      <c r="BD53" s="28"/>
      <c r="BN53" s="344" t="str">
        <f>IF(附表!A53=0,"",附表!A53)</f>
        <v>说服</v>
      </c>
      <c r="BO53" s="345"/>
      <c r="BP53" s="345"/>
      <c r="BQ53" s="345"/>
      <c r="BR53" s="345"/>
      <c r="BS53" s="345"/>
      <c r="BT53" s="345"/>
      <c r="BU53" s="345"/>
      <c r="BV53" s="345"/>
      <c r="BW53" s="345"/>
      <c r="BX53" s="345"/>
      <c r="BY53" s="345"/>
      <c r="BZ53" s="345" t="str">
        <f>IF(附表!D53=0,"",附表!D53)</f>
        <v/>
      </c>
      <c r="CA53" s="345"/>
      <c r="CB53" s="345"/>
      <c r="CC53" s="345"/>
      <c r="CD53" s="345"/>
      <c r="CE53" s="345"/>
      <c r="CF53" s="345"/>
      <c r="CG53" s="345"/>
      <c r="CH53" s="345"/>
      <c r="CI53" s="345"/>
      <c r="CJ53" s="345"/>
      <c r="CK53" s="345"/>
      <c r="CQ53" s="60"/>
      <c r="CZ53" s="27"/>
      <c r="DA53" s="27"/>
      <c r="DB53" s="27"/>
      <c r="DC53" s="27"/>
      <c r="DD53" s="27"/>
      <c r="DE53" s="27"/>
      <c r="DF53" s="27"/>
      <c r="DG53" s="27"/>
      <c r="DH53" s="27"/>
      <c r="DI53" s="27"/>
      <c r="DJ53" s="27"/>
      <c r="DK53" s="27"/>
      <c r="DL53" s="27"/>
      <c r="DM53" s="27"/>
      <c r="DN53" s="27"/>
      <c r="DO53" s="27"/>
      <c r="DP53" s="27"/>
      <c r="DQ53" s="27"/>
      <c r="DR53" s="27"/>
    </row>
    <row r="54" spans="1:123" ht="14.15" customHeight="1">
      <c r="A54" s="32"/>
      <c r="B54" s="332" t="str">
        <f>IF(附表!$I$12,IF(附表!A26=0,"",附表!A26),"")</f>
        <v>人源情报60%</v>
      </c>
      <c r="C54" s="333"/>
      <c r="D54" s="333"/>
      <c r="E54" s="333"/>
      <c r="F54" s="333"/>
      <c r="G54" s="333"/>
      <c r="H54" s="333"/>
      <c r="I54" s="333"/>
      <c r="J54" s="333"/>
      <c r="K54" s="333"/>
      <c r="L54" s="333"/>
      <c r="M54" s="333"/>
      <c r="N54" s="333"/>
      <c r="O54" s="333"/>
      <c r="P54" s="337" t="str">
        <f>IF(附表!$I$12,IF(附表!D25=0,"",附表!D25),"")</f>
        <v/>
      </c>
      <c r="Q54" s="338"/>
      <c r="R54" s="338"/>
      <c r="S54" s="338"/>
      <c r="T54" s="338"/>
      <c r="U54" s="338"/>
      <c r="V54" s="338"/>
      <c r="W54" s="338"/>
      <c r="X54" s="338"/>
      <c r="Y54" s="338"/>
      <c r="Z54" s="342"/>
      <c r="AA54" s="346" t="str">
        <f>IF(附表!F22=0,"",附表!F22)</f>
        <v/>
      </c>
      <c r="AB54" s="347"/>
      <c r="AC54" s="347"/>
      <c r="AD54" s="347"/>
      <c r="AE54" s="347"/>
      <c r="AF54" s="347"/>
      <c r="AG54" s="347"/>
      <c r="AH54" s="347"/>
      <c r="AI54" s="347"/>
      <c r="AJ54" s="347"/>
      <c r="AK54" s="372"/>
      <c r="AL54" s="372"/>
      <c r="AM54" s="372"/>
      <c r="AN54" s="372"/>
      <c r="AO54" s="372"/>
      <c r="AP54" s="372"/>
      <c r="AQ54" s="372"/>
      <c r="AR54" s="372"/>
      <c r="AS54" s="372"/>
      <c r="AT54" s="372"/>
      <c r="AU54" s="372"/>
      <c r="AV54" s="372"/>
      <c r="AW54" s="372"/>
      <c r="AX54" s="372"/>
      <c r="AY54" s="372"/>
      <c r="AZ54" s="372"/>
      <c r="BA54" s="372"/>
      <c r="BB54" s="372"/>
      <c r="BC54" s="373"/>
      <c r="BD54" s="28"/>
      <c r="BN54" s="344" t="str">
        <f>IF(附表!A54=0,"",附表!A54)</f>
        <v>另三项个人特长</v>
      </c>
      <c r="BO54" s="345"/>
      <c r="BP54" s="345"/>
      <c r="BQ54" s="345"/>
      <c r="BR54" s="345"/>
      <c r="BS54" s="345"/>
      <c r="BT54" s="345"/>
      <c r="BU54" s="345"/>
      <c r="BV54" s="345"/>
      <c r="BW54" s="345"/>
      <c r="BX54" s="345"/>
      <c r="BY54" s="345"/>
      <c r="BZ54" s="345" t="str">
        <f>IF(附表!D54=0,"",附表!D54)</f>
        <v/>
      </c>
      <c r="CA54" s="345"/>
      <c r="CB54" s="345"/>
      <c r="CC54" s="345"/>
      <c r="CD54" s="345"/>
      <c r="CE54" s="345"/>
      <c r="CF54" s="345"/>
      <c r="CG54" s="345"/>
      <c r="CH54" s="345"/>
      <c r="CI54" s="345"/>
      <c r="CJ54" s="345"/>
      <c r="CK54" s="345"/>
      <c r="CQ54" s="60"/>
    </row>
    <row r="55" spans="1:123" ht="14.15" customHeight="1">
      <c r="A55" s="32"/>
      <c r="B55" s="332" t="str">
        <f>IF(附表!$I$12,IF(附表!A27=0,"",附表!A27),"")</f>
        <v>法律30%</v>
      </c>
      <c r="C55" s="333"/>
      <c r="D55" s="333"/>
      <c r="E55" s="333"/>
      <c r="F55" s="333"/>
      <c r="G55" s="333"/>
      <c r="H55" s="333"/>
      <c r="I55" s="333"/>
      <c r="J55" s="333"/>
      <c r="K55" s="333"/>
      <c r="L55" s="333"/>
      <c r="M55" s="333"/>
      <c r="N55" s="333"/>
      <c r="O55" s="333"/>
      <c r="P55" s="337" t="str">
        <f>IF(附表!$I$12,IF(附表!D26=0,"",附表!D26),"")</f>
        <v/>
      </c>
      <c r="Q55" s="338"/>
      <c r="R55" s="338"/>
      <c r="S55" s="338"/>
      <c r="T55" s="338"/>
      <c r="U55" s="338"/>
      <c r="V55" s="338"/>
      <c r="W55" s="338"/>
      <c r="X55" s="338"/>
      <c r="Y55" s="338"/>
      <c r="Z55" s="342"/>
      <c r="AA55" s="346" t="str">
        <f>IF(附表!F23=0,"",附表!F23)</f>
        <v/>
      </c>
      <c r="AB55" s="347"/>
      <c r="AC55" s="347"/>
      <c r="AD55" s="347"/>
      <c r="AE55" s="347"/>
      <c r="AF55" s="347"/>
      <c r="AG55" s="347"/>
      <c r="AH55" s="347"/>
      <c r="AI55" s="347"/>
      <c r="AJ55" s="347"/>
      <c r="AK55" s="372"/>
      <c r="AL55" s="372"/>
      <c r="AM55" s="372"/>
      <c r="AN55" s="372"/>
      <c r="AO55" s="372"/>
      <c r="AP55" s="372"/>
      <c r="AQ55" s="372"/>
      <c r="AR55" s="372"/>
      <c r="AS55" s="372"/>
      <c r="AT55" s="372"/>
      <c r="AU55" s="372"/>
      <c r="AV55" s="372"/>
      <c r="AW55" s="372"/>
      <c r="AX55" s="372"/>
      <c r="AY55" s="372"/>
      <c r="AZ55" s="372"/>
      <c r="BA55" s="372"/>
      <c r="BB55" s="372"/>
      <c r="BC55" s="373"/>
      <c r="BD55" s="28"/>
      <c r="BN55" s="344" t="str">
        <f>IF(附表!A55=0,"",附表!A55)</f>
        <v/>
      </c>
      <c r="BO55" s="345"/>
      <c r="BP55" s="345"/>
      <c r="BQ55" s="345"/>
      <c r="BR55" s="345"/>
      <c r="BS55" s="345"/>
      <c r="BT55" s="345"/>
      <c r="BU55" s="345"/>
      <c r="BV55" s="345"/>
      <c r="BW55" s="345"/>
      <c r="BX55" s="345"/>
      <c r="BY55" s="345"/>
      <c r="BZ55" s="345" t="str">
        <f>IF(附表!D55=0,"",附表!D55)</f>
        <v/>
      </c>
      <c r="CA55" s="345"/>
      <c r="CB55" s="345"/>
      <c r="CC55" s="345"/>
      <c r="CD55" s="345"/>
      <c r="CE55" s="345"/>
      <c r="CF55" s="345"/>
      <c r="CG55" s="345"/>
      <c r="CH55" s="345"/>
      <c r="CI55" s="345"/>
      <c r="CJ55" s="345"/>
      <c r="CK55" s="345"/>
      <c r="CQ55" s="60"/>
    </row>
    <row r="56" spans="1:123" ht="14.15" customHeight="1">
      <c r="A56" s="32"/>
      <c r="B56" s="332" t="str">
        <f>IF(附表!$I$12,IF(附表!A28=0,"",附表!A28),"")</f>
        <v>说服50%</v>
      </c>
      <c r="C56" s="333"/>
      <c r="D56" s="333"/>
      <c r="E56" s="333"/>
      <c r="F56" s="333"/>
      <c r="G56" s="333"/>
      <c r="H56" s="333"/>
      <c r="I56" s="333"/>
      <c r="J56" s="333"/>
      <c r="K56" s="333"/>
      <c r="L56" s="333"/>
      <c r="M56" s="333"/>
      <c r="N56" s="333"/>
      <c r="O56" s="333"/>
      <c r="P56" s="337" t="str">
        <f>IF(附表!$I$12,IF(附表!D27=0,"",附表!D27),"")</f>
        <v/>
      </c>
      <c r="Q56" s="338"/>
      <c r="R56" s="338"/>
      <c r="S56" s="338"/>
      <c r="T56" s="338"/>
      <c r="U56" s="338"/>
      <c r="V56" s="338"/>
      <c r="W56" s="338"/>
      <c r="X56" s="338"/>
      <c r="Y56" s="338"/>
      <c r="Z56" s="342"/>
      <c r="AJ56" s="44"/>
      <c r="AK56" s="372"/>
      <c r="AL56" s="372"/>
      <c r="AM56" s="372"/>
      <c r="AN56" s="372"/>
      <c r="AO56" s="372"/>
      <c r="AP56" s="372"/>
      <c r="AQ56" s="372"/>
      <c r="AR56" s="372"/>
      <c r="AS56" s="372"/>
      <c r="AT56" s="372"/>
      <c r="AU56" s="372"/>
      <c r="AV56" s="372"/>
      <c r="AW56" s="372"/>
      <c r="AX56" s="372"/>
      <c r="AY56" s="372"/>
      <c r="AZ56" s="372"/>
      <c r="BA56" s="372"/>
      <c r="BB56" s="372"/>
      <c r="BC56" s="373"/>
      <c r="BD56" s="28"/>
      <c r="BN56" s="344" t="str">
        <f>IF(附表!A56=0,"",附表!A56)</f>
        <v/>
      </c>
      <c r="BO56" s="345"/>
      <c r="BP56" s="345"/>
      <c r="BQ56" s="345"/>
      <c r="BR56" s="345"/>
      <c r="BS56" s="345"/>
      <c r="BT56" s="345"/>
      <c r="BU56" s="345"/>
      <c r="BV56" s="345"/>
      <c r="BW56" s="345"/>
      <c r="BX56" s="345"/>
      <c r="BY56" s="345"/>
      <c r="BZ56" s="345"/>
      <c r="CA56" s="345"/>
      <c r="CB56" s="345"/>
      <c r="CC56" s="345"/>
      <c r="CD56" s="345"/>
      <c r="CE56" s="345"/>
      <c r="CF56" s="345"/>
      <c r="CG56" s="345"/>
      <c r="CH56" s="345"/>
      <c r="CI56" s="345"/>
      <c r="CJ56" s="345"/>
      <c r="CK56" s="345"/>
      <c r="CL56" s="345"/>
      <c r="CM56" s="345"/>
      <c r="CN56" s="345"/>
      <c r="CO56" s="345"/>
      <c r="CP56" s="345"/>
      <c r="CQ56" s="60"/>
    </row>
    <row r="57" spans="1:123" ht="14.15" customHeight="1">
      <c r="A57" s="32"/>
      <c r="B57" s="332" t="str">
        <f>IF(附表!$I$12,IF(附表!A29=0,"",附表!A29),"")</f>
        <v>搜寻50%</v>
      </c>
      <c r="C57" s="333"/>
      <c r="D57" s="333"/>
      <c r="E57" s="333"/>
      <c r="F57" s="333"/>
      <c r="G57" s="333"/>
      <c r="H57" s="333"/>
      <c r="I57" s="333"/>
      <c r="J57" s="333"/>
      <c r="K57" s="333"/>
      <c r="L57" s="333"/>
      <c r="M57" s="333"/>
      <c r="N57" s="333"/>
      <c r="O57" s="333"/>
      <c r="P57" s="337" t="str">
        <f>IF(附表!$I$12,IF(附表!D28=0,"",附表!D28),"")</f>
        <v/>
      </c>
      <c r="Q57" s="338"/>
      <c r="R57" s="338"/>
      <c r="S57" s="338"/>
      <c r="T57" s="338"/>
      <c r="U57" s="338"/>
      <c r="V57" s="338"/>
      <c r="W57" s="338"/>
      <c r="X57" s="338"/>
      <c r="Y57" s="338"/>
      <c r="Z57" s="342"/>
      <c r="AJ57" s="44"/>
      <c r="AK57" s="372"/>
      <c r="AL57" s="372"/>
      <c r="AM57" s="372"/>
      <c r="AN57" s="372"/>
      <c r="AO57" s="372"/>
      <c r="AP57" s="372"/>
      <c r="AQ57" s="372"/>
      <c r="AR57" s="372"/>
      <c r="AS57" s="372"/>
      <c r="AT57" s="372"/>
      <c r="AU57" s="372"/>
      <c r="AV57" s="372"/>
      <c r="AW57" s="372"/>
      <c r="AX57" s="372"/>
      <c r="AY57" s="372"/>
      <c r="AZ57" s="372"/>
      <c r="BA57" s="372"/>
      <c r="BB57" s="372"/>
      <c r="BC57" s="373"/>
      <c r="BD57" s="28"/>
      <c r="BN57" s="350" t="str">
        <f>IF(附表!A57=0,"",附表!A57)</f>
        <v/>
      </c>
      <c r="BO57" s="351"/>
      <c r="BP57" s="351"/>
      <c r="BQ57" s="351"/>
      <c r="BR57" s="351"/>
      <c r="BS57" s="351"/>
      <c r="BT57" s="351"/>
      <c r="BU57" s="351"/>
      <c r="BV57" s="351"/>
      <c r="BW57" s="351"/>
      <c r="BX57" s="351"/>
      <c r="BY57" s="351"/>
      <c r="BZ57" s="351" t="str">
        <f>IF(附表!D57=0,"",附表!D57)</f>
        <v/>
      </c>
      <c r="CA57" s="351"/>
      <c r="CB57" s="351"/>
      <c r="CC57" s="351"/>
      <c r="CD57" s="351"/>
      <c r="CE57" s="351"/>
      <c r="CF57" s="351"/>
      <c r="CG57" s="351"/>
      <c r="CH57" s="351"/>
      <c r="CI57" s="351"/>
      <c r="CJ57" s="351"/>
      <c r="CK57" s="351"/>
      <c r="CL57" s="61"/>
      <c r="CM57" s="61"/>
      <c r="CN57" s="61"/>
      <c r="CO57" s="61"/>
      <c r="CP57" s="61"/>
      <c r="CQ57" s="62"/>
    </row>
    <row r="58" spans="1:123" ht="14.15" customHeight="1">
      <c r="B58" s="332" t="str">
        <f>IF(附表!$I$12,IF(附表!A30=0,"",附表!A30),"")</f>
        <v>徒手搏斗60%</v>
      </c>
      <c r="C58" s="333"/>
      <c r="D58" s="333"/>
      <c r="E58" s="333"/>
      <c r="F58" s="333"/>
      <c r="G58" s="333"/>
      <c r="H58" s="333"/>
      <c r="I58" s="333"/>
      <c r="J58" s="333"/>
      <c r="K58" s="333"/>
      <c r="L58" s="333"/>
      <c r="M58" s="333"/>
      <c r="N58" s="333"/>
      <c r="O58" s="333"/>
      <c r="P58" s="337" t="str">
        <f>IF(附表!$I$12,IF(附表!D29=0,"",附表!D29),"")</f>
        <v/>
      </c>
      <c r="Q58" s="338"/>
      <c r="R58" s="338"/>
      <c r="S58" s="338"/>
      <c r="T58" s="338"/>
      <c r="U58" s="338"/>
      <c r="V58" s="338"/>
      <c r="W58" s="338"/>
      <c r="X58" s="338"/>
      <c r="Y58" s="338"/>
      <c r="Z58" s="342"/>
      <c r="AJ58" s="44"/>
      <c r="AK58" s="372"/>
      <c r="AL58" s="372"/>
      <c r="AM58" s="372"/>
      <c r="AN58" s="372"/>
      <c r="AO58" s="372"/>
      <c r="AP58" s="372"/>
      <c r="AQ58" s="372"/>
      <c r="AR58" s="372"/>
      <c r="AS58" s="372"/>
      <c r="AT58" s="372"/>
      <c r="AU58" s="372"/>
      <c r="AV58" s="372"/>
      <c r="AW58" s="372"/>
      <c r="AX58" s="372"/>
      <c r="AY58" s="372"/>
      <c r="AZ58" s="372"/>
      <c r="BA58" s="372"/>
      <c r="BB58" s="372"/>
      <c r="BC58" s="373"/>
      <c r="BD58" s="30"/>
      <c r="BE58" s="27"/>
      <c r="BF58" s="27"/>
      <c r="BG58" s="27"/>
      <c r="BH58" s="27"/>
      <c r="BI58" s="27"/>
      <c r="BJ58" s="27"/>
      <c r="BK58" s="27"/>
      <c r="BL58" s="27"/>
      <c r="BM58" s="27"/>
      <c r="BN58" s="27"/>
      <c r="BO58" s="27"/>
      <c r="BP58" s="27"/>
      <c r="BQ58" s="27"/>
      <c r="BR58" s="27"/>
      <c r="BS58" s="27"/>
      <c r="BT58" s="27"/>
    </row>
    <row r="59" spans="1:123" ht="14.15" customHeight="1">
      <c r="B59" s="332" t="str">
        <f>IF(附表!$I$12,IF(附表!A31=0,"",附表!A31),"")</f>
        <v/>
      </c>
      <c r="C59" s="333"/>
      <c r="D59" s="333"/>
      <c r="E59" s="333"/>
      <c r="F59" s="333"/>
      <c r="G59" s="333"/>
      <c r="H59" s="333"/>
      <c r="I59" s="333"/>
      <c r="J59" s="333"/>
      <c r="K59" s="333"/>
      <c r="L59" s="333"/>
      <c r="M59" s="333"/>
      <c r="N59" s="333"/>
      <c r="O59" s="333"/>
      <c r="P59" s="337" t="str">
        <f>IF(附表!$I$12,IF(附表!D30=0,"",附表!D30),"")</f>
        <v/>
      </c>
      <c r="Q59" s="338"/>
      <c r="R59" s="338"/>
      <c r="S59" s="338"/>
      <c r="T59" s="338"/>
      <c r="U59" s="338"/>
      <c r="V59" s="338"/>
      <c r="W59" s="338"/>
      <c r="X59" s="338"/>
      <c r="Y59" s="338"/>
      <c r="Z59" s="342"/>
      <c r="AJ59" s="44"/>
      <c r="AK59" s="372"/>
      <c r="AL59" s="372"/>
      <c r="AM59" s="372"/>
      <c r="AN59" s="372"/>
      <c r="AO59" s="372"/>
      <c r="AP59" s="372"/>
      <c r="AQ59" s="372"/>
      <c r="AR59" s="372"/>
      <c r="AS59" s="372"/>
      <c r="AT59" s="372"/>
      <c r="AU59" s="372"/>
      <c r="AV59" s="372"/>
      <c r="AW59" s="372"/>
      <c r="AX59" s="372"/>
      <c r="AY59" s="372"/>
      <c r="AZ59" s="372"/>
      <c r="BA59" s="372"/>
      <c r="BB59" s="372"/>
      <c r="BC59" s="373"/>
      <c r="BD59" s="28"/>
    </row>
    <row r="60" spans="1:123" ht="14.15" customHeight="1">
      <c r="B60" s="332" t="str">
        <f>IF(附表!$I$12,IF(附表!A32=0,"",附表!A32),"")</f>
        <v/>
      </c>
      <c r="C60" s="333"/>
      <c r="D60" s="333"/>
      <c r="E60" s="333"/>
      <c r="F60" s="333"/>
      <c r="G60" s="333"/>
      <c r="H60" s="333"/>
      <c r="I60" s="333"/>
      <c r="J60" s="333"/>
      <c r="K60" s="333"/>
      <c r="L60" s="333"/>
      <c r="M60" s="333"/>
      <c r="N60" s="333"/>
      <c r="O60" s="333"/>
      <c r="AA60" s="376" t="str">
        <f>附表!K19</f>
        <v/>
      </c>
      <c r="AB60" s="377"/>
      <c r="AC60" s="377"/>
      <c r="AD60" s="377"/>
      <c r="AE60" s="377"/>
      <c r="AF60" s="377"/>
      <c r="AG60" s="377"/>
      <c r="AH60" s="377"/>
      <c r="AI60" s="377"/>
      <c r="AJ60" s="378"/>
      <c r="AK60" s="372"/>
      <c r="AL60" s="372"/>
      <c r="AM60" s="372"/>
      <c r="AN60" s="372"/>
      <c r="AO60" s="372"/>
      <c r="AP60" s="372"/>
      <c r="AQ60" s="372"/>
      <c r="AR60" s="372"/>
      <c r="AS60" s="372"/>
      <c r="AT60" s="372"/>
      <c r="AU60" s="372"/>
      <c r="AV60" s="372"/>
      <c r="AW60" s="372"/>
      <c r="AX60" s="372"/>
      <c r="AY60" s="372"/>
      <c r="AZ60" s="372"/>
      <c r="BA60" s="372"/>
      <c r="BB60" s="372"/>
      <c r="BC60" s="373"/>
      <c r="BD60" s="28"/>
    </row>
    <row r="61" spans="1:123" ht="14.15" customHeight="1">
      <c r="B61" s="332" t="str">
        <f>IF(附表!$I$12,IF(附表!A33=0,"",附表!A33),"")</f>
        <v/>
      </c>
      <c r="C61" s="333"/>
      <c r="D61" s="333"/>
      <c r="E61" s="333"/>
      <c r="F61" s="333"/>
      <c r="G61" s="333"/>
      <c r="H61" s="333"/>
      <c r="I61" s="333"/>
      <c r="J61" s="333"/>
      <c r="K61" s="333"/>
      <c r="L61" s="333"/>
      <c r="M61" s="333"/>
      <c r="N61" s="333"/>
      <c r="O61" s="333"/>
      <c r="AA61" s="379"/>
      <c r="AB61" s="380"/>
      <c r="AC61" s="380"/>
      <c r="AD61" s="380"/>
      <c r="AE61" s="380"/>
      <c r="AF61" s="380"/>
      <c r="AG61" s="380"/>
      <c r="AH61" s="380"/>
      <c r="AI61" s="380"/>
      <c r="AJ61" s="381"/>
      <c r="AK61" s="372"/>
      <c r="AL61" s="372"/>
      <c r="AM61" s="372"/>
      <c r="AN61" s="372"/>
      <c r="AO61" s="372"/>
      <c r="AP61" s="372"/>
      <c r="AQ61" s="372"/>
      <c r="AR61" s="372"/>
      <c r="AS61" s="372"/>
      <c r="AT61" s="372"/>
      <c r="AU61" s="372"/>
      <c r="AV61" s="372"/>
      <c r="AW61" s="372"/>
      <c r="AX61" s="372"/>
      <c r="AY61" s="372"/>
      <c r="AZ61" s="372"/>
      <c r="BA61" s="372"/>
      <c r="BB61" s="372"/>
      <c r="BC61" s="373"/>
      <c r="BD61" s="28"/>
    </row>
    <row r="62" spans="1:123" ht="14.15" customHeight="1">
      <c r="B62" s="332" t="str">
        <f>IF(附表!$I$12,IF(附表!A34=0,"",附表!A34),"")</f>
        <v/>
      </c>
      <c r="C62" s="333"/>
      <c r="D62" s="333"/>
      <c r="E62" s="333"/>
      <c r="F62" s="333"/>
      <c r="G62" s="333"/>
      <c r="H62" s="333"/>
      <c r="I62" s="333"/>
      <c r="J62" s="333"/>
      <c r="K62" s="333"/>
      <c r="L62" s="333"/>
      <c r="M62" s="333"/>
      <c r="N62" s="333"/>
      <c r="O62" s="333"/>
      <c r="AA62" s="379"/>
      <c r="AB62" s="380"/>
      <c r="AC62" s="380"/>
      <c r="AD62" s="380"/>
      <c r="AE62" s="380"/>
      <c r="AF62" s="380"/>
      <c r="AG62" s="380"/>
      <c r="AH62" s="380"/>
      <c r="AI62" s="380"/>
      <c r="AJ62" s="381"/>
      <c r="AK62" s="372"/>
      <c r="AL62" s="372"/>
      <c r="AM62" s="372"/>
      <c r="AN62" s="372"/>
      <c r="AO62" s="372"/>
      <c r="AP62" s="372"/>
      <c r="AQ62" s="372"/>
      <c r="AR62" s="372"/>
      <c r="AS62" s="372"/>
      <c r="AT62" s="372"/>
      <c r="AU62" s="372"/>
      <c r="AV62" s="372"/>
      <c r="AW62" s="372"/>
      <c r="AX62" s="372"/>
      <c r="AY62" s="372"/>
      <c r="AZ62" s="372"/>
      <c r="BA62" s="372"/>
      <c r="BB62" s="372"/>
      <c r="BC62" s="373"/>
      <c r="BD62" s="28"/>
    </row>
    <row r="63" spans="1:123" ht="14.15" customHeight="1">
      <c r="B63" s="352" t="str">
        <f>IF(附表!$I$12,IF(附表!A35=0,"",附表!A35),"")</f>
        <v/>
      </c>
      <c r="C63" s="353"/>
      <c r="D63" s="353"/>
      <c r="E63" s="353"/>
      <c r="F63" s="353"/>
      <c r="G63" s="353"/>
      <c r="H63" s="353"/>
      <c r="I63" s="353"/>
      <c r="J63" s="353"/>
      <c r="K63" s="353"/>
      <c r="L63" s="353"/>
      <c r="M63" s="353"/>
      <c r="N63" s="353"/>
      <c r="O63" s="353"/>
      <c r="P63" s="35"/>
      <c r="Q63" s="35"/>
      <c r="R63" s="35"/>
      <c r="S63" s="35"/>
      <c r="T63" s="35"/>
      <c r="U63" s="35"/>
      <c r="V63" s="35"/>
      <c r="W63" s="35"/>
      <c r="X63" s="35"/>
      <c r="Y63" s="35"/>
      <c r="Z63" s="35"/>
      <c r="AA63" s="382"/>
      <c r="AB63" s="383"/>
      <c r="AC63" s="383"/>
      <c r="AD63" s="383"/>
      <c r="AE63" s="383"/>
      <c r="AF63" s="383"/>
      <c r="AG63" s="383"/>
      <c r="AH63" s="383"/>
      <c r="AI63" s="383"/>
      <c r="AJ63" s="384"/>
      <c r="AK63" s="374"/>
      <c r="AL63" s="374"/>
      <c r="AM63" s="374"/>
      <c r="AN63" s="374"/>
      <c r="AO63" s="374"/>
      <c r="AP63" s="374"/>
      <c r="AQ63" s="374"/>
      <c r="AR63" s="374"/>
      <c r="AS63" s="374"/>
      <c r="AT63" s="374"/>
      <c r="AU63" s="374"/>
      <c r="AV63" s="374"/>
      <c r="AW63" s="374"/>
      <c r="AX63" s="374"/>
      <c r="AY63" s="374"/>
      <c r="AZ63" s="374"/>
      <c r="BA63" s="374"/>
      <c r="BB63" s="374"/>
      <c r="BC63" s="375"/>
      <c r="BD63" s="28"/>
    </row>
    <row r="64" spans="1:123" ht="14.15" customHeight="1">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row>
    <row r="71" spans="29:29" ht="14.15" customHeight="1">
      <c r="AC71" s="81"/>
    </row>
    <row r="72" spans="29:29" ht="14.15" customHeight="1">
      <c r="AC72" s="82"/>
    </row>
  </sheetData>
  <sheetProtection sheet="1" formatCells="0" selectLockedCells="1"/>
  <mergeCells count="733">
    <mergeCell ref="DZ14:EC14"/>
    <mergeCell ref="EI8:EJ11"/>
    <mergeCell ref="EK8:EY11"/>
    <mergeCell ref="BN17:CX26"/>
    <mergeCell ref="BI17:BM26"/>
    <mergeCell ref="EC22:EE22"/>
    <mergeCell ref="DW20:DY20"/>
    <mergeCell ref="DZ20:EC20"/>
    <mergeCell ref="ED20:EG20"/>
    <mergeCell ref="CZ20:DL20"/>
    <mergeCell ref="DM20:DP20"/>
    <mergeCell ref="DQ20:DV20"/>
    <mergeCell ref="ED18:EG18"/>
    <mergeCell ref="DQ19:DV19"/>
    <mergeCell ref="DW19:DY19"/>
    <mergeCell ref="DZ19:EC19"/>
    <mergeCell ref="ED19:EG19"/>
    <mergeCell ref="DW17:DY17"/>
    <mergeCell ref="DZ17:EC17"/>
    <mergeCell ref="ED17:EG17"/>
    <mergeCell ref="DR3:EH11"/>
    <mergeCell ref="CZ3:DQ11"/>
    <mergeCell ref="BI2:BV11"/>
    <mergeCell ref="ED42:EE43"/>
    <mergeCell ref="EF42:EG43"/>
    <mergeCell ref="CZ41:EC43"/>
    <mergeCell ref="ED36:EE37"/>
    <mergeCell ref="EF36:EG37"/>
    <mergeCell ref="ED24:EE25"/>
    <mergeCell ref="EF24:EG25"/>
    <mergeCell ref="CZ23:EC25"/>
    <mergeCell ref="CZ26:EC28"/>
    <mergeCell ref="ED27:EE28"/>
    <mergeCell ref="EF27:EG28"/>
    <mergeCell ref="CZ38:EC40"/>
    <mergeCell ref="ED39:EE40"/>
    <mergeCell ref="ED41:EE41"/>
    <mergeCell ref="EF41:EG41"/>
    <mergeCell ref="ED38:EE38"/>
    <mergeCell ref="EF38:EG38"/>
    <mergeCell ref="CZ14:DL14"/>
    <mergeCell ref="DM14:DP14"/>
    <mergeCell ref="DQ14:DV14"/>
    <mergeCell ref="DW14:DY14"/>
    <mergeCell ref="B58:O58"/>
    <mergeCell ref="P58:Z58"/>
    <mergeCell ref="B59:O59"/>
    <mergeCell ref="P59:Z59"/>
    <mergeCell ref="B60:O60"/>
    <mergeCell ref="B61:O61"/>
    <mergeCell ref="B62:O62"/>
    <mergeCell ref="B63:O63"/>
    <mergeCell ref="EQ13:EY14"/>
    <mergeCell ref="EI23:EY43"/>
    <mergeCell ref="EI17:EY20"/>
    <mergeCell ref="EF39:EG40"/>
    <mergeCell ref="CZ29:EC31"/>
    <mergeCell ref="CZ32:EC34"/>
    <mergeCell ref="ED33:EE34"/>
    <mergeCell ref="EF33:EG34"/>
    <mergeCell ref="ED30:EE31"/>
    <mergeCell ref="EF30:EG31"/>
    <mergeCell ref="AK49:BC63"/>
    <mergeCell ref="AA60:AJ63"/>
    <mergeCell ref="B55:O55"/>
    <mergeCell ref="P55:Z55"/>
    <mergeCell ref="AA55:AJ55"/>
    <mergeCell ref="BN55:BY55"/>
    <mergeCell ref="BZ55:CK55"/>
    <mergeCell ref="B56:O56"/>
    <mergeCell ref="P56:Z56"/>
    <mergeCell ref="BN56:CP56"/>
    <mergeCell ref="B57:O57"/>
    <mergeCell ref="P57:Z57"/>
    <mergeCell ref="BN57:BY57"/>
    <mergeCell ref="BZ57:CK57"/>
    <mergeCell ref="B53:O53"/>
    <mergeCell ref="P53:Z53"/>
    <mergeCell ref="AA53:AJ53"/>
    <mergeCell ref="BN53:BY53"/>
    <mergeCell ref="BZ53:CK53"/>
    <mergeCell ref="B54:O54"/>
    <mergeCell ref="P54:Z54"/>
    <mergeCell ref="AA54:AJ54"/>
    <mergeCell ref="BN54:BY54"/>
    <mergeCell ref="BZ54:CK54"/>
    <mergeCell ref="B51:O51"/>
    <mergeCell ref="P51:Z51"/>
    <mergeCell ref="AA51:AJ51"/>
    <mergeCell ref="BN51:BY51"/>
    <mergeCell ref="BZ51:CK51"/>
    <mergeCell ref="B52:O52"/>
    <mergeCell ref="P52:Z52"/>
    <mergeCell ref="AA52:AJ52"/>
    <mergeCell ref="BN52:BY52"/>
    <mergeCell ref="BZ52:CK52"/>
    <mergeCell ref="B49:O49"/>
    <mergeCell ref="P49:Z49"/>
    <mergeCell ref="AA49:AF49"/>
    <mergeCell ref="BN49:BY49"/>
    <mergeCell ref="BZ49:CK49"/>
    <mergeCell ref="B50:O50"/>
    <mergeCell ref="P50:Z50"/>
    <mergeCell ref="AA50:AJ50"/>
    <mergeCell ref="BN50:BY50"/>
    <mergeCell ref="BZ50:CK50"/>
    <mergeCell ref="CZ46:DE46"/>
    <mergeCell ref="DF46:DR46"/>
    <mergeCell ref="B47:G47"/>
    <mergeCell ref="H47:U47"/>
    <mergeCell ref="V47:AJ47"/>
    <mergeCell ref="BN47:CQ47"/>
    <mergeCell ref="B48:O48"/>
    <mergeCell ref="P48:Y48"/>
    <mergeCell ref="AA48:AG48"/>
    <mergeCell ref="AH48:AJ48"/>
    <mergeCell ref="AK48:BC48"/>
    <mergeCell ref="BN48:BV48"/>
    <mergeCell ref="AS43:AU43"/>
    <mergeCell ref="AV43:AX43"/>
    <mergeCell ref="AY43:BA43"/>
    <mergeCell ref="BB43:BD43"/>
    <mergeCell ref="BE43:BG43"/>
    <mergeCell ref="B46:G46"/>
    <mergeCell ref="H46:AJ46"/>
    <mergeCell ref="BN46:BV46"/>
    <mergeCell ref="BW46:CQ46"/>
    <mergeCell ref="B43:C43"/>
    <mergeCell ref="D43:O43"/>
    <mergeCell ref="P43:R43"/>
    <mergeCell ref="S43:U43"/>
    <mergeCell ref="V43:X43"/>
    <mergeCell ref="Y43:AA43"/>
    <mergeCell ref="AB43:AD43"/>
    <mergeCell ref="AE43:AF43"/>
    <mergeCell ref="AG43:AR43"/>
    <mergeCell ref="BI27:CX43"/>
    <mergeCell ref="B42:C42"/>
    <mergeCell ref="D42:O42"/>
    <mergeCell ref="P42:R42"/>
    <mergeCell ref="S42:U42"/>
    <mergeCell ref="V42:X42"/>
    <mergeCell ref="Y42:AA42"/>
    <mergeCell ref="AB42:AD42"/>
    <mergeCell ref="AE42:AF42"/>
    <mergeCell ref="AG42:AR42"/>
    <mergeCell ref="AS42:AU42"/>
    <mergeCell ref="AV42:AX42"/>
    <mergeCell ref="AY42:BA42"/>
    <mergeCell ref="BB42:BD42"/>
    <mergeCell ref="BE42:BG42"/>
    <mergeCell ref="AS41:AU41"/>
    <mergeCell ref="AV41:AX41"/>
    <mergeCell ref="AY41:BA41"/>
    <mergeCell ref="BB41:BD41"/>
    <mergeCell ref="BE41:BG41"/>
    <mergeCell ref="B41:C41"/>
    <mergeCell ref="D41:O41"/>
    <mergeCell ref="P41:R41"/>
    <mergeCell ref="B40:C40"/>
    <mergeCell ref="D40:O40"/>
    <mergeCell ref="P40:R40"/>
    <mergeCell ref="S40:U40"/>
    <mergeCell ref="V40:X40"/>
    <mergeCell ref="Y40:AA40"/>
    <mergeCell ref="AB40:AD40"/>
    <mergeCell ref="AE40:AF40"/>
    <mergeCell ref="AG40:AR40"/>
    <mergeCell ref="S41:U41"/>
    <mergeCell ref="V41:X41"/>
    <mergeCell ref="Y41:AA41"/>
    <mergeCell ref="AB41:AD41"/>
    <mergeCell ref="AE41:AF41"/>
    <mergeCell ref="AG41:AR41"/>
    <mergeCell ref="AG38:AR38"/>
    <mergeCell ref="B39:C39"/>
    <mergeCell ref="D39:O39"/>
    <mergeCell ref="P39:R39"/>
    <mergeCell ref="S39:U39"/>
    <mergeCell ref="V39:X39"/>
    <mergeCell ref="Y39:AA39"/>
    <mergeCell ref="AB39:AD39"/>
    <mergeCell ref="AE39:AF39"/>
    <mergeCell ref="AG39:AR39"/>
    <mergeCell ref="B38:C38"/>
    <mergeCell ref="D38:I38"/>
    <mergeCell ref="J38:O38"/>
    <mergeCell ref="P38:R38"/>
    <mergeCell ref="S38:U38"/>
    <mergeCell ref="V38:X38"/>
    <mergeCell ref="Y38:AA38"/>
    <mergeCell ref="AB38:AD38"/>
    <mergeCell ref="AE38:AF38"/>
    <mergeCell ref="AS40:AU40"/>
    <mergeCell ref="AV40:AX40"/>
    <mergeCell ref="AY40:BA40"/>
    <mergeCell ref="BB40:BD40"/>
    <mergeCell ref="AS37:AU37"/>
    <mergeCell ref="AV37:AX37"/>
    <mergeCell ref="AY37:BA37"/>
    <mergeCell ref="BB37:BD37"/>
    <mergeCell ref="BE37:BG37"/>
    <mergeCell ref="BE40:BG40"/>
    <mergeCell ref="AS38:AU38"/>
    <mergeCell ref="AV38:AX38"/>
    <mergeCell ref="AY38:BA38"/>
    <mergeCell ref="BB38:BD38"/>
    <mergeCell ref="BE38:BG38"/>
    <mergeCell ref="AS39:AU39"/>
    <mergeCell ref="AV39:AX39"/>
    <mergeCell ref="AY39:BA39"/>
    <mergeCell ref="BB39:BD39"/>
    <mergeCell ref="BE39:BG39"/>
    <mergeCell ref="AG37:AR37"/>
    <mergeCell ref="B37:C37"/>
    <mergeCell ref="D37:I37"/>
    <mergeCell ref="J37:O37"/>
    <mergeCell ref="P37:R37"/>
    <mergeCell ref="S37:U37"/>
    <mergeCell ref="V37:X37"/>
    <mergeCell ref="Y37:AA37"/>
    <mergeCell ref="AB37:AD37"/>
    <mergeCell ref="AE37:AF37"/>
    <mergeCell ref="ED35:EE35"/>
    <mergeCell ref="EF35:EG35"/>
    <mergeCell ref="B36:C36"/>
    <mergeCell ref="D36:I36"/>
    <mergeCell ref="J36:O36"/>
    <mergeCell ref="P36:R36"/>
    <mergeCell ref="S36:U36"/>
    <mergeCell ref="V36:X36"/>
    <mergeCell ref="Y36:AA36"/>
    <mergeCell ref="AB36:AD36"/>
    <mergeCell ref="AE36:AF36"/>
    <mergeCell ref="AG36:AR36"/>
    <mergeCell ref="AS36:AU36"/>
    <mergeCell ref="AV36:AX36"/>
    <mergeCell ref="AY36:BA36"/>
    <mergeCell ref="BB36:BD36"/>
    <mergeCell ref="BE36:BG36"/>
    <mergeCell ref="CZ35:EC37"/>
    <mergeCell ref="BE34:BG34"/>
    <mergeCell ref="B35:C35"/>
    <mergeCell ref="D35:O35"/>
    <mergeCell ref="P35:R35"/>
    <mergeCell ref="S35:U35"/>
    <mergeCell ref="V35:X35"/>
    <mergeCell ref="Y35:AA35"/>
    <mergeCell ref="AB35:AD35"/>
    <mergeCell ref="AE35:AF35"/>
    <mergeCell ref="AG35:AR35"/>
    <mergeCell ref="AS35:AU35"/>
    <mergeCell ref="AV35:AX35"/>
    <mergeCell ref="AY35:BA35"/>
    <mergeCell ref="BB35:BD35"/>
    <mergeCell ref="BE35:BG35"/>
    <mergeCell ref="B34:C34"/>
    <mergeCell ref="D34:O34"/>
    <mergeCell ref="P34:R34"/>
    <mergeCell ref="S34:U34"/>
    <mergeCell ref="V34:X34"/>
    <mergeCell ref="Y34:AA34"/>
    <mergeCell ref="AB34:AD34"/>
    <mergeCell ref="AE34:AF34"/>
    <mergeCell ref="AG34:AR34"/>
    <mergeCell ref="ED32:EE32"/>
    <mergeCell ref="EF32:EG32"/>
    <mergeCell ref="B33:C33"/>
    <mergeCell ref="D33:O33"/>
    <mergeCell ref="P33:R33"/>
    <mergeCell ref="S33:U33"/>
    <mergeCell ref="V33:X33"/>
    <mergeCell ref="Y33:AA33"/>
    <mergeCell ref="AB33:AD33"/>
    <mergeCell ref="AE33:AF33"/>
    <mergeCell ref="AG33:AR33"/>
    <mergeCell ref="AS33:AU33"/>
    <mergeCell ref="AV33:AX33"/>
    <mergeCell ref="AY33:BA33"/>
    <mergeCell ref="BB33:BD33"/>
    <mergeCell ref="BE33:BG33"/>
    <mergeCell ref="AS34:AU34"/>
    <mergeCell ref="AV34:AX34"/>
    <mergeCell ref="AY34:BA34"/>
    <mergeCell ref="BB34:BD34"/>
    <mergeCell ref="BB31:BD31"/>
    <mergeCell ref="BE31:BG31"/>
    <mergeCell ref="B32:C32"/>
    <mergeCell ref="D32:O32"/>
    <mergeCell ref="P32:R32"/>
    <mergeCell ref="S32:U32"/>
    <mergeCell ref="V32:X32"/>
    <mergeCell ref="Y32:AA32"/>
    <mergeCell ref="AB32:AD32"/>
    <mergeCell ref="AE32:AF32"/>
    <mergeCell ref="AG32:AR32"/>
    <mergeCell ref="AS32:AU32"/>
    <mergeCell ref="AV32:AX32"/>
    <mergeCell ref="AY32:BA32"/>
    <mergeCell ref="BB32:BD32"/>
    <mergeCell ref="BE32:BG32"/>
    <mergeCell ref="B31:C31"/>
    <mergeCell ref="D31:O31"/>
    <mergeCell ref="P31:R31"/>
    <mergeCell ref="S31:U31"/>
    <mergeCell ref="V31:X31"/>
    <mergeCell ref="Y31:AA31"/>
    <mergeCell ref="AB31:AD31"/>
    <mergeCell ref="AE31:AF31"/>
    <mergeCell ref="AG31:AL31"/>
    <mergeCell ref="AM29:AR29"/>
    <mergeCell ref="AS29:AU29"/>
    <mergeCell ref="AV29:AX29"/>
    <mergeCell ref="AY29:BA29"/>
    <mergeCell ref="Y29:AA29"/>
    <mergeCell ref="AB29:AD29"/>
    <mergeCell ref="AE29:AF29"/>
    <mergeCell ref="AG29:AL29"/>
    <mergeCell ref="AM31:AR31"/>
    <mergeCell ref="AS31:AU31"/>
    <mergeCell ref="AV31:AX31"/>
    <mergeCell ref="AY31:BA31"/>
    <mergeCell ref="BB29:BD29"/>
    <mergeCell ref="BE29:BG29"/>
    <mergeCell ref="ED29:EE29"/>
    <mergeCell ref="EF29:EG29"/>
    <mergeCell ref="B30:C30"/>
    <mergeCell ref="D30:O30"/>
    <mergeCell ref="P30:R30"/>
    <mergeCell ref="S30:U30"/>
    <mergeCell ref="V30:X30"/>
    <mergeCell ref="Y30:AA30"/>
    <mergeCell ref="AB30:AD30"/>
    <mergeCell ref="AE30:AF30"/>
    <mergeCell ref="AG30:AL30"/>
    <mergeCell ref="AM30:AR30"/>
    <mergeCell ref="AS30:AU30"/>
    <mergeCell ref="AV30:AX30"/>
    <mergeCell ref="AY30:BA30"/>
    <mergeCell ref="BB30:BD30"/>
    <mergeCell ref="BE30:BG30"/>
    <mergeCell ref="B29:C29"/>
    <mergeCell ref="D29:O29"/>
    <mergeCell ref="P29:R29"/>
    <mergeCell ref="S29:U29"/>
    <mergeCell ref="V29:X29"/>
    <mergeCell ref="AV27:AX27"/>
    <mergeCell ref="AY27:BA27"/>
    <mergeCell ref="BB27:BD27"/>
    <mergeCell ref="BE27:BG27"/>
    <mergeCell ref="B28:C28"/>
    <mergeCell ref="D28:I28"/>
    <mergeCell ref="J28:O28"/>
    <mergeCell ref="P28:R28"/>
    <mergeCell ref="S28:U28"/>
    <mergeCell ref="V28:X28"/>
    <mergeCell ref="Y28:AA28"/>
    <mergeCell ref="AB28:AD28"/>
    <mergeCell ref="AE28:AF28"/>
    <mergeCell ref="AG28:AR28"/>
    <mergeCell ref="AS28:AU28"/>
    <mergeCell ref="AV28:AX28"/>
    <mergeCell ref="AY28:BA28"/>
    <mergeCell ref="BB28:BD28"/>
    <mergeCell ref="BE28:BG28"/>
    <mergeCell ref="B27:C27"/>
    <mergeCell ref="D27:I27"/>
    <mergeCell ref="J27:O27"/>
    <mergeCell ref="P27:R27"/>
    <mergeCell ref="S27:U27"/>
    <mergeCell ref="V27:X27"/>
    <mergeCell ref="Y27:AA27"/>
    <mergeCell ref="AB27:AD27"/>
    <mergeCell ref="AE27:AF27"/>
    <mergeCell ref="AG26:AL26"/>
    <mergeCell ref="AM26:AR26"/>
    <mergeCell ref="AS26:AU26"/>
    <mergeCell ref="AG27:AR27"/>
    <mergeCell ref="AS27:AU27"/>
    <mergeCell ref="AV26:AX26"/>
    <mergeCell ref="AY26:BA26"/>
    <mergeCell ref="BB26:BD26"/>
    <mergeCell ref="BE26:BG26"/>
    <mergeCell ref="ED26:EE26"/>
    <mergeCell ref="EF26:EG26"/>
    <mergeCell ref="B26:C26"/>
    <mergeCell ref="D26:I26"/>
    <mergeCell ref="J26:O26"/>
    <mergeCell ref="P26:R26"/>
    <mergeCell ref="S26:U26"/>
    <mergeCell ref="V26:X26"/>
    <mergeCell ref="Y26:AA26"/>
    <mergeCell ref="AB26:AD26"/>
    <mergeCell ref="AE26:AF26"/>
    <mergeCell ref="AM24:AR24"/>
    <mergeCell ref="AS24:AU24"/>
    <mergeCell ref="AV24:AX24"/>
    <mergeCell ref="AY24:BA24"/>
    <mergeCell ref="BB24:BD24"/>
    <mergeCell ref="BE24:BG24"/>
    <mergeCell ref="B25:C25"/>
    <mergeCell ref="D25:I25"/>
    <mergeCell ref="J25:O25"/>
    <mergeCell ref="P25:R25"/>
    <mergeCell ref="S25:U25"/>
    <mergeCell ref="V25:X25"/>
    <mergeCell ref="Y25:AA25"/>
    <mergeCell ref="AB25:AD25"/>
    <mergeCell ref="AE25:AF25"/>
    <mergeCell ref="AG25:AL25"/>
    <mergeCell ref="AM25:AR25"/>
    <mergeCell ref="AS25:AU25"/>
    <mergeCell ref="AV25:AX25"/>
    <mergeCell ref="AY25:BA25"/>
    <mergeCell ref="BB25:BD25"/>
    <mergeCell ref="BE25:BG25"/>
    <mergeCell ref="B24:C24"/>
    <mergeCell ref="D24:O24"/>
    <mergeCell ref="P24:R24"/>
    <mergeCell ref="S24:U24"/>
    <mergeCell ref="V24:X24"/>
    <mergeCell ref="Y24:AA24"/>
    <mergeCell ref="AB24:AD24"/>
    <mergeCell ref="AE24:AF24"/>
    <mergeCell ref="AG24:AL24"/>
    <mergeCell ref="EF22:EG22"/>
    <mergeCell ref="EI22:EY22"/>
    <mergeCell ref="AS23:AU23"/>
    <mergeCell ref="AV23:AX23"/>
    <mergeCell ref="AY23:BA23"/>
    <mergeCell ref="BB23:BD23"/>
    <mergeCell ref="BE23:BG23"/>
    <mergeCell ref="ED23:EE23"/>
    <mergeCell ref="EF23:EG23"/>
    <mergeCell ref="AS22:AU22"/>
    <mergeCell ref="AV22:AX22"/>
    <mergeCell ref="AY22:BA22"/>
    <mergeCell ref="BB22:BD22"/>
    <mergeCell ref="BE22:BG22"/>
    <mergeCell ref="DT22:DW22"/>
    <mergeCell ref="DX22:DY22"/>
    <mergeCell ref="DZ22:EA22"/>
    <mergeCell ref="B23:C23"/>
    <mergeCell ref="D23:O23"/>
    <mergeCell ref="P23:R23"/>
    <mergeCell ref="S23:U23"/>
    <mergeCell ref="V23:X23"/>
    <mergeCell ref="Y23:AA23"/>
    <mergeCell ref="AB23:AD23"/>
    <mergeCell ref="AE23:AF23"/>
    <mergeCell ref="AG23:AR23"/>
    <mergeCell ref="B22:C22"/>
    <mergeCell ref="D22:O22"/>
    <mergeCell ref="P22:R22"/>
    <mergeCell ref="S22:U22"/>
    <mergeCell ref="V22:X22"/>
    <mergeCell ref="Y22:AA22"/>
    <mergeCell ref="AB22:AD22"/>
    <mergeCell ref="AE22:AF22"/>
    <mergeCell ref="AG22:AR22"/>
    <mergeCell ref="B21:C21"/>
    <mergeCell ref="D21:O21"/>
    <mergeCell ref="P21:R21"/>
    <mergeCell ref="S21:U21"/>
    <mergeCell ref="V21:X21"/>
    <mergeCell ref="Y21:AA21"/>
    <mergeCell ref="AB21:AD21"/>
    <mergeCell ref="AE21:AF21"/>
    <mergeCell ref="AG21:AR21"/>
    <mergeCell ref="AS21:AU21"/>
    <mergeCell ref="AV21:AX21"/>
    <mergeCell ref="AY21:BA21"/>
    <mergeCell ref="BB21:BD21"/>
    <mergeCell ref="BE21:BG21"/>
    <mergeCell ref="AG20:AR20"/>
    <mergeCell ref="AS20:AU20"/>
    <mergeCell ref="AV20:AX20"/>
    <mergeCell ref="AY20:BA20"/>
    <mergeCell ref="BB20:BD20"/>
    <mergeCell ref="BE20:BG20"/>
    <mergeCell ref="B20:C20"/>
    <mergeCell ref="D20:I20"/>
    <mergeCell ref="J20:O20"/>
    <mergeCell ref="P20:R20"/>
    <mergeCell ref="S20:U20"/>
    <mergeCell ref="V20:X20"/>
    <mergeCell ref="Y20:AA20"/>
    <mergeCell ref="AB20:AD20"/>
    <mergeCell ref="AE20:AF20"/>
    <mergeCell ref="B19:C19"/>
    <mergeCell ref="D19:I19"/>
    <mergeCell ref="J19:O19"/>
    <mergeCell ref="P19:R19"/>
    <mergeCell ref="S19:U19"/>
    <mergeCell ref="V19:X19"/>
    <mergeCell ref="Y19:AA19"/>
    <mergeCell ref="AB19:AD19"/>
    <mergeCell ref="AE19:AF19"/>
    <mergeCell ref="AG19:AL19"/>
    <mergeCell ref="AM19:AR19"/>
    <mergeCell ref="AS19:AU19"/>
    <mergeCell ref="AV19:AX19"/>
    <mergeCell ref="AY19:BA19"/>
    <mergeCell ref="BB19:BD19"/>
    <mergeCell ref="BE19:BG19"/>
    <mergeCell ref="CZ19:DL19"/>
    <mergeCell ref="DM19:DP19"/>
    <mergeCell ref="B18:C18"/>
    <mergeCell ref="D18:I18"/>
    <mergeCell ref="J18:O18"/>
    <mergeCell ref="P18:R18"/>
    <mergeCell ref="S18:U18"/>
    <mergeCell ref="V18:X18"/>
    <mergeCell ref="Y18:AA18"/>
    <mergeCell ref="AB18:AD18"/>
    <mergeCell ref="AE18:AF18"/>
    <mergeCell ref="AG18:AL18"/>
    <mergeCell ref="AM18:AR18"/>
    <mergeCell ref="AS18:AU18"/>
    <mergeCell ref="AV18:AX18"/>
    <mergeCell ref="AY18:BA18"/>
    <mergeCell ref="BB18:BD18"/>
    <mergeCell ref="BE18:BG18"/>
    <mergeCell ref="CZ18:DL18"/>
    <mergeCell ref="DM18:DP18"/>
    <mergeCell ref="DQ18:DV18"/>
    <mergeCell ref="DW18:DY18"/>
    <mergeCell ref="DZ18:EC18"/>
    <mergeCell ref="AM17:AR17"/>
    <mergeCell ref="AS17:AU17"/>
    <mergeCell ref="AV17:AX17"/>
    <mergeCell ref="AY17:BA17"/>
    <mergeCell ref="BB17:BD17"/>
    <mergeCell ref="BE17:BG17"/>
    <mergeCell ref="CZ17:DL17"/>
    <mergeCell ref="DM17:DP17"/>
    <mergeCell ref="DQ17:DV17"/>
    <mergeCell ref="B17:C17"/>
    <mergeCell ref="D17:O17"/>
    <mergeCell ref="P17:R17"/>
    <mergeCell ref="S17:U17"/>
    <mergeCell ref="V17:X17"/>
    <mergeCell ref="Y17:AA17"/>
    <mergeCell ref="AB17:AD17"/>
    <mergeCell ref="AE17:AF17"/>
    <mergeCell ref="AG17:AL17"/>
    <mergeCell ref="DZ15:EC15"/>
    <mergeCell ref="ED15:EG15"/>
    <mergeCell ref="EI15:EY15"/>
    <mergeCell ref="B16:C16"/>
    <mergeCell ref="D16:O16"/>
    <mergeCell ref="P16:R16"/>
    <mergeCell ref="S16:U16"/>
    <mergeCell ref="V16:X16"/>
    <mergeCell ref="Y16:AA16"/>
    <mergeCell ref="AB16:AD16"/>
    <mergeCell ref="AE16:AF16"/>
    <mergeCell ref="AG16:AR16"/>
    <mergeCell ref="AS16:AU16"/>
    <mergeCell ref="AV16:AX16"/>
    <mergeCell ref="AY16:BA16"/>
    <mergeCell ref="BB16:BD16"/>
    <mergeCell ref="BE16:BG16"/>
    <mergeCell ref="CZ16:DL16"/>
    <mergeCell ref="DM16:DP16"/>
    <mergeCell ref="DQ16:DV16"/>
    <mergeCell ref="DW16:DY16"/>
    <mergeCell ref="DZ16:EC16"/>
    <mergeCell ref="ED16:EG16"/>
    <mergeCell ref="EI16:EY16"/>
    <mergeCell ref="AS15:AU15"/>
    <mergeCell ref="AV15:AX15"/>
    <mergeCell ref="AY15:BA15"/>
    <mergeCell ref="BB15:BD15"/>
    <mergeCell ref="BE15:BG15"/>
    <mergeCell ref="CZ15:DL15"/>
    <mergeCell ref="DM15:DP15"/>
    <mergeCell ref="DQ15:DV15"/>
    <mergeCell ref="DW15:DY15"/>
    <mergeCell ref="BI14:BM16"/>
    <mergeCell ref="BN14:CX16"/>
    <mergeCell ref="B15:C15"/>
    <mergeCell ref="D15:O15"/>
    <mergeCell ref="P15:R15"/>
    <mergeCell ref="S15:U15"/>
    <mergeCell ref="V15:X15"/>
    <mergeCell ref="Y15:AA15"/>
    <mergeCell ref="AB15:AD15"/>
    <mergeCell ref="AE15:AF15"/>
    <mergeCell ref="AG15:AR15"/>
    <mergeCell ref="EI13:EP13"/>
    <mergeCell ref="B14:C14"/>
    <mergeCell ref="D14:O14"/>
    <mergeCell ref="P14:R14"/>
    <mergeCell ref="S14:U14"/>
    <mergeCell ref="V14:X14"/>
    <mergeCell ref="Y14:AA14"/>
    <mergeCell ref="AB14:AD14"/>
    <mergeCell ref="AE14:AF14"/>
    <mergeCell ref="AG14:AR14"/>
    <mergeCell ref="AS14:AU14"/>
    <mergeCell ref="AV14:AX14"/>
    <mergeCell ref="AY14:BA14"/>
    <mergeCell ref="BB14:BD14"/>
    <mergeCell ref="BE14:BG14"/>
    <mergeCell ref="ED14:EG14"/>
    <mergeCell ref="EI14:EP14"/>
    <mergeCell ref="AY13:BA13"/>
    <mergeCell ref="BB13:BD13"/>
    <mergeCell ref="BE13:BG13"/>
    <mergeCell ref="CZ13:DL13"/>
    <mergeCell ref="DM13:DP13"/>
    <mergeCell ref="DQ13:DV13"/>
    <mergeCell ref="DW13:DY13"/>
    <mergeCell ref="DZ13:EC13"/>
    <mergeCell ref="ED13:EG13"/>
    <mergeCell ref="B13:O13"/>
    <mergeCell ref="P13:R13"/>
    <mergeCell ref="S13:U13"/>
    <mergeCell ref="V13:X13"/>
    <mergeCell ref="Y13:AA13"/>
    <mergeCell ref="AB13:AD13"/>
    <mergeCell ref="AE13:AR13"/>
    <mergeCell ref="AS13:AU13"/>
    <mergeCell ref="AV13:AX13"/>
    <mergeCell ref="B10:G10"/>
    <mergeCell ref="N10:U10"/>
    <mergeCell ref="AB10:AG10"/>
    <mergeCell ref="AN10:AT10"/>
    <mergeCell ref="AX10:BC10"/>
    <mergeCell ref="BD10:BG10"/>
    <mergeCell ref="BX10:CO10"/>
    <mergeCell ref="CP10:CX10"/>
    <mergeCell ref="B11:G11"/>
    <mergeCell ref="N11:U11"/>
    <mergeCell ref="AB11:AG11"/>
    <mergeCell ref="AN11:AT11"/>
    <mergeCell ref="AX11:BC11"/>
    <mergeCell ref="BD11:BG11"/>
    <mergeCell ref="BX11:CO11"/>
    <mergeCell ref="CP11:CX11"/>
    <mergeCell ref="V10:X11"/>
    <mergeCell ref="Y10:AA11"/>
    <mergeCell ref="AH10:AJ11"/>
    <mergeCell ref="AK10:AM11"/>
    <mergeCell ref="H10:J11"/>
    <mergeCell ref="K10:M11"/>
    <mergeCell ref="AU10:AW11"/>
    <mergeCell ref="CP8:CX8"/>
    <mergeCell ref="R9:W9"/>
    <mergeCell ref="X9:AA9"/>
    <mergeCell ref="AB9:AH9"/>
    <mergeCell ref="AI9:AK9"/>
    <mergeCell ref="AL9:AS9"/>
    <mergeCell ref="AT9:AV9"/>
    <mergeCell ref="AW9:BC9"/>
    <mergeCell ref="BD9:BG9"/>
    <mergeCell ref="BX9:CO9"/>
    <mergeCell ref="CP9:CX9"/>
    <mergeCell ref="B8:D8"/>
    <mergeCell ref="E8:Z8"/>
    <mergeCell ref="AB8:AD8"/>
    <mergeCell ref="AE8:AG8"/>
    <mergeCell ref="AH8:AJ8"/>
    <mergeCell ref="AK8:AM8"/>
    <mergeCell ref="AN8:AP8"/>
    <mergeCell ref="AQ8:BG8"/>
    <mergeCell ref="BX8:CO8"/>
    <mergeCell ref="AQ6:BG6"/>
    <mergeCell ref="BX6:CO6"/>
    <mergeCell ref="CP6:CX6"/>
    <mergeCell ref="B7:D7"/>
    <mergeCell ref="E7:Z7"/>
    <mergeCell ref="AB7:AD7"/>
    <mergeCell ref="AE7:AG7"/>
    <mergeCell ref="AH7:AJ7"/>
    <mergeCell ref="AK7:AM7"/>
    <mergeCell ref="AN7:AP7"/>
    <mergeCell ref="AQ7:BG7"/>
    <mergeCell ref="BX7:CO7"/>
    <mergeCell ref="CP7:CX7"/>
    <mergeCell ref="B6:D6"/>
    <mergeCell ref="E6:M6"/>
    <mergeCell ref="N6:P6"/>
    <mergeCell ref="Q6:Z6"/>
    <mergeCell ref="AB6:AD6"/>
    <mergeCell ref="AE6:AG6"/>
    <mergeCell ref="AH6:AJ6"/>
    <mergeCell ref="AK6:AM6"/>
    <mergeCell ref="AN6:AP6"/>
    <mergeCell ref="CP5:CX5"/>
    <mergeCell ref="B4:D4"/>
    <mergeCell ref="E4:Z4"/>
    <mergeCell ref="AB4:AD4"/>
    <mergeCell ref="AE4:AG4"/>
    <mergeCell ref="AH4:AJ4"/>
    <mergeCell ref="AK4:AM4"/>
    <mergeCell ref="AN4:AP4"/>
    <mergeCell ref="AQ4:BG4"/>
    <mergeCell ref="BX4:CO4"/>
    <mergeCell ref="CZ2:EY2"/>
    <mergeCell ref="B3:D3"/>
    <mergeCell ref="E3:Z3"/>
    <mergeCell ref="AB3:AD3"/>
    <mergeCell ref="AE3:AG3"/>
    <mergeCell ref="AH3:AJ3"/>
    <mergeCell ref="AK3:AM3"/>
    <mergeCell ref="AN3:AP3"/>
    <mergeCell ref="AQ3:BG3"/>
    <mergeCell ref="BX3:CO3"/>
    <mergeCell ref="CP3:CX3"/>
    <mergeCell ref="EI3:EY7"/>
    <mergeCell ref="CP4:CX4"/>
    <mergeCell ref="B5:D5"/>
    <mergeCell ref="E5:M5"/>
    <mergeCell ref="N5:P5"/>
    <mergeCell ref="Q5:Z5"/>
    <mergeCell ref="AB5:AD5"/>
    <mergeCell ref="AE5:AG5"/>
    <mergeCell ref="AH5:AJ5"/>
    <mergeCell ref="AK5:AM5"/>
    <mergeCell ref="AN5:AP5"/>
    <mergeCell ref="AQ5:BG5"/>
    <mergeCell ref="BX5:CO5"/>
    <mergeCell ref="AQ1:BG1"/>
    <mergeCell ref="B2:Z2"/>
    <mergeCell ref="AB2:AG2"/>
    <mergeCell ref="AH2:AJ2"/>
    <mergeCell ref="AK2:AM2"/>
    <mergeCell ref="AN2:AP2"/>
    <mergeCell ref="AQ2:BG2"/>
    <mergeCell ref="BX2:CO2"/>
    <mergeCell ref="CP2:CX2"/>
  </mergeCells>
  <phoneticPr fontId="32" type="noConversion"/>
  <conditionalFormatting sqref="B14:C43 AE14:AE43">
    <cfRule type="cellIs" dxfId="14" priority="438" operator="equal">
      <formula>"√"</formula>
    </cfRule>
  </conditionalFormatting>
  <conditionalFormatting sqref="AB3:BG8 B14:BG43 B3:Z4 BX3:CX11 B5:E6 N5:N6 Q5:Q6 B7:Z8 CZ14:EG20">
    <cfRule type="expression" dxfId="9" priority="458">
      <formula>MOD(ROW(),2)=0</formula>
    </cfRule>
  </conditionalFormatting>
  <conditionalFormatting sqref="AG17:AL19 D18:I20 AG24:AL26 D25:I28 AG29:AL31 D36:I38">
    <cfRule type="expression" dxfId="8" priority="1">
      <formula>ISBLANK(J18)</formula>
    </cfRule>
  </conditionalFormatting>
  <conditionalFormatting sqref="AH3:AJ8">
    <cfRule type="cellIs" dxfId="7" priority="3" operator="lessThan">
      <formula>9</formula>
    </cfRule>
    <cfRule type="cellIs" dxfId="6" priority="437" operator="greaterThan">
      <formula>12</formula>
    </cfRule>
    <cfRule type="expression" dxfId="5" priority="440">
      <formula>NOT(ISBLANK(AN3))</formula>
    </cfRule>
  </conditionalFormatting>
  <conditionalFormatting sqref="AV14:AX38 S14:U43 AV40:AX43">
    <cfRule type="expression" dxfId="4" priority="2">
      <formula>NOT(ISBLANK(V14))</formula>
    </cfRule>
  </conditionalFormatting>
  <conditionalFormatting sqref="BD10:BG11">
    <cfRule type="cellIs" dxfId="3" priority="424" operator="equal">
      <formula>"已适应"</formula>
    </cfRule>
    <cfRule type="cellIs" dxfId="2" priority="436" operator="equal">
      <formula>"☐☐☐"</formula>
    </cfRule>
  </conditionalFormatting>
  <conditionalFormatting sqref="CZ23:EG43">
    <cfRule type="expression" dxfId="1" priority="447">
      <formula>MOD(FLOOR((ROW()-2)/3,1),2)=1</formula>
    </cfRule>
  </conditionalFormatting>
  <conditionalFormatting sqref="EF24 EF27 EF30 EF33 EF36 EF39 EF42">
    <cfRule type="cellIs" dxfId="0" priority="376" operator="equal">
      <formula>"×"</formula>
    </cfRule>
  </conditionalFormatting>
  <dataValidations count="3">
    <dataValidation type="list" allowBlank="1" showInputMessage="1" showErrorMessage="1" sqref="EF24 EF27 EF30 EF33 EF36 EF39 EF42" xr:uid="{00000000-0002-0000-0000-000006000000}">
      <formula1>"×,√"</formula1>
    </dataValidation>
    <dataValidation type="list" allowBlank="1" showInputMessage="1" showErrorMessage="1" sqref="AE14:AE43 B14:C43" xr:uid="{00000000-0002-0000-0000-00000A000000}">
      <formula1>"☐,√"</formula1>
    </dataValidation>
    <dataValidation type="list" allowBlank="1" showInputMessage="1" showErrorMessage="1" sqref="BD10:BG11" xr:uid="{00000000-0002-0000-0000-00000B000000}">
      <formula1>"☐☐☐,√☐☐,√√☐,已适应"</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461" id="{00000000-000E-0000-0000-0000CD010000}">
            <xm:f>NOT(附表!$I$11)</xm:f>
            <x14:dxf>
              <font>
                <color theme="0"/>
              </font>
              <fill>
                <patternFill patternType="solid">
                  <bgColor theme="0"/>
                </patternFill>
              </fill>
              <border>
                <right style="thin">
                  <color theme="0"/>
                </right>
                <bottom style="thin">
                  <color theme="0"/>
                </bottom>
              </border>
            </x14:dxf>
          </x14:cfRule>
          <xm:sqref>B47:G47</xm:sqref>
        </x14:conditionalFormatting>
        <x14:conditionalFormatting xmlns:xm="http://schemas.microsoft.com/office/excel/2006/main">
          <x14:cfRule type="expression" priority="459" id="{00000000-000E-0000-0000-0000CB010000}">
            <xm:f>附表!$I$12=FALSE</xm:f>
            <x14:dxf>
              <font>
                <color rgb="FFFF0000"/>
              </font>
              <fill>
                <patternFill patternType="solid">
                  <bgColor rgb="FFFF0000"/>
                </patternFill>
              </fill>
            </x14:dxf>
          </x14:cfRule>
          <xm:sqref>H47</xm:sqref>
        </x14:conditionalFormatting>
        <x14:conditionalFormatting xmlns:xm="http://schemas.microsoft.com/office/excel/2006/main">
          <x14:cfRule type="expression" priority="462" id="{00000000-000E-0000-0000-0000CE010000}">
            <xm:f>NOT(附表!$I$11)</xm:f>
            <x14:dxf>
              <font>
                <color theme="0"/>
              </font>
              <fill>
                <patternFill patternType="solid">
                  <bgColor theme="0"/>
                </patternFill>
              </fill>
              <border>
                <left style="thin">
                  <color theme="0"/>
                </left>
                <right style="thin">
                  <color theme="0"/>
                </right>
                <bottom style="thin">
                  <color theme="0"/>
                </bottom>
              </border>
            </x14:dxf>
          </x14:cfRule>
          <xm:sqref>H47:U47</xm:sqref>
        </x14:conditionalFormatting>
        <x14:conditionalFormatting xmlns:xm="http://schemas.microsoft.com/office/excel/2006/main">
          <x14:cfRule type="expression" priority="460" id="{00000000-000E-0000-0000-0000CC010000}">
            <xm:f>附表!$I$12=FALSE</xm:f>
            <x14:dxf>
              <font>
                <b val="0"/>
                <i/>
                <color rgb="FFFF0000"/>
              </font>
            </x14:dxf>
          </x14:cfRule>
          <xm:sqref>V47</xm:sqref>
        </x14:conditionalFormatting>
      </x14:conditionalFormattings>
    </ext>
    <ext xmlns:x14="http://schemas.microsoft.com/office/spreadsheetml/2009/9/main" uri="{CCE6A557-97BC-4b89-ADB6-D9C93CAAB3DF}">
      <x14:dataValidations xmlns:xm="http://schemas.microsoft.com/office/excel/2006/main" count="9">
        <x14:dataValidation type="list" allowBlank="1" showInputMessage="1" showErrorMessage="1" xr:uid="{00000000-0002-0000-0000-000000000000}">
          <x14:formula1>
            <xm:f>子技能!$I$2:$I$27</xm:f>
          </x14:formula1>
          <xm:sqref>AM29:AQ29</xm:sqref>
        </x14:dataValidation>
        <x14:dataValidation type="list" allowBlank="1" showInputMessage="1" showErrorMessage="1" xr:uid="{00000000-0002-0000-0000-000001000000}">
          <x14:formula1>
            <xm:f>子技能!$E$2:$E$4</xm:f>
          </x14:formula1>
          <xm:sqref>AM17:AQ17</xm:sqref>
        </x14:dataValidation>
        <x14:dataValidation type="list" allowBlank="1" showInputMessage="1" showErrorMessage="1" xr:uid="{00000000-0002-0000-0000-000002000000}">
          <x14:formula1>
            <xm:f>子技能!$A$2:$A$11</xm:f>
          </x14:formula1>
          <xm:sqref>J18</xm:sqref>
        </x14:dataValidation>
        <x14:dataValidation type="list" allowBlank="1" showInputMessage="1" showErrorMessage="1" xr:uid="{00000000-0002-0000-0000-000003000000}">
          <x14:formula1>
            <xm:f>额外技能包!$A$2:$A$30</xm:f>
          </x14:formula1>
          <xm:sqref>BW46:CQ46</xm:sqref>
        </x14:dataValidation>
        <x14:dataValidation type="list" allowBlank="1" showInputMessage="1" showErrorMessage="1" xr:uid="{00000000-0002-0000-0000-000004000000}">
          <x14:formula1>
            <xm:f>子技能!$G$2:$G$9</xm:f>
          </x14:formula1>
          <xm:sqref>AM24:AR24</xm:sqref>
        </x14:dataValidation>
        <x14:dataValidation type="list" allowBlank="1" showInputMessage="1" showErrorMessage="1" xr:uid="{00000000-0002-0000-0000-000005000000}">
          <x14:formula1>
            <xm:f>子技能!$C$2:$C$13</xm:f>
          </x14:formula1>
          <xm:sqref>J25:O25</xm:sqref>
        </x14:dataValidation>
        <x14:dataValidation type="list" allowBlank="1" showInputMessage="1" showErrorMessage="1" xr:uid="{00000000-0002-0000-0000-000007000000}">
          <x14:formula1>
            <xm:f>附表!$A$169:$A$267</xm:f>
          </x14:formula1>
          <xm:sqref>H46:AJ46</xm:sqref>
        </x14:dataValidation>
        <x14:dataValidation type="list" allowBlank="1" showInputMessage="1" showErrorMessage="1" xr:uid="{00000000-0002-0000-0000-000009000000}">
          <x14:formula1>
            <xm:f>OFFSET(附表!$B$62,0,0,附表!$A$63,1)</xm:f>
          </x14:formula1>
          <xm:sqref>H47:U47</xm:sqref>
        </x14:dataValidation>
        <x14:dataValidation type="list" allowBlank="1" showInputMessage="1" showErrorMessage="1" xr:uid="{00000000-0002-0000-0000-000008000000}">
          <x14:formula1>
            <xm:f>附表!$A$84:$A$88</xm:f>
          </x14:formula1>
          <xm:sqref>DF46:DR46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tabColor theme="9" tint="0.79989013336588644"/>
  </sheetPr>
  <dimension ref="A1:D4"/>
  <sheetViews>
    <sheetView workbookViewId="0">
      <selection activeCell="B2" sqref="B2"/>
    </sheetView>
  </sheetViews>
  <sheetFormatPr defaultColWidth="8.83203125" defaultRowHeight="14"/>
  <cols>
    <col min="1" max="1" width="49.6640625" style="23" customWidth="1"/>
    <col min="2" max="2" width="38.75" style="23" customWidth="1"/>
    <col min="3" max="3" width="35.08203125" style="23" customWidth="1"/>
    <col min="4" max="16384" width="8.83203125" style="23"/>
  </cols>
  <sheetData>
    <row r="1" spans="1:4">
      <c r="A1" s="24" t="s">
        <v>133</v>
      </c>
    </row>
    <row r="2" spans="1:4" ht="190.9" customHeight="1">
      <c r="A2" s="25" t="s">
        <v>134</v>
      </c>
      <c r="B2" s="26" t="str">
        <f>".st "&amp;_xlfn.CONCAT(附表!E93:E162)</f>
        <v>.st 力量40体质75敏捷75智力50意志80魅力80体力12毅力16理智64崩溃点48会计学10警觉50人类学20绘画20运动30行政40计算机科学20建筑学20犯罪学50乔装10闪避30机动车驾驶50射击50急救10拉丁文20法证学30重型机械10历史30人源情报60法律30近战武器30导航10神秘学20说服70精神治疗30骑术10搜寻50潜藏10生存10游泳20徒手搏斗60非自然知识10</v>
      </c>
      <c r="D2" s="25"/>
    </row>
    <row r="3" spans="1:4">
      <c r="A3" s="24" t="s">
        <v>135</v>
      </c>
    </row>
    <row r="4" spans="1:4">
      <c r="A4" s="23" t="s">
        <v>136</v>
      </c>
    </row>
  </sheetData>
  <phoneticPr fontId="32" type="noConversion"/>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AO126"/>
  <sheetViews>
    <sheetView zoomScale="55" zoomScaleNormal="55" workbookViewId="0">
      <pane xSplit="1" ySplit="1" topLeftCell="D2" activePane="bottomRight" state="frozen"/>
      <selection pane="topRight"/>
      <selection pane="bottomLeft"/>
      <selection pane="bottomRight" activeCell="H6" sqref="H6:H7"/>
    </sheetView>
  </sheetViews>
  <sheetFormatPr defaultColWidth="9" defaultRowHeight="14"/>
  <cols>
    <col min="1" max="1" width="58.4140625" customWidth="1"/>
    <col min="2" max="2" width="17.58203125" customWidth="1"/>
    <col min="3" max="3" width="11.4140625" customWidth="1"/>
    <col min="4" max="4" width="27.83203125" customWidth="1"/>
    <col min="5" max="5" width="28.25" customWidth="1"/>
    <col min="6" max="6" width="28.5" customWidth="1"/>
    <col min="7" max="7" width="24.33203125" customWidth="1"/>
    <col min="8" max="8" width="17.9140625" customWidth="1"/>
    <col min="9" max="10" width="22.08203125" customWidth="1"/>
    <col min="11" max="11" width="19.9140625" customWidth="1"/>
    <col min="12" max="19" width="13.75" customWidth="1"/>
    <col min="20" max="20" width="15.5" customWidth="1"/>
    <col min="21" max="21" width="17.9140625" customWidth="1"/>
    <col min="22" max="22" width="22.08203125" customWidth="1"/>
    <col min="23" max="23" width="17.9140625" hidden="1" customWidth="1"/>
    <col min="24" max="24" width="22.08203125" customWidth="1"/>
    <col min="25" max="25" width="15.58203125" customWidth="1"/>
    <col min="26" max="26" width="13.75" customWidth="1"/>
    <col min="27" max="27" width="17.9140625" customWidth="1"/>
    <col min="28" max="28" width="11.6640625" customWidth="1"/>
    <col min="29" max="29" width="22.08203125" customWidth="1"/>
    <col min="30" max="30" width="11.6640625" customWidth="1"/>
    <col min="31" max="35" width="17.9140625" customWidth="1"/>
    <col min="36" max="37" width="13.1640625" customWidth="1"/>
    <col min="38" max="38" width="13.4140625" customWidth="1"/>
    <col min="39" max="39" width="15.5" customWidth="1"/>
    <col min="40" max="40" width="125.25" customWidth="1"/>
    <col min="41" max="41" width="9" customWidth="1"/>
  </cols>
  <sheetData>
    <row r="1" spans="1:41" s="17" customFormat="1">
      <c r="A1" s="17" t="s">
        <v>137</v>
      </c>
      <c r="B1" s="17" t="s">
        <v>138</v>
      </c>
      <c r="C1" s="17" t="s">
        <v>139</v>
      </c>
      <c r="D1" s="434" t="s">
        <v>140</v>
      </c>
      <c r="E1" s="434"/>
      <c r="F1" s="434"/>
      <c r="G1" s="434"/>
      <c r="H1" s="434"/>
      <c r="I1" s="434"/>
      <c r="J1" s="434"/>
      <c r="K1" s="434"/>
      <c r="L1" s="434"/>
      <c r="M1" s="434"/>
      <c r="N1" s="434"/>
      <c r="O1" s="434"/>
      <c r="P1" s="434"/>
      <c r="Q1" s="434"/>
      <c r="R1" s="434"/>
      <c r="T1" s="17" t="s">
        <v>141</v>
      </c>
      <c r="U1" s="434" t="s">
        <v>142</v>
      </c>
      <c r="V1" s="434"/>
      <c r="W1" s="434"/>
      <c r="X1" s="434"/>
      <c r="Y1" s="434"/>
      <c r="Z1" s="434"/>
      <c r="AA1" s="434"/>
      <c r="AB1" s="434"/>
      <c r="AC1" s="434"/>
      <c r="AD1" s="434"/>
      <c r="AE1" s="434"/>
      <c r="AF1" s="17" t="s">
        <v>143</v>
      </c>
      <c r="AJ1" s="17" t="s">
        <v>144</v>
      </c>
      <c r="AN1" s="17" t="s">
        <v>145</v>
      </c>
    </row>
    <row r="2" spans="1:41">
      <c r="A2" t="s">
        <v>123</v>
      </c>
      <c r="C2" t="s">
        <v>146</v>
      </c>
      <c r="D2" t="str">
        <f t="array" ref="D2:H2">TRANSPOSE(附表!A37:A41)</f>
        <v>任选10个本职技能，分配350</v>
      </c>
      <c r="E2" t="str">
        <v>技能点，额外加在基础值上，</v>
      </c>
      <c r="F2" t="str">
        <v>最高至60%。重要关系自4个开</v>
      </c>
      <c r="G2" t="str">
        <v>始每少一个（最少1个），增</v>
      </c>
      <c r="H2" t="str">
        <v>加50本职技能点。</v>
      </c>
      <c r="AO2">
        <f>ROW()</f>
        <v>2</v>
      </c>
    </row>
    <row r="3" spans="1:41" s="19" customFormat="1">
      <c r="A3" s="20" t="s">
        <v>147</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19">
        <f>IF(LEFT(TRIM(A3&amp;"$"),1)="（",65536,ROW())</f>
        <v>65536</v>
      </c>
    </row>
    <row r="4" spans="1:41" s="19" customFormat="1">
      <c r="A4" s="20" t="s">
        <v>148</v>
      </c>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19">
        <f t="shared" ref="AO4:AO7" si="0">IF(LEFT(TRIM(A4&amp;"$"),1)="（",65536,ROW())</f>
        <v>65536</v>
      </c>
    </row>
    <row r="5" spans="1:41" s="19" customFormat="1">
      <c r="A5" s="20" t="s">
        <v>149</v>
      </c>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19">
        <f t="shared" si="0"/>
        <v>65536</v>
      </c>
    </row>
    <row r="6" spans="1:41" s="19" customFormat="1">
      <c r="A6" s="20" t="s">
        <v>150</v>
      </c>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19">
        <f t="shared" si="0"/>
        <v>65536</v>
      </c>
    </row>
    <row r="7" spans="1:41" s="19" customFormat="1">
      <c r="A7" s="20" t="s">
        <v>151</v>
      </c>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19">
        <f t="shared" si="0"/>
        <v>65536</v>
      </c>
    </row>
    <row r="8" spans="1:41">
      <c r="A8" t="s">
        <v>152</v>
      </c>
      <c r="B8" t="s">
        <v>23</v>
      </c>
      <c r="C8">
        <v>4</v>
      </c>
      <c r="D8" t="s">
        <v>153</v>
      </c>
      <c r="E8" t="s">
        <v>154</v>
      </c>
      <c r="F8" t="s">
        <v>155</v>
      </c>
      <c r="G8" t="s">
        <v>156</v>
      </c>
      <c r="H8" t="s">
        <v>157</v>
      </c>
      <c r="I8" t="s">
        <v>158</v>
      </c>
      <c r="J8" t="s">
        <v>159</v>
      </c>
      <c r="T8">
        <v>2</v>
      </c>
      <c r="U8" t="s">
        <v>160</v>
      </c>
      <c r="V8" t="s">
        <v>161</v>
      </c>
      <c r="W8" t="s">
        <v>162</v>
      </c>
      <c r="X8" t="s">
        <v>163</v>
      </c>
      <c r="Y8" t="s">
        <v>164</v>
      </c>
      <c r="Z8" t="s">
        <v>165</v>
      </c>
      <c r="AA8" t="s">
        <v>166</v>
      </c>
      <c r="AO8" s="19">
        <f t="shared" ref="AO8:AO71" si="1">ROW()</f>
        <v>8</v>
      </c>
    </row>
    <row r="9" spans="1:41">
      <c r="A9" t="s">
        <v>167</v>
      </c>
      <c r="B9" t="s">
        <v>23</v>
      </c>
      <c r="C9">
        <v>3</v>
      </c>
      <c r="D9" t="s">
        <v>168</v>
      </c>
      <c r="E9" t="s">
        <v>169</v>
      </c>
      <c r="F9" t="s">
        <v>170</v>
      </c>
      <c r="G9" t="s">
        <v>171</v>
      </c>
      <c r="H9" t="s">
        <v>172</v>
      </c>
      <c r="I9" t="s">
        <v>173</v>
      </c>
      <c r="T9">
        <v>4</v>
      </c>
      <c r="U9" t="s">
        <v>174</v>
      </c>
      <c r="V9" t="s">
        <v>175</v>
      </c>
      <c r="W9" t="s">
        <v>176</v>
      </c>
      <c r="X9" t="s">
        <v>156</v>
      </c>
      <c r="Y9" t="s">
        <v>177</v>
      </c>
      <c r="Z9" t="s">
        <v>178</v>
      </c>
      <c r="AA9" t="s">
        <v>179</v>
      </c>
      <c r="AO9" s="19">
        <f t="shared" si="1"/>
        <v>9</v>
      </c>
    </row>
    <row r="10" spans="1:41">
      <c r="A10" t="s">
        <v>180</v>
      </c>
      <c r="B10" t="s">
        <v>181</v>
      </c>
      <c r="C10">
        <v>3</v>
      </c>
      <c r="D10" t="s">
        <v>182</v>
      </c>
      <c r="E10" t="s">
        <v>154</v>
      </c>
      <c r="F10" t="s">
        <v>183</v>
      </c>
      <c r="G10" t="s">
        <v>184</v>
      </c>
      <c r="H10" t="s">
        <v>185</v>
      </c>
      <c r="I10" t="s">
        <v>186</v>
      </c>
      <c r="J10" t="s">
        <v>187</v>
      </c>
      <c r="K10" t="s">
        <v>188</v>
      </c>
      <c r="L10" t="s">
        <v>189</v>
      </c>
      <c r="M10" t="s">
        <v>190</v>
      </c>
      <c r="N10" t="s">
        <v>191</v>
      </c>
      <c r="T10">
        <v>1</v>
      </c>
      <c r="U10" t="s">
        <v>192</v>
      </c>
      <c r="V10" t="s">
        <v>193</v>
      </c>
      <c r="W10" t="s">
        <v>155</v>
      </c>
      <c r="X10" t="s">
        <v>194</v>
      </c>
      <c r="Y10" t="s">
        <v>195</v>
      </c>
      <c r="AO10" s="19">
        <f t="shared" si="1"/>
        <v>10</v>
      </c>
    </row>
    <row r="11" spans="1:41">
      <c r="A11" t="s">
        <v>196</v>
      </c>
      <c r="B11" t="s">
        <v>197</v>
      </c>
      <c r="C11">
        <v>3</v>
      </c>
      <c r="D11" t="s">
        <v>175</v>
      </c>
      <c r="E11" t="s">
        <v>198</v>
      </c>
      <c r="F11" t="s">
        <v>199</v>
      </c>
      <c r="G11" t="s">
        <v>159</v>
      </c>
      <c r="H11" t="s">
        <v>195</v>
      </c>
      <c r="I11" t="s">
        <v>200</v>
      </c>
      <c r="J11" t="s">
        <v>201</v>
      </c>
      <c r="T11">
        <v>2</v>
      </c>
      <c r="U11" t="s">
        <v>202</v>
      </c>
      <c r="V11" t="s">
        <v>203</v>
      </c>
      <c r="W11" t="s">
        <v>204</v>
      </c>
      <c r="X11" t="s">
        <v>205</v>
      </c>
      <c r="AO11" s="19">
        <f t="shared" si="1"/>
        <v>11</v>
      </c>
    </row>
    <row r="12" spans="1:41">
      <c r="A12" t="s">
        <v>206</v>
      </c>
      <c r="B12" t="s">
        <v>23</v>
      </c>
      <c r="C12">
        <v>4</v>
      </c>
      <c r="D12" t="s">
        <v>154</v>
      </c>
      <c r="E12" t="s">
        <v>207</v>
      </c>
      <c r="F12" t="s">
        <v>208</v>
      </c>
      <c r="G12" t="s">
        <v>204</v>
      </c>
      <c r="H12" t="s">
        <v>204</v>
      </c>
      <c r="T12">
        <v>3</v>
      </c>
      <c r="U12" t="s">
        <v>174</v>
      </c>
      <c r="V12" t="s">
        <v>176</v>
      </c>
      <c r="W12" t="s">
        <v>156</v>
      </c>
      <c r="X12" t="s">
        <v>209</v>
      </c>
      <c r="Y12" t="s">
        <v>178</v>
      </c>
      <c r="Z12" t="s">
        <v>210</v>
      </c>
      <c r="AO12" s="19">
        <f t="shared" si="1"/>
        <v>12</v>
      </c>
    </row>
    <row r="13" spans="1:41">
      <c r="A13" t="s">
        <v>211</v>
      </c>
      <c r="B13" t="s">
        <v>212</v>
      </c>
      <c r="C13">
        <v>2</v>
      </c>
      <c r="D13" t="s">
        <v>213</v>
      </c>
      <c r="E13" t="s">
        <v>214</v>
      </c>
      <c r="F13" t="s">
        <v>215</v>
      </c>
      <c r="G13" t="s">
        <v>216</v>
      </c>
      <c r="H13" t="s">
        <v>194</v>
      </c>
      <c r="I13" t="s">
        <v>217</v>
      </c>
      <c r="J13" t="s">
        <v>218</v>
      </c>
      <c r="K13" t="s">
        <v>163</v>
      </c>
      <c r="L13" t="s">
        <v>219</v>
      </c>
      <c r="M13" t="s">
        <v>166</v>
      </c>
      <c r="N13" t="s">
        <v>220</v>
      </c>
      <c r="O13" t="s">
        <v>191</v>
      </c>
      <c r="AO13" s="19">
        <f t="shared" si="1"/>
        <v>13</v>
      </c>
    </row>
    <row r="14" spans="1:41">
      <c r="A14" t="s">
        <v>221</v>
      </c>
      <c r="B14" t="s">
        <v>222</v>
      </c>
      <c r="C14">
        <v>4</v>
      </c>
      <c r="D14" t="s">
        <v>182</v>
      </c>
      <c r="E14" t="s">
        <v>223</v>
      </c>
      <c r="F14" t="s">
        <v>224</v>
      </c>
      <c r="G14" t="s">
        <v>225</v>
      </c>
      <c r="H14" t="s">
        <v>184</v>
      </c>
      <c r="I14" t="s">
        <v>226</v>
      </c>
      <c r="J14" t="s">
        <v>227</v>
      </c>
      <c r="K14" t="s">
        <v>228</v>
      </c>
      <c r="L14" t="s">
        <v>189</v>
      </c>
      <c r="M14" t="s">
        <v>219</v>
      </c>
      <c r="N14" t="s">
        <v>229</v>
      </c>
      <c r="T14">
        <v>2</v>
      </c>
      <c r="U14" t="s">
        <v>230</v>
      </c>
      <c r="V14" t="s">
        <v>215</v>
      </c>
      <c r="W14" t="s">
        <v>231</v>
      </c>
      <c r="X14" t="s">
        <v>156</v>
      </c>
      <c r="Y14" t="s">
        <v>209</v>
      </c>
      <c r="Z14" t="s">
        <v>162</v>
      </c>
      <c r="AA14" t="s">
        <v>163</v>
      </c>
      <c r="AB14" t="s">
        <v>232</v>
      </c>
      <c r="AC14" t="s">
        <v>210</v>
      </c>
      <c r="AO14" s="19">
        <f t="shared" si="1"/>
        <v>14</v>
      </c>
    </row>
    <row r="15" spans="1:41">
      <c r="A15" t="s">
        <v>233</v>
      </c>
      <c r="B15" t="s">
        <v>234</v>
      </c>
      <c r="C15">
        <v>3</v>
      </c>
      <c r="D15" t="s">
        <v>182</v>
      </c>
      <c r="E15" t="s">
        <v>214</v>
      </c>
      <c r="F15" t="s">
        <v>235</v>
      </c>
      <c r="G15" t="s">
        <v>236</v>
      </c>
      <c r="H15" t="s">
        <v>237</v>
      </c>
      <c r="I15" t="s">
        <v>184</v>
      </c>
      <c r="J15" t="s">
        <v>238</v>
      </c>
      <c r="K15" t="s">
        <v>209</v>
      </c>
      <c r="L15" t="s">
        <v>177</v>
      </c>
      <c r="M15" t="s">
        <v>163</v>
      </c>
      <c r="N15" t="s">
        <v>201</v>
      </c>
      <c r="AO15" s="19">
        <f t="shared" si="1"/>
        <v>15</v>
      </c>
    </row>
    <row r="16" spans="1:41">
      <c r="A16" t="s">
        <v>239</v>
      </c>
      <c r="B16" t="s">
        <v>240</v>
      </c>
      <c r="C16">
        <v>3</v>
      </c>
      <c r="D16" t="s">
        <v>241</v>
      </c>
      <c r="E16" t="s">
        <v>160</v>
      </c>
      <c r="F16" t="s">
        <v>242</v>
      </c>
      <c r="G16" t="s">
        <v>155</v>
      </c>
      <c r="H16" t="s">
        <v>155</v>
      </c>
      <c r="I16" t="s">
        <v>156</v>
      </c>
      <c r="J16" t="s">
        <v>243</v>
      </c>
      <c r="K16" t="s">
        <v>162</v>
      </c>
      <c r="L16" t="s">
        <v>178</v>
      </c>
      <c r="M16" t="s">
        <v>189</v>
      </c>
      <c r="AO16" s="19">
        <f t="shared" si="1"/>
        <v>16</v>
      </c>
    </row>
    <row r="17" spans="1:41">
      <c r="A17" t="s">
        <v>244</v>
      </c>
      <c r="B17" t="s">
        <v>23</v>
      </c>
      <c r="C17">
        <v>3</v>
      </c>
      <c r="D17" t="s">
        <v>160</v>
      </c>
      <c r="E17" t="s">
        <v>175</v>
      </c>
      <c r="F17" t="s">
        <v>207</v>
      </c>
      <c r="G17" t="s">
        <v>245</v>
      </c>
      <c r="H17" t="s">
        <v>155</v>
      </c>
      <c r="I17" t="s">
        <v>155</v>
      </c>
      <c r="J17" t="s">
        <v>156</v>
      </c>
      <c r="K17" t="s">
        <v>243</v>
      </c>
      <c r="L17" t="s">
        <v>162</v>
      </c>
      <c r="M17" t="s">
        <v>173</v>
      </c>
      <c r="AO17" s="19">
        <f t="shared" si="1"/>
        <v>17</v>
      </c>
    </row>
    <row r="18" spans="1:41">
      <c r="A18" t="s">
        <v>246</v>
      </c>
      <c r="B18" t="s">
        <v>247</v>
      </c>
      <c r="C18">
        <v>2</v>
      </c>
      <c r="D18" t="s">
        <v>182</v>
      </c>
      <c r="E18" t="s">
        <v>154</v>
      </c>
      <c r="F18" t="s">
        <v>183</v>
      </c>
      <c r="G18" t="s">
        <v>231</v>
      </c>
      <c r="H18" t="s">
        <v>248</v>
      </c>
      <c r="I18" t="s">
        <v>226</v>
      </c>
      <c r="J18" t="s">
        <v>155</v>
      </c>
      <c r="K18" t="s">
        <v>156</v>
      </c>
      <c r="L18" t="s">
        <v>187</v>
      </c>
      <c r="M18" t="s">
        <v>249</v>
      </c>
      <c r="N18" t="s">
        <v>173</v>
      </c>
      <c r="O18" t="s">
        <v>219</v>
      </c>
      <c r="P18" t="s">
        <v>229</v>
      </c>
      <c r="AO18" s="19">
        <f t="shared" si="1"/>
        <v>18</v>
      </c>
    </row>
    <row r="19" spans="1:41">
      <c r="A19" t="s">
        <v>250</v>
      </c>
      <c r="B19" t="s">
        <v>240</v>
      </c>
      <c r="C19">
        <v>4</v>
      </c>
      <c r="D19" t="s">
        <v>174</v>
      </c>
      <c r="E19" t="s">
        <v>175</v>
      </c>
      <c r="F19" t="s">
        <v>251</v>
      </c>
      <c r="G19" t="s">
        <v>249</v>
      </c>
      <c r="T19">
        <v>4</v>
      </c>
      <c r="U19" t="s">
        <v>193</v>
      </c>
      <c r="V19" t="s">
        <v>224</v>
      </c>
      <c r="W19" t="s">
        <v>155</v>
      </c>
      <c r="X19" t="s">
        <v>252</v>
      </c>
      <c r="Y19" t="s">
        <v>195</v>
      </c>
      <c r="AO19" s="19">
        <f t="shared" si="1"/>
        <v>19</v>
      </c>
    </row>
    <row r="20" spans="1:41">
      <c r="A20" t="s">
        <v>253</v>
      </c>
      <c r="B20" t="s">
        <v>240</v>
      </c>
      <c r="C20">
        <v>4</v>
      </c>
      <c r="D20" t="s">
        <v>254</v>
      </c>
      <c r="E20" t="s">
        <v>243</v>
      </c>
      <c r="F20" t="s">
        <v>251</v>
      </c>
      <c r="G20" t="s">
        <v>189</v>
      </c>
      <c r="T20">
        <v>5</v>
      </c>
      <c r="U20" t="s">
        <v>160</v>
      </c>
      <c r="V20" t="s">
        <v>161</v>
      </c>
      <c r="W20" t="s">
        <v>255</v>
      </c>
      <c r="X20" t="s">
        <v>175</v>
      </c>
      <c r="Y20" t="s">
        <v>207</v>
      </c>
      <c r="Z20" t="s">
        <v>183</v>
      </c>
      <c r="AA20" t="s">
        <v>156</v>
      </c>
      <c r="AB20" t="s">
        <v>178</v>
      </c>
      <c r="AC20" t="s">
        <v>256</v>
      </c>
      <c r="AD20" t="s">
        <v>232</v>
      </c>
      <c r="AE20" t="s">
        <v>179</v>
      </c>
      <c r="AO20" s="19">
        <f t="shared" si="1"/>
        <v>20</v>
      </c>
    </row>
    <row r="21" spans="1:41">
      <c r="A21" t="s">
        <v>257</v>
      </c>
      <c r="B21" t="s">
        <v>247</v>
      </c>
      <c r="C21">
        <v>4</v>
      </c>
      <c r="D21" t="s">
        <v>258</v>
      </c>
      <c r="E21" t="s">
        <v>154</v>
      </c>
      <c r="F21" t="s">
        <v>198</v>
      </c>
      <c r="G21" t="s">
        <v>251</v>
      </c>
      <c r="H21" t="s">
        <v>259</v>
      </c>
      <c r="I21" t="s">
        <v>159</v>
      </c>
      <c r="J21" t="s">
        <v>210</v>
      </c>
      <c r="K21" t="s">
        <v>260</v>
      </c>
      <c r="T21">
        <v>2</v>
      </c>
      <c r="U21" t="s">
        <v>261</v>
      </c>
      <c r="V21" t="s">
        <v>209</v>
      </c>
      <c r="W21" t="s">
        <v>163</v>
      </c>
      <c r="X21" t="s">
        <v>262</v>
      </c>
      <c r="Y21" t="s">
        <v>165</v>
      </c>
      <c r="AO21" s="19">
        <f t="shared" si="1"/>
        <v>21</v>
      </c>
    </row>
    <row r="22" spans="1:41">
      <c r="A22" t="s">
        <v>263</v>
      </c>
      <c r="B22" t="s">
        <v>264</v>
      </c>
      <c r="C22">
        <v>3</v>
      </c>
      <c r="D22" t="s">
        <v>213</v>
      </c>
      <c r="E22" t="s">
        <v>265</v>
      </c>
      <c r="F22" t="s">
        <v>235</v>
      </c>
      <c r="G22" t="s">
        <v>236</v>
      </c>
      <c r="H22" t="s">
        <v>163</v>
      </c>
      <c r="I22" t="s">
        <v>266</v>
      </c>
      <c r="J22" t="s">
        <v>267</v>
      </c>
      <c r="K22" t="s">
        <v>268</v>
      </c>
      <c r="T22">
        <v>2</v>
      </c>
      <c r="U22" t="s">
        <v>155</v>
      </c>
      <c r="V22" t="s">
        <v>269</v>
      </c>
      <c r="W22" t="s">
        <v>194</v>
      </c>
      <c r="X22" t="s">
        <v>270</v>
      </c>
      <c r="AO22" s="19">
        <f t="shared" si="1"/>
        <v>22</v>
      </c>
    </row>
    <row r="23" spans="1:41">
      <c r="A23" t="s">
        <v>271</v>
      </c>
      <c r="B23" t="s">
        <v>212</v>
      </c>
      <c r="C23">
        <v>3</v>
      </c>
      <c r="D23" t="s">
        <v>213</v>
      </c>
      <c r="E23" t="s">
        <v>154</v>
      </c>
      <c r="F23" t="s">
        <v>245</v>
      </c>
      <c r="G23" t="s">
        <v>184</v>
      </c>
      <c r="H23" t="s">
        <v>226</v>
      </c>
      <c r="I23" t="s">
        <v>272</v>
      </c>
      <c r="J23" t="s">
        <v>162</v>
      </c>
      <c r="K23" t="s">
        <v>188</v>
      </c>
      <c r="L23" t="s">
        <v>217</v>
      </c>
      <c r="M23" t="s">
        <v>273</v>
      </c>
      <c r="N23" t="s">
        <v>159</v>
      </c>
      <c r="O23" t="s">
        <v>201</v>
      </c>
      <c r="P23" t="s">
        <v>191</v>
      </c>
      <c r="T23">
        <v>1</v>
      </c>
      <c r="U23" t="s">
        <v>202</v>
      </c>
      <c r="V23" t="s">
        <v>274</v>
      </c>
      <c r="W23" t="s">
        <v>194</v>
      </c>
      <c r="X23" t="s">
        <v>275</v>
      </c>
      <c r="AO23" s="19">
        <f t="shared" si="1"/>
        <v>23</v>
      </c>
    </row>
    <row r="24" spans="1:41">
      <c r="A24" t="s">
        <v>276</v>
      </c>
      <c r="B24" t="s">
        <v>240</v>
      </c>
      <c r="C24">
        <v>4</v>
      </c>
      <c r="D24" t="s">
        <v>192</v>
      </c>
      <c r="E24" t="s">
        <v>242</v>
      </c>
      <c r="F24" t="s">
        <v>193</v>
      </c>
      <c r="G24" t="s">
        <v>277</v>
      </c>
      <c r="H24" t="s">
        <v>155</v>
      </c>
      <c r="I24" t="s">
        <v>243</v>
      </c>
      <c r="J24" t="s">
        <v>178</v>
      </c>
      <c r="K24" t="s">
        <v>189</v>
      </c>
      <c r="T24">
        <v>1</v>
      </c>
      <c r="U24" t="s">
        <v>278</v>
      </c>
      <c r="V24" t="s">
        <v>279</v>
      </c>
      <c r="W24" t="s">
        <v>280</v>
      </c>
      <c r="X24" t="s">
        <v>281</v>
      </c>
      <c r="AO24" s="19">
        <f t="shared" si="1"/>
        <v>24</v>
      </c>
    </row>
    <row r="25" spans="1:41">
      <c r="A25" t="s">
        <v>282</v>
      </c>
      <c r="B25" t="s">
        <v>283</v>
      </c>
      <c r="C25">
        <v>4</v>
      </c>
      <c r="D25" t="s">
        <v>182</v>
      </c>
      <c r="E25" t="s">
        <v>223</v>
      </c>
      <c r="F25" t="s">
        <v>265</v>
      </c>
      <c r="G25" t="s">
        <v>248</v>
      </c>
      <c r="H25" t="s">
        <v>226</v>
      </c>
      <c r="I25" t="s">
        <v>284</v>
      </c>
      <c r="J25" t="s">
        <v>285</v>
      </c>
      <c r="K25" t="s">
        <v>273</v>
      </c>
      <c r="L25" t="s">
        <v>286</v>
      </c>
      <c r="M25" t="s">
        <v>229</v>
      </c>
      <c r="T25">
        <v>3</v>
      </c>
      <c r="U25" t="s">
        <v>287</v>
      </c>
      <c r="V25" t="s">
        <v>207</v>
      </c>
      <c r="W25" t="s">
        <v>176</v>
      </c>
      <c r="X25" t="s">
        <v>215</v>
      </c>
      <c r="Y25" t="s">
        <v>156</v>
      </c>
      <c r="Z25" t="s">
        <v>177</v>
      </c>
      <c r="AA25" t="s">
        <v>288</v>
      </c>
      <c r="AB25" t="s">
        <v>165</v>
      </c>
      <c r="AC25" t="s">
        <v>173</v>
      </c>
      <c r="AD25" t="s">
        <v>289</v>
      </c>
      <c r="AO25" s="19">
        <f t="shared" si="1"/>
        <v>25</v>
      </c>
    </row>
    <row r="26" spans="1:41">
      <c r="A26" t="s">
        <v>290</v>
      </c>
      <c r="AF26" t="s">
        <v>180</v>
      </c>
      <c r="AJ26" t="s">
        <v>98</v>
      </c>
      <c r="AK26" t="s">
        <v>87</v>
      </c>
      <c r="AL26" t="s">
        <v>291</v>
      </c>
      <c r="AM26" t="s">
        <v>104</v>
      </c>
      <c r="AN26" t="str">
        <f>附表!$L$62&amp;"。"</f>
        <v>参见《特工手册》的“本职装备：联邦探员”。</v>
      </c>
      <c r="AO26" s="19">
        <f t="shared" si="1"/>
        <v>26</v>
      </c>
    </row>
    <row r="27" spans="1:41">
      <c r="A27" t="s">
        <v>292</v>
      </c>
      <c r="AF27" t="s">
        <v>180</v>
      </c>
      <c r="AG27" t="s">
        <v>129</v>
      </c>
      <c r="AH27" t="s">
        <v>293</v>
      </c>
      <c r="AJ27" t="s">
        <v>294</v>
      </c>
      <c r="AK27" t="s">
        <v>121</v>
      </c>
      <c r="AL27" t="s">
        <v>106</v>
      </c>
      <c r="AM27" t="s">
        <v>90</v>
      </c>
      <c r="AN27" t="str">
        <f>附表!$L$62&amp;"，此外还有一台强固式笔电，加载先进的数据分析软件，化学嗅探器/分析仪。"</f>
        <v>参见《特工手册》的“本职装备：联邦探员”，此外还有一台强固式笔电，加载先进的数据分析软件，化学嗅探器/分析仪。</v>
      </c>
      <c r="AO27" s="19">
        <f t="shared" si="1"/>
        <v>27</v>
      </c>
    </row>
    <row r="28" spans="1:41">
      <c r="A28" t="s">
        <v>295</v>
      </c>
      <c r="AF28" t="s">
        <v>296</v>
      </c>
      <c r="AG28" t="s">
        <v>293</v>
      </c>
      <c r="AH28" t="s">
        <v>196</v>
      </c>
      <c r="AI28" t="s">
        <v>206</v>
      </c>
      <c r="AJ28" t="s">
        <v>90</v>
      </c>
      <c r="AK28" t="s">
        <v>121</v>
      </c>
      <c r="AL28" t="s">
        <v>96</v>
      </c>
      <c r="AM28" t="s">
        <v>297</v>
      </c>
      <c r="AN28" t="s">
        <v>298</v>
      </c>
      <c r="AO28" s="19">
        <f t="shared" si="1"/>
        <v>28</v>
      </c>
    </row>
    <row r="29" spans="1:41">
      <c r="A29" t="s">
        <v>299</v>
      </c>
      <c r="AF29" t="s">
        <v>129</v>
      </c>
      <c r="AG29" t="s">
        <v>293</v>
      </c>
      <c r="AJ29" t="s">
        <v>98</v>
      </c>
      <c r="AK29" t="s">
        <v>115</v>
      </c>
      <c r="AL29" t="s">
        <v>107</v>
      </c>
      <c r="AM29" t="s">
        <v>63</v>
      </c>
      <c r="AN29" t="s">
        <v>300</v>
      </c>
      <c r="AO29" s="19">
        <f t="shared" si="1"/>
        <v>29</v>
      </c>
    </row>
    <row r="30" spans="1:41">
      <c r="A30" t="s">
        <v>301</v>
      </c>
      <c r="C30">
        <v>1</v>
      </c>
      <c r="D30" t="s">
        <v>213</v>
      </c>
      <c r="E30" t="s">
        <v>214</v>
      </c>
      <c r="F30" t="s">
        <v>215</v>
      </c>
      <c r="G30" t="s">
        <v>302</v>
      </c>
      <c r="H30" t="s">
        <v>216</v>
      </c>
      <c r="I30" t="s">
        <v>186</v>
      </c>
      <c r="J30" t="s">
        <v>194</v>
      </c>
      <c r="K30" t="s">
        <v>217</v>
      </c>
      <c r="L30" t="s">
        <v>218</v>
      </c>
      <c r="M30" t="s">
        <v>163</v>
      </c>
      <c r="N30" t="s">
        <v>219</v>
      </c>
      <c r="O30" t="s">
        <v>166</v>
      </c>
      <c r="P30" t="s">
        <v>220</v>
      </c>
      <c r="Q30" t="s">
        <v>191</v>
      </c>
      <c r="AJ30" t="s">
        <v>98</v>
      </c>
      <c r="AK30" t="s">
        <v>107</v>
      </c>
      <c r="AL30" t="s">
        <v>69</v>
      </c>
      <c r="AM30" t="s">
        <v>108</v>
      </c>
      <c r="AN30" t="str">
        <f>附表!$L$63&amp;"。HRT还能获得专业便携式电脑，可使用FBI的指纹自动识别系统（IAFIS）及DoD的自动生物识别系统（ABIS）。"</f>
        <v>参见《特工手册》的“本职装备：特警部队”。HRT还能获得专业便携式电脑，可使用FBI的指纹自动识别系统（IAFIS）及DoD的自动生物识别系统（ABIS）。</v>
      </c>
      <c r="AO30" s="19">
        <f t="shared" si="1"/>
        <v>30</v>
      </c>
    </row>
    <row r="31" spans="1:41">
      <c r="A31" t="s">
        <v>303</v>
      </c>
      <c r="AF31" t="s">
        <v>180</v>
      </c>
      <c r="AG31" t="s">
        <v>304</v>
      </c>
      <c r="AJ31" t="s">
        <v>98</v>
      </c>
      <c r="AK31" t="s">
        <v>87</v>
      </c>
      <c r="AL31" t="s">
        <v>291</v>
      </c>
      <c r="AM31" t="s">
        <v>104</v>
      </c>
      <c r="AN31" t="str">
        <f>附表!$L$62&amp;"。"</f>
        <v>参见《特工手册》的“本职装备：联邦探员”。</v>
      </c>
      <c r="AO31" s="19">
        <f t="shared" si="1"/>
        <v>31</v>
      </c>
    </row>
    <row r="32" spans="1:41">
      <c r="A32" t="s">
        <v>305</v>
      </c>
      <c r="AF32" t="s">
        <v>152</v>
      </c>
      <c r="AG32" t="s">
        <v>306</v>
      </c>
      <c r="AH32" t="s">
        <v>307</v>
      </c>
      <c r="AI32" t="s">
        <v>206</v>
      </c>
      <c r="AJ32" t="s">
        <v>62</v>
      </c>
      <c r="AK32" t="s">
        <v>115</v>
      </c>
      <c r="AL32" t="s">
        <v>63</v>
      </c>
      <c r="AM32" t="s">
        <v>87</v>
      </c>
      <c r="AN32" t="s">
        <v>308</v>
      </c>
      <c r="AO32" s="19">
        <f t="shared" si="1"/>
        <v>32</v>
      </c>
    </row>
    <row r="33" spans="1:41">
      <c r="A33" t="s">
        <v>309</v>
      </c>
      <c r="AF33" t="s">
        <v>296</v>
      </c>
      <c r="AG33" t="s">
        <v>129</v>
      </c>
      <c r="AJ33" t="s">
        <v>90</v>
      </c>
      <c r="AK33" t="s">
        <v>98</v>
      </c>
      <c r="AL33" t="s">
        <v>63</v>
      </c>
      <c r="AM33" t="s">
        <v>106</v>
      </c>
      <c r="AN33" t="s">
        <v>310</v>
      </c>
      <c r="AO33" s="19">
        <f t="shared" si="1"/>
        <v>33</v>
      </c>
    </row>
    <row r="34" spans="1:41">
      <c r="A34" t="s">
        <v>311</v>
      </c>
      <c r="C34">
        <v>2</v>
      </c>
      <c r="D34" t="s">
        <v>182</v>
      </c>
      <c r="E34" t="s">
        <v>154</v>
      </c>
      <c r="F34" t="s">
        <v>183</v>
      </c>
      <c r="G34" t="s">
        <v>248</v>
      </c>
      <c r="H34" t="s">
        <v>185</v>
      </c>
      <c r="I34" t="s">
        <v>312</v>
      </c>
      <c r="J34" t="s">
        <v>186</v>
      </c>
      <c r="K34" t="s">
        <v>313</v>
      </c>
      <c r="L34" t="s">
        <v>314</v>
      </c>
      <c r="M34" t="s">
        <v>188</v>
      </c>
      <c r="N34" t="s">
        <v>315</v>
      </c>
      <c r="O34" t="s">
        <v>159</v>
      </c>
      <c r="P34" t="s">
        <v>316</v>
      </c>
      <c r="Q34" t="s">
        <v>190</v>
      </c>
      <c r="R34" t="s">
        <v>317</v>
      </c>
      <c r="S34" t="s">
        <v>191</v>
      </c>
      <c r="AJ34" t="s">
        <v>80</v>
      </c>
      <c r="AK34" t="s">
        <v>107</v>
      </c>
      <c r="AL34" t="s">
        <v>115</v>
      </c>
      <c r="AM34" t="s">
        <v>104</v>
      </c>
      <c r="AN34" t="str">
        <f>附表!$L$64&amp;"。"</f>
        <v>参见《特工手册》的“本职装备：警局警员”。</v>
      </c>
      <c r="AO34" s="19">
        <f t="shared" si="1"/>
        <v>34</v>
      </c>
    </row>
    <row r="35" spans="1:41">
      <c r="A35" t="s">
        <v>318</v>
      </c>
      <c r="AF35" t="s">
        <v>180</v>
      </c>
      <c r="AJ35" t="s">
        <v>86</v>
      </c>
      <c r="AK35" t="s">
        <v>98</v>
      </c>
      <c r="AL35" t="s">
        <v>115</v>
      </c>
      <c r="AM35" t="s">
        <v>121</v>
      </c>
      <c r="AN35" t="str">
        <f>附表!$L$62&amp;"。"</f>
        <v>参见《特工手册》的“本职装备：联邦探员”。</v>
      </c>
      <c r="AO35" s="19">
        <f t="shared" si="1"/>
        <v>35</v>
      </c>
    </row>
    <row r="36" spans="1:41">
      <c r="A36" t="s">
        <v>319</v>
      </c>
      <c r="AF36" t="s">
        <v>320</v>
      </c>
      <c r="AG36" t="s">
        <v>129</v>
      </c>
      <c r="AJ36" t="s">
        <v>86</v>
      </c>
      <c r="AK36" t="s">
        <v>90</v>
      </c>
      <c r="AL36" t="s">
        <v>297</v>
      </c>
      <c r="AM36" t="s">
        <v>106</v>
      </c>
      <c r="AN36" t="str">
        <f>附表!$L$62&amp;"。"</f>
        <v>参见《特工手册》的“本职装备：联邦探员”。</v>
      </c>
      <c r="AO36" s="19">
        <f t="shared" si="1"/>
        <v>36</v>
      </c>
    </row>
    <row r="37" spans="1:41">
      <c r="A37" t="s">
        <v>321</v>
      </c>
      <c r="C37">
        <v>2</v>
      </c>
      <c r="D37" t="s">
        <v>182</v>
      </c>
      <c r="E37" t="s">
        <v>154</v>
      </c>
      <c r="F37" t="s">
        <v>183</v>
      </c>
      <c r="G37" t="s">
        <v>302</v>
      </c>
      <c r="H37" t="s">
        <v>184</v>
      </c>
      <c r="I37" t="s">
        <v>185</v>
      </c>
      <c r="J37" t="s">
        <v>186</v>
      </c>
      <c r="K37" t="s">
        <v>194</v>
      </c>
      <c r="L37" t="s">
        <v>187</v>
      </c>
      <c r="M37" t="s">
        <v>188</v>
      </c>
      <c r="N37" t="s">
        <v>189</v>
      </c>
      <c r="O37" t="s">
        <v>190</v>
      </c>
      <c r="P37" t="s">
        <v>322</v>
      </c>
      <c r="Q37" t="s">
        <v>191</v>
      </c>
      <c r="AJ37" t="s">
        <v>103</v>
      </c>
      <c r="AK37" t="s">
        <v>107</v>
      </c>
      <c r="AL37" t="s">
        <v>98</v>
      </c>
      <c r="AM37" t="s">
        <v>69</v>
      </c>
      <c r="AN37" t="str">
        <f>附表!$L$63&amp;"。"</f>
        <v>参见《特工手册》的“本职装备：特警部队”。</v>
      </c>
      <c r="AO37" s="19">
        <f t="shared" si="1"/>
        <v>37</v>
      </c>
    </row>
    <row r="38" spans="1:41">
      <c r="A38" t="s">
        <v>323</v>
      </c>
      <c r="AF38" t="s">
        <v>180</v>
      </c>
      <c r="AJ38" t="s">
        <v>80</v>
      </c>
      <c r="AK38" t="s">
        <v>121</v>
      </c>
      <c r="AL38" t="s">
        <v>81</v>
      </c>
      <c r="AM38" t="s">
        <v>114</v>
      </c>
      <c r="AN38" t="str">
        <f>附表!$L$62&amp;"。"</f>
        <v>参见《特工手册》的“本职装备：联邦探员”。</v>
      </c>
      <c r="AO38" s="19">
        <f t="shared" si="1"/>
        <v>38</v>
      </c>
    </row>
    <row r="39" spans="1:41">
      <c r="A39" t="s">
        <v>324</v>
      </c>
      <c r="AF39" t="s">
        <v>180</v>
      </c>
      <c r="AJ39" t="s">
        <v>98</v>
      </c>
      <c r="AK39" t="s">
        <v>115</v>
      </c>
      <c r="AL39" t="s">
        <v>63</v>
      </c>
      <c r="AM39" t="s">
        <v>104</v>
      </c>
      <c r="AN39" t="str">
        <f>附表!$L$62&amp;"。"</f>
        <v>参见《特工手册》的“本职装备：联邦探员”。</v>
      </c>
      <c r="AO39" s="19">
        <f t="shared" si="1"/>
        <v>39</v>
      </c>
    </row>
    <row r="40" spans="1:41">
      <c r="A40" t="s">
        <v>325</v>
      </c>
      <c r="C40">
        <v>2</v>
      </c>
      <c r="D40" t="s">
        <v>182</v>
      </c>
      <c r="E40" t="s">
        <v>326</v>
      </c>
      <c r="F40" t="s">
        <v>154</v>
      </c>
      <c r="G40" t="s">
        <v>183</v>
      </c>
      <c r="H40" t="s">
        <v>225</v>
      </c>
      <c r="I40" t="s">
        <v>184</v>
      </c>
      <c r="J40" t="s">
        <v>185</v>
      </c>
      <c r="K40" t="s">
        <v>186</v>
      </c>
      <c r="L40" t="s">
        <v>194</v>
      </c>
      <c r="M40" t="s">
        <v>187</v>
      </c>
      <c r="N40" t="s">
        <v>188</v>
      </c>
      <c r="O40" t="s">
        <v>189</v>
      </c>
      <c r="P40" t="s">
        <v>190</v>
      </c>
      <c r="Q40" t="s">
        <v>322</v>
      </c>
      <c r="R40" t="s">
        <v>191</v>
      </c>
      <c r="AJ40" t="s">
        <v>80</v>
      </c>
      <c r="AK40" t="s">
        <v>103</v>
      </c>
      <c r="AL40" t="s">
        <v>107</v>
      </c>
      <c r="AM40" t="s">
        <v>114</v>
      </c>
      <c r="AN40" t="str">
        <f>附表!$L$63&amp;"。"</f>
        <v>参见《特工手册》的“本职装备：特警部队”。</v>
      </c>
      <c r="AO40" s="19">
        <f t="shared" si="1"/>
        <v>40</v>
      </c>
    </row>
    <row r="41" spans="1:41">
      <c r="A41" t="s">
        <v>327</v>
      </c>
      <c r="AF41" t="s">
        <v>206</v>
      </c>
      <c r="AJ41" t="s">
        <v>86</v>
      </c>
      <c r="AK41" t="s">
        <v>328</v>
      </c>
      <c r="AL41" t="s">
        <v>87</v>
      </c>
      <c r="AM41" t="s">
        <v>329</v>
      </c>
      <c r="AN41" t="s">
        <v>330</v>
      </c>
      <c r="AO41" s="19">
        <f t="shared" si="1"/>
        <v>41</v>
      </c>
    </row>
    <row r="42" spans="1:41">
      <c r="A42" t="s">
        <v>331</v>
      </c>
      <c r="AF42" t="s">
        <v>332</v>
      </c>
      <c r="AJ42" t="s">
        <v>86</v>
      </c>
      <c r="AK42" t="s">
        <v>121</v>
      </c>
      <c r="AL42" t="s">
        <v>333</v>
      </c>
      <c r="AM42" t="s">
        <v>106</v>
      </c>
      <c r="AN42" t="str">
        <f>附表!$L$65&amp;"，还有特化的情报和许多不同的生存装备。"</f>
        <v>参见《特工手册》的“本职装备：特种作战员”，还有特化的情报和许多不同的生存装备。</v>
      </c>
      <c r="AO42" s="19">
        <f t="shared" si="1"/>
        <v>42</v>
      </c>
    </row>
    <row r="43" spans="1:41">
      <c r="A43" t="s">
        <v>334</v>
      </c>
      <c r="C43">
        <v>3</v>
      </c>
      <c r="D43" t="s">
        <v>182</v>
      </c>
      <c r="E43" t="s">
        <v>214</v>
      </c>
      <c r="F43" t="s">
        <v>265</v>
      </c>
      <c r="G43" t="s">
        <v>248</v>
      </c>
      <c r="H43" t="s">
        <v>226</v>
      </c>
      <c r="I43" t="s">
        <v>272</v>
      </c>
      <c r="J43" t="s">
        <v>285</v>
      </c>
      <c r="K43" t="s">
        <v>163</v>
      </c>
      <c r="L43" t="s">
        <v>286</v>
      </c>
      <c r="M43" t="s">
        <v>166</v>
      </c>
      <c r="N43" t="s">
        <v>229</v>
      </c>
      <c r="T43">
        <v>3</v>
      </c>
      <c r="U43" t="s">
        <v>207</v>
      </c>
      <c r="V43" t="s">
        <v>176</v>
      </c>
      <c r="W43" t="s">
        <v>215</v>
      </c>
      <c r="X43" t="s">
        <v>156</v>
      </c>
      <c r="Y43" t="s">
        <v>177</v>
      </c>
      <c r="Z43" t="s">
        <v>288</v>
      </c>
      <c r="AA43" t="s">
        <v>165</v>
      </c>
      <c r="AB43" t="s">
        <v>173</v>
      </c>
      <c r="AC43" t="s">
        <v>289</v>
      </c>
      <c r="AJ43" t="s">
        <v>80</v>
      </c>
      <c r="AK43" t="s">
        <v>107</v>
      </c>
      <c r="AL43" t="s">
        <v>109</v>
      </c>
      <c r="AM43" t="s">
        <v>119</v>
      </c>
      <c r="AN43" t="str">
        <f>附表!$L$65&amp;"，并可获得专门的寒冷天气、高山和沙漠生存装备和设备。"</f>
        <v>参见《特工手册》的“本职装备：特种作战员”，并可获得专门的寒冷天气、高山和沙漠生存装备和设备。</v>
      </c>
      <c r="AO43" s="19">
        <f t="shared" si="1"/>
        <v>43</v>
      </c>
    </row>
    <row r="44" spans="1:41">
      <c r="A44" t="s">
        <v>335</v>
      </c>
      <c r="C44">
        <v>3</v>
      </c>
      <c r="D44" t="s">
        <v>182</v>
      </c>
      <c r="E44" t="s">
        <v>223</v>
      </c>
      <c r="F44" t="s">
        <v>265</v>
      </c>
      <c r="G44" t="s">
        <v>184</v>
      </c>
      <c r="H44" t="s">
        <v>226</v>
      </c>
      <c r="I44" t="s">
        <v>272</v>
      </c>
      <c r="J44" t="s">
        <v>336</v>
      </c>
      <c r="K44" t="s">
        <v>288</v>
      </c>
      <c r="L44" t="s">
        <v>337</v>
      </c>
      <c r="M44" t="s">
        <v>163</v>
      </c>
      <c r="N44" t="s">
        <v>338</v>
      </c>
      <c r="O44" t="s">
        <v>166</v>
      </c>
      <c r="P44" t="s">
        <v>229</v>
      </c>
      <c r="T44">
        <v>1</v>
      </c>
      <c r="U44" t="s">
        <v>287</v>
      </c>
      <c r="V44" t="s">
        <v>207</v>
      </c>
      <c r="W44" t="s">
        <v>176</v>
      </c>
      <c r="X44" t="s">
        <v>215</v>
      </c>
      <c r="Y44" t="s">
        <v>156</v>
      </c>
      <c r="Z44" t="s">
        <v>173</v>
      </c>
      <c r="AJ44" t="s">
        <v>107</v>
      </c>
      <c r="AK44" t="s">
        <v>118</v>
      </c>
      <c r="AL44" t="s">
        <v>106</v>
      </c>
      <c r="AM44" t="s">
        <v>112</v>
      </c>
      <c r="AN44" t="str">
        <f>附表!$L$65&amp;"，以及先进的监视、监听设备，包括远距离、加固的激光指示器。"</f>
        <v>参见《特工手册》的“本职装备：特种作战员”，以及先进的监视、监听设备，包括远距离、加固的激光指示器。</v>
      </c>
      <c r="AO44" s="19">
        <f t="shared" si="1"/>
        <v>44</v>
      </c>
    </row>
    <row r="45" spans="1:41">
      <c r="A45" t="s">
        <v>339</v>
      </c>
      <c r="AF45" t="s">
        <v>196</v>
      </c>
      <c r="AJ45" t="s">
        <v>80</v>
      </c>
      <c r="AK45" t="s">
        <v>109</v>
      </c>
      <c r="AL45" t="s">
        <v>67</v>
      </c>
      <c r="AM45" t="s">
        <v>110</v>
      </c>
      <c r="AN45" t="s">
        <v>340</v>
      </c>
      <c r="AO45" s="19">
        <f t="shared" si="1"/>
        <v>45</v>
      </c>
    </row>
    <row r="46" spans="1:41">
      <c r="A46" t="s">
        <v>341</v>
      </c>
      <c r="C46">
        <v>1</v>
      </c>
      <c r="D46" t="s">
        <v>182</v>
      </c>
      <c r="E46" t="s">
        <v>214</v>
      </c>
      <c r="F46" t="s">
        <v>215</v>
      </c>
      <c r="G46" t="s">
        <v>216</v>
      </c>
      <c r="H46" t="s">
        <v>342</v>
      </c>
      <c r="I46" t="s">
        <v>194</v>
      </c>
      <c r="J46" t="s">
        <v>251</v>
      </c>
      <c r="K46" t="s">
        <v>217</v>
      </c>
      <c r="L46" t="s">
        <v>218</v>
      </c>
      <c r="M46" t="s">
        <v>163</v>
      </c>
      <c r="N46" t="s">
        <v>159</v>
      </c>
      <c r="O46" t="s">
        <v>219</v>
      </c>
      <c r="P46" t="s">
        <v>166</v>
      </c>
      <c r="Q46" t="s">
        <v>220</v>
      </c>
      <c r="R46" t="s">
        <v>191</v>
      </c>
      <c r="AJ46" t="s">
        <v>107</v>
      </c>
      <c r="AK46" t="s">
        <v>101</v>
      </c>
      <c r="AL46" t="s">
        <v>81</v>
      </c>
      <c r="AM46" t="s">
        <v>106</v>
      </c>
      <c r="AN46" t="str">
        <f>附表!$L$65&amp;"。"</f>
        <v>参见《特工手册》的“本职装备：特种作战员”。</v>
      </c>
      <c r="AO46" s="19">
        <f t="shared" si="1"/>
        <v>46</v>
      </c>
    </row>
    <row r="47" spans="1:41">
      <c r="A47" t="s">
        <v>343</v>
      </c>
      <c r="AF47" t="s">
        <v>211</v>
      </c>
      <c r="AN47" t="str">
        <f>附表!$L$65&amp;"。"</f>
        <v>参见《特工手册》的“本职装备：特种作战员”。</v>
      </c>
      <c r="AO47" s="19">
        <f t="shared" si="1"/>
        <v>47</v>
      </c>
    </row>
    <row r="48" spans="1:41">
      <c r="A48" t="s">
        <v>344</v>
      </c>
      <c r="C48">
        <v>3</v>
      </c>
      <c r="D48" t="s">
        <v>182</v>
      </c>
      <c r="E48" t="s">
        <v>223</v>
      </c>
      <c r="F48" t="s">
        <v>265</v>
      </c>
      <c r="G48" t="s">
        <v>248</v>
      </c>
      <c r="H48" t="s">
        <v>226</v>
      </c>
      <c r="I48" t="s">
        <v>272</v>
      </c>
      <c r="J48" t="s">
        <v>156</v>
      </c>
      <c r="K48" t="s">
        <v>162</v>
      </c>
      <c r="L48" t="s">
        <v>285</v>
      </c>
      <c r="M48" t="s">
        <v>273</v>
      </c>
      <c r="N48" t="s">
        <v>189</v>
      </c>
      <c r="O48" t="s">
        <v>173</v>
      </c>
      <c r="P48" t="s">
        <v>229</v>
      </c>
      <c r="T48">
        <v>1</v>
      </c>
      <c r="U48" t="s">
        <v>345</v>
      </c>
      <c r="V48" t="s">
        <v>346</v>
      </c>
      <c r="W48" t="s">
        <v>347</v>
      </c>
      <c r="X48" t="s">
        <v>348</v>
      </c>
      <c r="AJ48" t="s">
        <v>80</v>
      </c>
      <c r="AK48" t="s">
        <v>294</v>
      </c>
      <c r="AL48" t="s">
        <v>96</v>
      </c>
      <c r="AM48" t="s">
        <v>106</v>
      </c>
      <c r="AN48" t="str">
        <f>附表!$L$65&amp;"。"</f>
        <v>参见《特工手册》的“本职装备：特种作战员”。</v>
      </c>
      <c r="AO48" s="19">
        <f t="shared" si="1"/>
        <v>48</v>
      </c>
    </row>
    <row r="49" spans="1:41">
      <c r="A49" t="s">
        <v>349</v>
      </c>
      <c r="C49">
        <v>1</v>
      </c>
      <c r="D49" t="s">
        <v>213</v>
      </c>
      <c r="E49" t="s">
        <v>223</v>
      </c>
      <c r="F49" t="s">
        <v>265</v>
      </c>
      <c r="G49" t="s">
        <v>235</v>
      </c>
      <c r="H49" t="s">
        <v>236</v>
      </c>
      <c r="I49" t="s">
        <v>226</v>
      </c>
      <c r="J49" t="s">
        <v>194</v>
      </c>
      <c r="K49" t="s">
        <v>350</v>
      </c>
      <c r="L49" t="s">
        <v>351</v>
      </c>
      <c r="M49" t="s">
        <v>352</v>
      </c>
      <c r="N49" t="s">
        <v>353</v>
      </c>
      <c r="O49" t="s">
        <v>354</v>
      </c>
      <c r="P49" t="s">
        <v>220</v>
      </c>
      <c r="AJ49" t="s">
        <v>66</v>
      </c>
      <c r="AK49" t="s">
        <v>355</v>
      </c>
      <c r="AL49" t="s">
        <v>112</v>
      </c>
      <c r="AM49" t="s">
        <v>108</v>
      </c>
      <c r="AN49" t="str">
        <f>附表!$L$65&amp;"，以及维修直升机设备的操作手册和现场手册。"</f>
        <v>参见《特工手册》的“本职装备：特种作战员”，以及维修直升机设备的操作手册和现场手册。</v>
      </c>
      <c r="AO49" s="19">
        <f t="shared" si="1"/>
        <v>49</v>
      </c>
    </row>
    <row r="50" spans="1:41">
      <c r="A50" t="s">
        <v>356</v>
      </c>
      <c r="C50">
        <v>1</v>
      </c>
      <c r="D50" t="s">
        <v>213</v>
      </c>
      <c r="E50" t="s">
        <v>214</v>
      </c>
      <c r="F50" t="s">
        <v>216</v>
      </c>
      <c r="G50" t="s">
        <v>194</v>
      </c>
      <c r="H50" t="s">
        <v>162</v>
      </c>
      <c r="I50" t="s">
        <v>217</v>
      </c>
      <c r="J50" t="s">
        <v>218</v>
      </c>
      <c r="K50" t="s">
        <v>163</v>
      </c>
      <c r="L50" t="s">
        <v>357</v>
      </c>
      <c r="M50" t="s">
        <v>219</v>
      </c>
      <c r="N50" t="s">
        <v>166</v>
      </c>
      <c r="O50" t="s">
        <v>220</v>
      </c>
      <c r="P50" t="s">
        <v>191</v>
      </c>
      <c r="AJ50" t="s">
        <v>107</v>
      </c>
      <c r="AK50" t="s">
        <v>77</v>
      </c>
      <c r="AL50" t="s">
        <v>104</v>
      </c>
      <c r="AM50" t="s">
        <v>108</v>
      </c>
      <c r="AN50" t="str">
        <f>附表!$L$65&amp;"，并且能查阅机密报告。"</f>
        <v>参见《特工手册》的“本职装备：特种作战员”，并且能查阅机密报告。</v>
      </c>
      <c r="AO50" s="19">
        <f t="shared" si="1"/>
        <v>50</v>
      </c>
    </row>
    <row r="51" spans="1:41">
      <c r="A51" t="s">
        <v>358</v>
      </c>
      <c r="AF51" t="s">
        <v>359</v>
      </c>
      <c r="AJ51" t="s">
        <v>66</v>
      </c>
      <c r="AK51" t="s">
        <v>109</v>
      </c>
      <c r="AL51" t="s">
        <v>77</v>
      </c>
      <c r="AM51" t="s">
        <v>360</v>
      </c>
      <c r="AN51" t="s">
        <v>361</v>
      </c>
      <c r="AO51" s="19">
        <f t="shared" si="1"/>
        <v>51</v>
      </c>
    </row>
    <row r="52" spans="1:41">
      <c r="A52" t="s">
        <v>362</v>
      </c>
      <c r="AF52" t="s">
        <v>129</v>
      </c>
      <c r="AJ52" t="s">
        <v>90</v>
      </c>
      <c r="AK52" t="s">
        <v>363</v>
      </c>
      <c r="AL52" t="s">
        <v>81</v>
      </c>
      <c r="AM52" t="s">
        <v>106</v>
      </c>
      <c r="AN52" t="s">
        <v>364</v>
      </c>
      <c r="AO52" s="19">
        <f t="shared" si="1"/>
        <v>52</v>
      </c>
    </row>
    <row r="53" spans="1:41">
      <c r="A53" t="s">
        <v>365</v>
      </c>
      <c r="AF53" t="s">
        <v>359</v>
      </c>
      <c r="AJ53" t="s">
        <v>66</v>
      </c>
      <c r="AK53" t="s">
        <v>106</v>
      </c>
      <c r="AL53" t="s">
        <v>366</v>
      </c>
      <c r="AM53" t="s">
        <v>367</v>
      </c>
      <c r="AN53" t="s">
        <v>368</v>
      </c>
      <c r="AO53" s="19">
        <f t="shared" si="1"/>
        <v>53</v>
      </c>
    </row>
    <row r="54" spans="1:41">
      <c r="A54" t="s">
        <v>369</v>
      </c>
      <c r="AF54" t="s">
        <v>296</v>
      </c>
      <c r="AG54" t="s">
        <v>129</v>
      </c>
      <c r="AJ54" t="s">
        <v>86</v>
      </c>
      <c r="AK54" t="s">
        <v>90</v>
      </c>
      <c r="AL54" t="s">
        <v>370</v>
      </c>
      <c r="AM54" t="s">
        <v>106</v>
      </c>
      <c r="AN54" t="str">
        <f>附表!$L$62&amp;"。"</f>
        <v>参见《特工手册》的“本职装备：联邦探员”。</v>
      </c>
      <c r="AO54" s="19">
        <f t="shared" si="1"/>
        <v>54</v>
      </c>
    </row>
    <row r="55" spans="1:41">
      <c r="A55" t="s">
        <v>371</v>
      </c>
      <c r="AF55" t="s">
        <v>359</v>
      </c>
      <c r="AJ55" t="s">
        <v>66</v>
      </c>
      <c r="AK55" t="s">
        <v>106</v>
      </c>
      <c r="AL55" t="s">
        <v>372</v>
      </c>
      <c r="AN55" t="s">
        <v>373</v>
      </c>
      <c r="AO55" s="19">
        <f t="shared" si="1"/>
        <v>55</v>
      </c>
    </row>
    <row r="56" spans="1:41">
      <c r="A56" t="s">
        <v>374</v>
      </c>
      <c r="AF56" t="s">
        <v>167</v>
      </c>
      <c r="AJ56" t="s">
        <v>86</v>
      </c>
      <c r="AK56" t="s">
        <v>106</v>
      </c>
      <c r="AL56" t="s">
        <v>367</v>
      </c>
      <c r="AM56" t="s">
        <v>363</v>
      </c>
      <c r="AN56" t="s">
        <v>373</v>
      </c>
      <c r="AO56" s="19">
        <f t="shared" si="1"/>
        <v>56</v>
      </c>
    </row>
    <row r="57" spans="1:41">
      <c r="A57" t="s">
        <v>375</v>
      </c>
      <c r="C57">
        <v>1</v>
      </c>
      <c r="D57" t="s">
        <v>213</v>
      </c>
      <c r="E57" t="s">
        <v>214</v>
      </c>
      <c r="F57" t="s">
        <v>215</v>
      </c>
      <c r="G57" t="s">
        <v>216</v>
      </c>
      <c r="H57" t="s">
        <v>194</v>
      </c>
      <c r="I57" t="s">
        <v>217</v>
      </c>
      <c r="J57" t="s">
        <v>218</v>
      </c>
      <c r="K57" t="s">
        <v>163</v>
      </c>
      <c r="L57" t="s">
        <v>219</v>
      </c>
      <c r="M57" t="s">
        <v>166</v>
      </c>
      <c r="N57" t="s">
        <v>220</v>
      </c>
      <c r="O57" t="s">
        <v>191</v>
      </c>
      <c r="T57">
        <v>1</v>
      </c>
      <c r="U57" t="s">
        <v>198</v>
      </c>
      <c r="V57" t="s">
        <v>357</v>
      </c>
      <c r="AJ57" t="s">
        <v>80</v>
      </c>
      <c r="AK57" t="s">
        <v>77</v>
      </c>
      <c r="AL57" t="s">
        <v>112</v>
      </c>
      <c r="AM57" t="s">
        <v>108</v>
      </c>
      <c r="AN57" t="str">
        <f>附表!$L$65&amp;"，以及野战医疗包（辅助救援）、先进的监视和电子套件（战斗控制员和战斗气象技术人员）。"</f>
        <v>参见《特工手册》的“本职装备：特种作战员”，以及野战医疗包（辅助救援）、先进的监视和电子套件（战斗控制员和战斗气象技术人员）。</v>
      </c>
      <c r="AO57" s="19">
        <f t="shared" si="1"/>
        <v>57</v>
      </c>
    </row>
    <row r="58" spans="1:41">
      <c r="A58" t="s">
        <v>376</v>
      </c>
      <c r="AF58" t="s">
        <v>180</v>
      </c>
      <c r="AJ58" t="s">
        <v>98</v>
      </c>
      <c r="AK58" t="s">
        <v>81</v>
      </c>
      <c r="AL58" t="s">
        <v>121</v>
      </c>
      <c r="AM58" t="s">
        <v>63</v>
      </c>
      <c r="AN58" t="str">
        <f>附表!$L$62&amp;"。"</f>
        <v>参见《特工手册》的“本职装备：联邦探员”。</v>
      </c>
      <c r="AO58" s="19">
        <f t="shared" si="1"/>
        <v>58</v>
      </c>
    </row>
    <row r="59" spans="1:41">
      <c r="A59" t="s">
        <v>377</v>
      </c>
      <c r="C59">
        <v>2</v>
      </c>
      <c r="D59" t="s">
        <v>213</v>
      </c>
      <c r="E59" t="s">
        <v>326</v>
      </c>
      <c r="F59" t="s">
        <v>265</v>
      </c>
      <c r="G59" t="s">
        <v>235</v>
      </c>
      <c r="H59" t="s">
        <v>236</v>
      </c>
      <c r="I59" t="s">
        <v>378</v>
      </c>
      <c r="J59" t="s">
        <v>379</v>
      </c>
      <c r="K59" t="s">
        <v>163</v>
      </c>
      <c r="L59" t="s">
        <v>380</v>
      </c>
      <c r="M59" t="s">
        <v>267</v>
      </c>
      <c r="N59" t="s">
        <v>190</v>
      </c>
      <c r="O59" t="s">
        <v>289</v>
      </c>
      <c r="AJ59" t="s">
        <v>66</v>
      </c>
      <c r="AK59" t="s">
        <v>80</v>
      </c>
      <c r="AL59" t="s">
        <v>367</v>
      </c>
      <c r="AM59" t="s">
        <v>109</v>
      </c>
      <c r="AN59" t="s">
        <v>381</v>
      </c>
      <c r="AO59" s="19">
        <f t="shared" si="1"/>
        <v>59</v>
      </c>
    </row>
    <row r="60" spans="1:41">
      <c r="A60" t="s">
        <v>382</v>
      </c>
      <c r="C60">
        <v>2</v>
      </c>
      <c r="D60" t="s">
        <v>182</v>
      </c>
      <c r="E60" t="s">
        <v>223</v>
      </c>
      <c r="F60" t="s">
        <v>154</v>
      </c>
      <c r="G60" t="s">
        <v>226</v>
      </c>
      <c r="H60" t="s">
        <v>198</v>
      </c>
      <c r="I60" t="s">
        <v>251</v>
      </c>
      <c r="J60" t="s">
        <v>259</v>
      </c>
      <c r="K60" t="s">
        <v>189</v>
      </c>
      <c r="L60" t="s">
        <v>210</v>
      </c>
      <c r="M60" t="s">
        <v>260</v>
      </c>
      <c r="N60" t="s">
        <v>166</v>
      </c>
      <c r="T60">
        <v>2</v>
      </c>
      <c r="U60" t="s">
        <v>261</v>
      </c>
      <c r="V60" t="s">
        <v>209</v>
      </c>
      <c r="W60" t="s">
        <v>163</v>
      </c>
      <c r="X60" t="s">
        <v>262</v>
      </c>
      <c r="Y60" t="s">
        <v>165</v>
      </c>
      <c r="AJ60" t="s">
        <v>109</v>
      </c>
      <c r="AK60" t="s">
        <v>67</v>
      </c>
      <c r="AL60" t="s">
        <v>96</v>
      </c>
      <c r="AM60" t="s">
        <v>110</v>
      </c>
      <c r="AN60" t="s">
        <v>383</v>
      </c>
      <c r="AO60" s="19">
        <f t="shared" si="1"/>
        <v>60</v>
      </c>
    </row>
    <row r="61" spans="1:41">
      <c r="A61" t="s">
        <v>384</v>
      </c>
      <c r="C61">
        <v>1</v>
      </c>
      <c r="D61" t="s">
        <v>182</v>
      </c>
      <c r="E61" t="s">
        <v>214</v>
      </c>
      <c r="F61" t="s">
        <v>215</v>
      </c>
      <c r="G61" t="s">
        <v>216</v>
      </c>
      <c r="H61" t="s">
        <v>194</v>
      </c>
      <c r="I61" t="s">
        <v>217</v>
      </c>
      <c r="J61" t="s">
        <v>218</v>
      </c>
      <c r="K61" t="s">
        <v>163</v>
      </c>
      <c r="L61" t="s">
        <v>385</v>
      </c>
      <c r="M61" t="s">
        <v>219</v>
      </c>
      <c r="N61" t="s">
        <v>386</v>
      </c>
      <c r="O61" t="s">
        <v>289</v>
      </c>
      <c r="P61" t="s">
        <v>191</v>
      </c>
      <c r="AJ61" t="s">
        <v>107</v>
      </c>
      <c r="AK61" t="s">
        <v>69</v>
      </c>
      <c r="AL61" t="s">
        <v>108</v>
      </c>
      <c r="AM61" t="s">
        <v>114</v>
      </c>
      <c r="AN61" t="str">
        <f>附表!$L$65&amp;"，以及SCUBA 和游泳装备。所有设备都是防水的。"</f>
        <v>参见《特工手册》的“本职装备：特种作战员”，以及SCUBA 和游泳装备。所有设备都是防水的。</v>
      </c>
      <c r="AO61" s="19">
        <f t="shared" si="1"/>
        <v>61</v>
      </c>
    </row>
    <row r="62" spans="1:41">
      <c r="A62" t="s">
        <v>387</v>
      </c>
      <c r="C62">
        <v>1</v>
      </c>
      <c r="D62" t="s">
        <v>213</v>
      </c>
      <c r="E62" t="s">
        <v>214</v>
      </c>
      <c r="F62" t="s">
        <v>215</v>
      </c>
      <c r="G62" t="s">
        <v>302</v>
      </c>
      <c r="H62" t="s">
        <v>216</v>
      </c>
      <c r="I62" t="s">
        <v>194</v>
      </c>
      <c r="J62" t="s">
        <v>217</v>
      </c>
      <c r="K62" t="s">
        <v>218</v>
      </c>
      <c r="L62" t="s">
        <v>352</v>
      </c>
      <c r="M62" t="s">
        <v>388</v>
      </c>
      <c r="N62" t="s">
        <v>386</v>
      </c>
      <c r="O62" t="s">
        <v>220</v>
      </c>
      <c r="P62" t="s">
        <v>191</v>
      </c>
      <c r="AJ62" t="s">
        <v>105</v>
      </c>
      <c r="AK62" t="s">
        <v>107</v>
      </c>
      <c r="AL62" t="s">
        <v>106</v>
      </c>
      <c r="AM62" t="s">
        <v>112</v>
      </c>
      <c r="AN62" t="str">
        <f>附表!$L$65&amp;"，以及先进的监视设备、安装在武器上的激光指示灯、莫斯伯格500 泵动式霰弹枪、远距离热成像仪。"</f>
        <v>参见《特工手册》的“本职装备：特种作战员”，以及先进的监视设备、安装在武器上的激光指示灯、莫斯伯格500 泵动式霰弹枪、远距离热成像仪。</v>
      </c>
      <c r="AO62" s="19">
        <f t="shared" si="1"/>
        <v>62</v>
      </c>
    </row>
    <row r="63" spans="1:41">
      <c r="A63" t="s">
        <v>389</v>
      </c>
      <c r="C63">
        <v>3</v>
      </c>
      <c r="D63" t="s">
        <v>390</v>
      </c>
      <c r="E63" t="s">
        <v>214</v>
      </c>
      <c r="F63" t="s">
        <v>175</v>
      </c>
      <c r="G63" t="s">
        <v>391</v>
      </c>
      <c r="H63" t="s">
        <v>392</v>
      </c>
      <c r="I63" t="s">
        <v>226</v>
      </c>
      <c r="J63" t="s">
        <v>243</v>
      </c>
      <c r="K63" t="s">
        <v>162</v>
      </c>
      <c r="L63" t="s">
        <v>228</v>
      </c>
      <c r="M63" t="s">
        <v>189</v>
      </c>
      <c r="N63" t="s">
        <v>393</v>
      </c>
      <c r="O63" t="s">
        <v>229</v>
      </c>
      <c r="T63">
        <v>1</v>
      </c>
      <c r="U63" t="s">
        <v>394</v>
      </c>
      <c r="V63" t="s">
        <v>155</v>
      </c>
      <c r="W63" t="s">
        <v>270</v>
      </c>
      <c r="AJ63" t="s">
        <v>395</v>
      </c>
      <c r="AK63" t="s">
        <v>80</v>
      </c>
      <c r="AL63" t="s">
        <v>121</v>
      </c>
      <c r="AM63" t="s">
        <v>112</v>
      </c>
      <c r="AN63" t="str">
        <f>附表!$L$65&amp;"。"</f>
        <v>参见《特工手册》的“本职装备：特种作战员”。</v>
      </c>
      <c r="AO63" s="19">
        <f t="shared" si="1"/>
        <v>63</v>
      </c>
    </row>
    <row r="64" spans="1:41">
      <c r="A64" t="s">
        <v>396</v>
      </c>
      <c r="C64">
        <v>2</v>
      </c>
      <c r="D64" t="s">
        <v>213</v>
      </c>
      <c r="E64" t="s">
        <v>214</v>
      </c>
      <c r="F64" t="s">
        <v>265</v>
      </c>
      <c r="G64" t="s">
        <v>215</v>
      </c>
      <c r="H64" t="s">
        <v>302</v>
      </c>
      <c r="I64" t="s">
        <v>248</v>
      </c>
      <c r="J64" t="s">
        <v>216</v>
      </c>
      <c r="K64" t="s">
        <v>272</v>
      </c>
      <c r="L64" t="s">
        <v>156</v>
      </c>
      <c r="M64" t="s">
        <v>177</v>
      </c>
      <c r="N64" t="s">
        <v>194</v>
      </c>
      <c r="O64" t="s">
        <v>285</v>
      </c>
      <c r="P64" t="s">
        <v>273</v>
      </c>
      <c r="Q64" t="s">
        <v>286</v>
      </c>
      <c r="R64" t="s">
        <v>289</v>
      </c>
      <c r="S64" t="s">
        <v>229</v>
      </c>
      <c r="AJ64" t="s">
        <v>119</v>
      </c>
      <c r="AK64" t="s">
        <v>77</v>
      </c>
      <c r="AL64" t="s">
        <v>108</v>
      </c>
      <c r="AN64" t="s">
        <v>397</v>
      </c>
      <c r="AO64" s="19">
        <f t="shared" si="1"/>
        <v>64</v>
      </c>
    </row>
    <row r="65" spans="1:41">
      <c r="A65" t="s">
        <v>398</v>
      </c>
      <c r="C65">
        <v>3</v>
      </c>
      <c r="D65" t="s">
        <v>213</v>
      </c>
      <c r="E65" t="s">
        <v>214</v>
      </c>
      <c r="F65" t="s">
        <v>265</v>
      </c>
      <c r="G65" t="s">
        <v>248</v>
      </c>
      <c r="H65" t="s">
        <v>216</v>
      </c>
      <c r="I65" t="s">
        <v>272</v>
      </c>
      <c r="J65" t="s">
        <v>288</v>
      </c>
      <c r="K65" t="s">
        <v>285</v>
      </c>
      <c r="L65" t="s">
        <v>273</v>
      </c>
      <c r="M65" t="s">
        <v>286</v>
      </c>
      <c r="N65" t="s">
        <v>317</v>
      </c>
      <c r="O65" t="s">
        <v>229</v>
      </c>
      <c r="T65">
        <v>2</v>
      </c>
      <c r="U65" t="s">
        <v>215</v>
      </c>
      <c r="V65" t="s">
        <v>156</v>
      </c>
      <c r="W65" t="s">
        <v>194</v>
      </c>
      <c r="X65" t="s">
        <v>165</v>
      </c>
      <c r="Y65" t="s">
        <v>173</v>
      </c>
      <c r="Z65" t="s">
        <v>289</v>
      </c>
      <c r="AJ65" t="s">
        <v>66</v>
      </c>
      <c r="AK65" t="s">
        <v>107</v>
      </c>
      <c r="AL65" t="s">
        <v>69</v>
      </c>
      <c r="AM65" t="s">
        <v>114</v>
      </c>
      <c r="AN65" t="str">
        <f>附表!$L$65&amp;"。"</f>
        <v>参见《特工手册》的“本职装备：特种作战员”。</v>
      </c>
      <c r="AO65" s="19">
        <f t="shared" si="1"/>
        <v>65</v>
      </c>
    </row>
    <row r="66" spans="1:41">
      <c r="A66" t="s">
        <v>399</v>
      </c>
      <c r="C66">
        <v>1</v>
      </c>
      <c r="D66" t="s">
        <v>182</v>
      </c>
      <c r="E66" t="s">
        <v>214</v>
      </c>
      <c r="F66" t="s">
        <v>215</v>
      </c>
      <c r="G66" t="s">
        <v>216</v>
      </c>
      <c r="H66" t="s">
        <v>194</v>
      </c>
      <c r="I66" t="s">
        <v>217</v>
      </c>
      <c r="J66" t="s">
        <v>218</v>
      </c>
      <c r="K66" t="s">
        <v>163</v>
      </c>
      <c r="L66" t="s">
        <v>159</v>
      </c>
      <c r="M66" t="s">
        <v>385</v>
      </c>
      <c r="N66" t="s">
        <v>219</v>
      </c>
      <c r="O66" t="s">
        <v>166</v>
      </c>
      <c r="P66" t="s">
        <v>220</v>
      </c>
      <c r="Q66" t="s">
        <v>191</v>
      </c>
      <c r="AJ66" t="s">
        <v>80</v>
      </c>
      <c r="AK66" t="s">
        <v>119</v>
      </c>
      <c r="AL66" t="s">
        <v>121</v>
      </c>
      <c r="AM66" t="s">
        <v>69</v>
      </c>
      <c r="AN66" t="str">
        <f>附表!$L$65&amp;"。"</f>
        <v>参见《特工手册》的“本职装备：特种作战员”。</v>
      </c>
      <c r="AO66" s="19">
        <f t="shared" si="1"/>
        <v>66</v>
      </c>
    </row>
    <row r="67" spans="1:41">
      <c r="A67" t="s">
        <v>400</v>
      </c>
      <c r="AF67" t="s">
        <v>293</v>
      </c>
      <c r="AJ67" t="s">
        <v>86</v>
      </c>
      <c r="AK67" t="s">
        <v>121</v>
      </c>
      <c r="AL67" t="s">
        <v>81</v>
      </c>
      <c r="AM67" t="s">
        <v>106</v>
      </c>
      <c r="AN67" t="s">
        <v>401</v>
      </c>
      <c r="AO67" s="19">
        <f t="shared" si="1"/>
        <v>67</v>
      </c>
    </row>
    <row r="68" spans="1:41">
      <c r="A68" t="s">
        <v>402</v>
      </c>
      <c r="C68">
        <v>1</v>
      </c>
      <c r="D68" t="s">
        <v>213</v>
      </c>
      <c r="E68" t="s">
        <v>223</v>
      </c>
      <c r="F68" t="s">
        <v>215</v>
      </c>
      <c r="G68" t="s">
        <v>216</v>
      </c>
      <c r="H68" t="s">
        <v>156</v>
      </c>
      <c r="I68" t="s">
        <v>194</v>
      </c>
      <c r="J68" t="s">
        <v>314</v>
      </c>
      <c r="K68" t="s">
        <v>217</v>
      </c>
      <c r="L68" t="s">
        <v>403</v>
      </c>
      <c r="M68" t="s">
        <v>163</v>
      </c>
      <c r="N68" t="s">
        <v>159</v>
      </c>
      <c r="O68" t="s">
        <v>219</v>
      </c>
      <c r="P68" t="s">
        <v>166</v>
      </c>
      <c r="Q68" t="s">
        <v>268</v>
      </c>
      <c r="R68" t="s">
        <v>191</v>
      </c>
      <c r="AJ68" t="s">
        <v>66</v>
      </c>
      <c r="AK68" t="s">
        <v>107</v>
      </c>
      <c r="AL68" t="s">
        <v>108</v>
      </c>
      <c r="AM68" t="s">
        <v>112</v>
      </c>
      <c r="AN68" t="str">
        <f>附表!$L$65&amp;"，并且能调阅机密报告。"</f>
        <v>参见《特工手册》的“本职装备：特种作战员”，并且能调阅机密报告。</v>
      </c>
      <c r="AO68" s="19">
        <f t="shared" si="1"/>
        <v>68</v>
      </c>
    </row>
    <row r="69" spans="1:41">
      <c r="A69" t="s">
        <v>404</v>
      </c>
      <c r="C69">
        <v>1</v>
      </c>
      <c r="D69" t="s">
        <v>241</v>
      </c>
      <c r="E69" t="s">
        <v>160</v>
      </c>
      <c r="F69" t="s">
        <v>326</v>
      </c>
      <c r="G69" t="s">
        <v>242</v>
      </c>
      <c r="H69" t="s">
        <v>405</v>
      </c>
      <c r="I69" t="s">
        <v>226</v>
      </c>
      <c r="J69" t="s">
        <v>155</v>
      </c>
      <c r="K69" t="s">
        <v>155</v>
      </c>
      <c r="L69" t="s">
        <v>156</v>
      </c>
      <c r="M69" t="s">
        <v>243</v>
      </c>
      <c r="N69" t="s">
        <v>162</v>
      </c>
      <c r="O69" t="s">
        <v>178</v>
      </c>
      <c r="P69" t="s">
        <v>189</v>
      </c>
      <c r="Q69" t="s">
        <v>219</v>
      </c>
      <c r="R69" t="s">
        <v>191</v>
      </c>
      <c r="AJ69" t="s">
        <v>86</v>
      </c>
      <c r="AK69" t="s">
        <v>98</v>
      </c>
      <c r="AL69" t="s">
        <v>81</v>
      </c>
      <c r="AM69" t="s">
        <v>106</v>
      </c>
      <c r="AN69" t="str">
        <f>附表!$L$65&amp;"，并且能调阅机密报告。"</f>
        <v>参见《特工手册》的“本职装备：特种作战员”，并且能调阅机密报告。</v>
      </c>
      <c r="AO69" s="19">
        <f t="shared" si="1"/>
        <v>69</v>
      </c>
    </row>
    <row r="70" spans="1:41">
      <c r="A70" t="s">
        <v>406</v>
      </c>
      <c r="AF70" t="s">
        <v>293</v>
      </c>
      <c r="AJ70" t="s">
        <v>68</v>
      </c>
      <c r="AK70" t="s">
        <v>121</v>
      </c>
      <c r="AL70" t="s">
        <v>106</v>
      </c>
      <c r="AM70" t="s">
        <v>120</v>
      </c>
      <c r="AN70" t="s">
        <v>401</v>
      </c>
      <c r="AO70" s="19">
        <f t="shared" si="1"/>
        <v>70</v>
      </c>
    </row>
    <row r="71" spans="1:41">
      <c r="A71" t="s">
        <v>407</v>
      </c>
      <c r="AF71" t="s">
        <v>408</v>
      </c>
      <c r="AJ71" t="s">
        <v>68</v>
      </c>
      <c r="AK71" t="s">
        <v>86</v>
      </c>
      <c r="AL71" t="s">
        <v>333</v>
      </c>
      <c r="AM71" t="s">
        <v>120</v>
      </c>
      <c r="AN71" t="s">
        <v>409</v>
      </c>
      <c r="AO71" s="19">
        <f t="shared" si="1"/>
        <v>71</v>
      </c>
    </row>
    <row r="72" spans="1:41">
      <c r="A72" t="s">
        <v>410</v>
      </c>
      <c r="AF72" t="s">
        <v>180</v>
      </c>
      <c r="AJ72" t="s">
        <v>86</v>
      </c>
      <c r="AK72" t="s">
        <v>333</v>
      </c>
      <c r="AL72" t="s">
        <v>121</v>
      </c>
      <c r="AM72" t="s">
        <v>81</v>
      </c>
      <c r="AN72" t="str">
        <f>附表!$L$62&amp;"。"</f>
        <v>参见《特工手册》的“本职装备：联邦探员”。</v>
      </c>
      <c r="AO72" s="19">
        <f t="shared" ref="AO72:AO106" si="2">ROW()</f>
        <v>72</v>
      </c>
    </row>
    <row r="73" spans="1:41">
      <c r="A73" t="s">
        <v>411</v>
      </c>
      <c r="AF73" t="s">
        <v>408</v>
      </c>
      <c r="AJ73" t="s">
        <v>86</v>
      </c>
      <c r="AK73" t="s">
        <v>333</v>
      </c>
      <c r="AL73" t="s">
        <v>63</v>
      </c>
      <c r="AM73" t="s">
        <v>81</v>
      </c>
      <c r="AN73" t="s">
        <v>412</v>
      </c>
      <c r="AO73" s="19">
        <f t="shared" si="2"/>
        <v>73</v>
      </c>
    </row>
    <row r="74" spans="1:41">
      <c r="A74" t="s">
        <v>413</v>
      </c>
      <c r="AF74" t="s">
        <v>307</v>
      </c>
      <c r="AJ74" t="s">
        <v>62</v>
      </c>
      <c r="AK74" t="s">
        <v>86</v>
      </c>
      <c r="AL74" t="s">
        <v>98</v>
      </c>
      <c r="AM74" t="s">
        <v>63</v>
      </c>
      <c r="AN74" t="str">
        <f>"控制某INL项目的预算"&amp;附表!$L$66&amp;"。"</f>
        <v>控制某INL项目的预算（参见《特工手册》的“项目群经理”）。</v>
      </c>
      <c r="AO74" s="19">
        <f t="shared" si="2"/>
        <v>74</v>
      </c>
    </row>
    <row r="75" spans="1:41">
      <c r="A75" t="s">
        <v>414</v>
      </c>
      <c r="AF75" t="s">
        <v>408</v>
      </c>
      <c r="AG75" t="s">
        <v>320</v>
      </c>
      <c r="AH75" t="s">
        <v>129</v>
      </c>
      <c r="AJ75" t="s">
        <v>120</v>
      </c>
      <c r="AK75" t="s">
        <v>121</v>
      </c>
      <c r="AL75" t="s">
        <v>81</v>
      </c>
      <c r="AM75" t="s">
        <v>106</v>
      </c>
      <c r="AN75" t="s">
        <v>415</v>
      </c>
      <c r="AO75" s="19">
        <f t="shared" si="2"/>
        <v>75</v>
      </c>
    </row>
    <row r="76" spans="1:41">
      <c r="A76" t="s">
        <v>416</v>
      </c>
      <c r="AF76" t="s">
        <v>196</v>
      </c>
      <c r="AG76" t="s">
        <v>307</v>
      </c>
      <c r="AH76" t="s">
        <v>206</v>
      </c>
      <c r="AJ76" t="s">
        <v>62</v>
      </c>
      <c r="AK76" t="s">
        <v>86</v>
      </c>
      <c r="AL76" t="s">
        <v>81</v>
      </c>
      <c r="AM76" t="s">
        <v>417</v>
      </c>
      <c r="AN76" t="str">
        <f>"控制某项目的预算"&amp;附表!$L$66&amp;"。"</f>
        <v>控制某项目的预算（参见《特工手册》的“项目群经理”）。</v>
      </c>
      <c r="AO76" s="19">
        <f t="shared" si="2"/>
        <v>76</v>
      </c>
    </row>
    <row r="77" spans="1:41">
      <c r="A77" t="s">
        <v>418</v>
      </c>
      <c r="AF77" t="s">
        <v>196</v>
      </c>
      <c r="AG77" t="s">
        <v>307</v>
      </c>
      <c r="AH77" t="s">
        <v>206</v>
      </c>
      <c r="AJ77" t="s">
        <v>62</v>
      </c>
      <c r="AK77" t="s">
        <v>86</v>
      </c>
      <c r="AL77" t="s">
        <v>81</v>
      </c>
      <c r="AM77" t="s">
        <v>417</v>
      </c>
      <c r="AN77" t="s">
        <v>419</v>
      </c>
      <c r="AO77" s="19">
        <f t="shared" si="2"/>
        <v>77</v>
      </c>
    </row>
    <row r="78" spans="1:41" ht="28">
      <c r="A78" t="s">
        <v>420</v>
      </c>
      <c r="AF78" t="s">
        <v>320</v>
      </c>
      <c r="AG78" t="s">
        <v>196</v>
      </c>
      <c r="AH78" t="s">
        <v>206</v>
      </c>
      <c r="AJ78" t="s">
        <v>333</v>
      </c>
      <c r="AK78" t="s">
        <v>115</v>
      </c>
      <c r="AL78" t="s">
        <v>417</v>
      </c>
      <c r="AM78" t="s">
        <v>112</v>
      </c>
      <c r="AN78" s="18" t="s">
        <v>421</v>
      </c>
      <c r="AO78" s="19">
        <f t="shared" si="2"/>
        <v>78</v>
      </c>
    </row>
    <row r="79" spans="1:41">
      <c r="A79" t="s">
        <v>422</v>
      </c>
      <c r="AF79" t="s">
        <v>423</v>
      </c>
      <c r="AG79" t="s">
        <v>196</v>
      </c>
      <c r="AH79" t="s">
        <v>206</v>
      </c>
      <c r="AJ79" t="s">
        <v>109</v>
      </c>
      <c r="AK79" t="s">
        <v>87</v>
      </c>
      <c r="AL79" t="s">
        <v>96</v>
      </c>
      <c r="AM79" t="s">
        <v>110</v>
      </c>
      <c r="AN79" t="s">
        <v>419</v>
      </c>
      <c r="AO79" s="19">
        <f t="shared" si="2"/>
        <v>79</v>
      </c>
    </row>
    <row r="80" spans="1:41">
      <c r="A80" t="s">
        <v>424</v>
      </c>
      <c r="C80">
        <v>4</v>
      </c>
      <c r="D80" t="s">
        <v>182</v>
      </c>
      <c r="E80" t="s">
        <v>154</v>
      </c>
      <c r="F80" t="s">
        <v>183</v>
      </c>
      <c r="G80" t="s">
        <v>248</v>
      </c>
      <c r="H80" t="s">
        <v>226</v>
      </c>
      <c r="I80" t="s">
        <v>209</v>
      </c>
      <c r="J80" t="s">
        <v>162</v>
      </c>
      <c r="K80" t="s">
        <v>188</v>
      </c>
      <c r="L80" t="s">
        <v>189</v>
      </c>
      <c r="M80" t="s">
        <v>425</v>
      </c>
      <c r="N80" t="s">
        <v>190</v>
      </c>
      <c r="AJ80" t="s">
        <v>86</v>
      </c>
      <c r="AK80" t="s">
        <v>98</v>
      </c>
      <c r="AL80" t="s">
        <v>115</v>
      </c>
      <c r="AM80" t="s">
        <v>426</v>
      </c>
      <c r="AN80" t="str">
        <f>"对CID，请"&amp;附表!$L$62&amp;"，加上撬棍、锤子和扳手、呼吸器和危险品防护服。对于RTC，设备可能包括环境监测设备，如化学嗅探器和取样设备、下水道照相机和光离子a化检测器。"</f>
        <v>对CID，请参见《特工手册》的“本职装备：联邦探员”，加上撬棍、锤子和扳手、呼吸器和危险品防护服。对于RTC，设备可能包括环境监测设备，如化学嗅探器和取样设备、下水道照相机和光离子a化检测器。</v>
      </c>
      <c r="AO80" s="19">
        <f t="shared" si="2"/>
        <v>80</v>
      </c>
    </row>
    <row r="81" spans="1:41">
      <c r="A81" t="s">
        <v>427</v>
      </c>
      <c r="C81">
        <v>4</v>
      </c>
      <c r="D81" t="s">
        <v>213</v>
      </c>
      <c r="E81" t="s">
        <v>154</v>
      </c>
      <c r="F81" t="s">
        <v>209</v>
      </c>
      <c r="G81" t="s">
        <v>178</v>
      </c>
      <c r="H81" t="s">
        <v>428</v>
      </c>
      <c r="I81" t="s">
        <v>429</v>
      </c>
      <c r="J81" t="s">
        <v>204</v>
      </c>
      <c r="K81" t="s">
        <v>165</v>
      </c>
      <c r="AJ81" t="s">
        <v>98</v>
      </c>
      <c r="AK81" t="s">
        <v>115</v>
      </c>
      <c r="AL81" t="s">
        <v>121</v>
      </c>
      <c r="AM81" t="s">
        <v>81</v>
      </c>
      <c r="AN81" t="s">
        <v>430</v>
      </c>
      <c r="AO81" s="19">
        <f t="shared" si="2"/>
        <v>81</v>
      </c>
    </row>
    <row r="82" spans="1:41">
      <c r="A82" t="s">
        <v>431</v>
      </c>
      <c r="AF82" t="s">
        <v>180</v>
      </c>
      <c r="AJ82" t="s">
        <v>66</v>
      </c>
      <c r="AK82" t="s">
        <v>86</v>
      </c>
      <c r="AL82" t="s">
        <v>121</v>
      </c>
      <c r="AM82" t="s">
        <v>81</v>
      </c>
      <c r="AN82" t="str">
        <f>附表!$L$62&amp;"。"</f>
        <v>参见《特工手册》的“本职装备：联邦探员”。</v>
      </c>
      <c r="AO82" s="19">
        <f t="shared" si="2"/>
        <v>82</v>
      </c>
    </row>
    <row r="83" spans="1:41">
      <c r="A83" t="s">
        <v>432</v>
      </c>
      <c r="C83">
        <v>2</v>
      </c>
      <c r="D83" t="s">
        <v>182</v>
      </c>
      <c r="E83" t="s">
        <v>265</v>
      </c>
      <c r="F83" t="s">
        <v>183</v>
      </c>
      <c r="G83" t="s">
        <v>184</v>
      </c>
      <c r="H83" t="s">
        <v>185</v>
      </c>
      <c r="I83" t="s">
        <v>186</v>
      </c>
      <c r="J83" t="s">
        <v>433</v>
      </c>
      <c r="K83" t="s">
        <v>313</v>
      </c>
      <c r="L83" t="s">
        <v>187</v>
      </c>
      <c r="M83" t="s">
        <v>188</v>
      </c>
      <c r="N83" t="s">
        <v>159</v>
      </c>
      <c r="O83" s="22" t="s">
        <v>434</v>
      </c>
      <c r="P83" t="s">
        <v>190</v>
      </c>
      <c r="Q83" t="s">
        <v>220</v>
      </c>
      <c r="R83" t="s">
        <v>191</v>
      </c>
      <c r="AJ83" t="s">
        <v>66</v>
      </c>
      <c r="AK83" t="s">
        <v>80</v>
      </c>
      <c r="AL83" t="s">
        <v>104</v>
      </c>
      <c r="AM83" t="s">
        <v>106</v>
      </c>
      <c r="AN83" t="str">
        <f>附表!$L$62&amp;"，以及水上生存装备。"</f>
        <v>参见《特工手册》的“本职装备：联邦探员”，以及水上生存装备。</v>
      </c>
      <c r="AO83" s="19">
        <f t="shared" si="2"/>
        <v>83</v>
      </c>
    </row>
    <row r="84" spans="1:41">
      <c r="A84" t="s">
        <v>435</v>
      </c>
      <c r="AF84" t="s">
        <v>180</v>
      </c>
      <c r="AJ84" t="s">
        <v>66</v>
      </c>
      <c r="AK84" t="s">
        <v>436</v>
      </c>
      <c r="AL84" t="s">
        <v>437</v>
      </c>
      <c r="AM84" t="s">
        <v>104</v>
      </c>
      <c r="AN84" t="str">
        <f>附表!$L$62&amp;"，外加一只工作用犬（工作犬种或竞技犬种）、犬类处理设备和兽医医疗用品。"</f>
        <v>参见《特工手册》的“本职装备：联邦探员”，外加一只工作用犬（工作犬种或竞技犬种）、犬类处理设备和兽医医疗用品。</v>
      </c>
      <c r="AO84" s="19">
        <f t="shared" si="2"/>
        <v>84</v>
      </c>
    </row>
    <row r="85" spans="1:41">
      <c r="A85" t="s">
        <v>438</v>
      </c>
      <c r="AF85" t="s">
        <v>180</v>
      </c>
      <c r="AJ85" t="s">
        <v>80</v>
      </c>
      <c r="AK85" t="s">
        <v>105</v>
      </c>
      <c r="AL85" t="s">
        <v>77</v>
      </c>
      <c r="AM85" t="s">
        <v>112</v>
      </c>
      <c r="AN85" t="str">
        <f>附表!$L$62&amp;"，以及各式各样的交通工具。"</f>
        <v>参见《特工手册》的“本职装备：联邦探员”，以及各式各样的交通工具。</v>
      </c>
      <c r="AO85" s="19">
        <f t="shared" si="2"/>
        <v>85</v>
      </c>
    </row>
    <row r="86" spans="1:41">
      <c r="A86" t="s">
        <v>439</v>
      </c>
      <c r="C86">
        <v>2</v>
      </c>
      <c r="D86" t="s">
        <v>182</v>
      </c>
      <c r="E86" t="s">
        <v>440</v>
      </c>
      <c r="F86" t="s">
        <v>183</v>
      </c>
      <c r="G86" t="s">
        <v>184</v>
      </c>
      <c r="H86" t="s">
        <v>185</v>
      </c>
      <c r="I86" t="s">
        <v>186</v>
      </c>
      <c r="J86" t="s">
        <v>441</v>
      </c>
      <c r="K86" t="s">
        <v>251</v>
      </c>
      <c r="L86" t="s">
        <v>188</v>
      </c>
      <c r="M86" t="s">
        <v>352</v>
      </c>
      <c r="N86" t="s">
        <v>189</v>
      </c>
      <c r="O86" t="s">
        <v>195</v>
      </c>
      <c r="P86" t="s">
        <v>190</v>
      </c>
      <c r="Q86" t="s">
        <v>386</v>
      </c>
      <c r="R86" t="s">
        <v>191</v>
      </c>
      <c r="AJ86" t="s">
        <v>66</v>
      </c>
      <c r="AK86" t="s">
        <v>107</v>
      </c>
      <c r="AL86" t="s">
        <v>69</v>
      </c>
      <c r="AM86" t="s">
        <v>442</v>
      </c>
      <c r="AN86" t="str">
        <f>附表!$L$62&amp;"。"</f>
        <v>参见《特工手册》的“本职装备：联邦探员”。</v>
      </c>
      <c r="AO86" s="19">
        <f t="shared" si="2"/>
        <v>86</v>
      </c>
    </row>
    <row r="87" spans="1:41">
      <c r="A87" s="18" t="s">
        <v>443</v>
      </c>
      <c r="C87">
        <v>2</v>
      </c>
      <c r="D87" t="s">
        <v>175</v>
      </c>
      <c r="E87" t="s">
        <v>198</v>
      </c>
      <c r="F87" t="s">
        <v>202</v>
      </c>
      <c r="G87" t="s">
        <v>199</v>
      </c>
      <c r="H87" t="s">
        <v>273</v>
      </c>
      <c r="I87" t="s">
        <v>159</v>
      </c>
      <c r="J87" t="s">
        <v>195</v>
      </c>
      <c r="K87" t="s">
        <v>444</v>
      </c>
      <c r="L87" t="s">
        <v>190</v>
      </c>
      <c r="M87" t="s">
        <v>205</v>
      </c>
      <c r="N87" t="s">
        <v>317</v>
      </c>
      <c r="AJ87" t="s">
        <v>107</v>
      </c>
      <c r="AK87" t="s">
        <v>109</v>
      </c>
      <c r="AL87" t="s">
        <v>67</v>
      </c>
      <c r="AM87" t="s">
        <v>112</v>
      </c>
      <c r="AN87" t="str">
        <f>附表!$L$62&amp;"，及丰富的医疗用品和创伤设备。"</f>
        <v>参见《特工手册》的“本职装备：联邦探员”，及丰富的医疗用品和创伤设备。</v>
      </c>
      <c r="AO87" s="19">
        <f t="shared" si="2"/>
        <v>87</v>
      </c>
    </row>
    <row r="88" spans="1:41">
      <c r="A88" s="18" t="s">
        <v>445</v>
      </c>
      <c r="AF88" t="s">
        <v>359</v>
      </c>
      <c r="AJ88" t="s">
        <v>66</v>
      </c>
      <c r="AK88" t="s">
        <v>106</v>
      </c>
      <c r="AL88" t="s">
        <v>446</v>
      </c>
      <c r="AM88" t="s">
        <v>367</v>
      </c>
      <c r="AN88" t="s">
        <v>447</v>
      </c>
      <c r="AO88" s="19">
        <f t="shared" si="2"/>
        <v>88</v>
      </c>
    </row>
    <row r="89" spans="1:41">
      <c r="A89" t="s">
        <v>448</v>
      </c>
      <c r="AF89" t="s">
        <v>180</v>
      </c>
      <c r="AJ89" t="s">
        <v>436</v>
      </c>
      <c r="AK89" t="s">
        <v>69</v>
      </c>
      <c r="AL89" t="s">
        <v>104</v>
      </c>
      <c r="AM89" t="s">
        <v>112</v>
      </c>
      <c r="AN89" t="str">
        <f>附表!$L$62&amp;"，外加一只工作用犬（工作犬种）、犬类处理设备和少量兽医医疗用品。"</f>
        <v>参见《特工手册》的“本职装备：联邦探员”，外加一只工作用犬（工作犬种）、犬类处理设备和少量兽医医疗用品。</v>
      </c>
      <c r="AO89" s="19">
        <f t="shared" si="2"/>
        <v>89</v>
      </c>
    </row>
    <row r="90" spans="1:41">
      <c r="A90" t="s">
        <v>449</v>
      </c>
      <c r="C90">
        <v>1</v>
      </c>
      <c r="D90" t="s">
        <v>182</v>
      </c>
      <c r="E90" t="s">
        <v>154</v>
      </c>
      <c r="F90" t="s">
        <v>183</v>
      </c>
      <c r="G90" t="s">
        <v>184</v>
      </c>
      <c r="H90" t="s">
        <v>185</v>
      </c>
      <c r="I90" t="s">
        <v>238</v>
      </c>
      <c r="J90" t="s">
        <v>186</v>
      </c>
      <c r="K90" t="s">
        <v>187</v>
      </c>
      <c r="L90" t="s">
        <v>188</v>
      </c>
      <c r="M90" t="s">
        <v>450</v>
      </c>
      <c r="N90" t="s">
        <v>315</v>
      </c>
      <c r="O90" t="s">
        <v>189</v>
      </c>
      <c r="P90" t="s">
        <v>195</v>
      </c>
      <c r="Q90" t="s">
        <v>190</v>
      </c>
      <c r="R90" t="s">
        <v>191</v>
      </c>
      <c r="AJ90" t="s">
        <v>107</v>
      </c>
      <c r="AK90" t="s">
        <v>109</v>
      </c>
      <c r="AL90" t="s">
        <v>451</v>
      </c>
      <c r="AM90" t="s">
        <v>110</v>
      </c>
      <c r="AN90" t="str">
        <f>附表!$L$62&amp;"，外加丰富的便携式急救和创伤设备。"</f>
        <v>参见《特工手册》的“本职装备：联邦探员”，外加丰富的便携式急救和创伤设备。</v>
      </c>
      <c r="AO90" s="19">
        <f t="shared" si="2"/>
        <v>90</v>
      </c>
    </row>
    <row r="91" spans="1:41">
      <c r="A91" t="s">
        <v>452</v>
      </c>
      <c r="C91">
        <v>1</v>
      </c>
      <c r="D91" t="s">
        <v>213</v>
      </c>
      <c r="E91" t="s">
        <v>214</v>
      </c>
      <c r="F91" t="s">
        <v>237</v>
      </c>
      <c r="G91" t="s">
        <v>453</v>
      </c>
      <c r="H91" t="s">
        <v>216</v>
      </c>
      <c r="I91" t="s">
        <v>284</v>
      </c>
      <c r="J91" t="s">
        <v>194</v>
      </c>
      <c r="K91" t="s">
        <v>217</v>
      </c>
      <c r="L91" t="s">
        <v>315</v>
      </c>
      <c r="M91" t="s">
        <v>163</v>
      </c>
      <c r="N91" t="s">
        <v>388</v>
      </c>
      <c r="O91" t="s">
        <v>166</v>
      </c>
      <c r="P91" t="s">
        <v>220</v>
      </c>
      <c r="Q91" t="s">
        <v>191</v>
      </c>
      <c r="AJ91" t="s">
        <v>80</v>
      </c>
      <c r="AK91" t="s">
        <v>101</v>
      </c>
      <c r="AL91" t="s">
        <v>107</v>
      </c>
      <c r="AM91" t="s">
        <v>121</v>
      </c>
      <c r="AN91" t="str">
        <f>附表!$L$62&amp;"。"</f>
        <v>参见《特工手册》的“本职装备：联邦探员”。</v>
      </c>
      <c r="AO91" s="19">
        <f t="shared" si="2"/>
        <v>91</v>
      </c>
    </row>
    <row r="92" spans="1:41">
      <c r="A92" s="18" t="s">
        <v>454</v>
      </c>
      <c r="AF92" t="s">
        <v>180</v>
      </c>
      <c r="AJ92" t="s">
        <v>98</v>
      </c>
      <c r="AK92" t="s">
        <v>115</v>
      </c>
      <c r="AL92" t="s">
        <v>107</v>
      </c>
      <c r="AM92" t="s">
        <v>63</v>
      </c>
      <c r="AN92" t="str">
        <f>附表!$L$62&amp;"。"</f>
        <v>参见《特工手册》的“本职装备：联邦探员”。</v>
      </c>
      <c r="AO92" s="19">
        <f t="shared" si="2"/>
        <v>92</v>
      </c>
    </row>
    <row r="93" spans="1:41">
      <c r="A93" t="s">
        <v>455</v>
      </c>
      <c r="C93">
        <v>3</v>
      </c>
      <c r="D93" t="s">
        <v>154</v>
      </c>
      <c r="E93" t="s">
        <v>207</v>
      </c>
      <c r="F93" t="s">
        <v>183</v>
      </c>
      <c r="G93" t="s">
        <v>441</v>
      </c>
      <c r="H93" t="s">
        <v>187</v>
      </c>
      <c r="I93" t="s">
        <v>209</v>
      </c>
      <c r="J93" t="s">
        <v>178</v>
      </c>
      <c r="K93" t="s">
        <v>456</v>
      </c>
      <c r="L93" t="s">
        <v>457</v>
      </c>
      <c r="M93" t="s">
        <v>444</v>
      </c>
      <c r="AJ93" t="s">
        <v>98</v>
      </c>
      <c r="AK93" t="s">
        <v>115</v>
      </c>
      <c r="AL93" t="s">
        <v>63</v>
      </c>
      <c r="AM93" t="s">
        <v>96</v>
      </c>
      <c r="AN93" t="s">
        <v>458</v>
      </c>
      <c r="AO93" s="19">
        <f t="shared" si="2"/>
        <v>93</v>
      </c>
    </row>
    <row r="94" spans="1:41">
      <c r="A94" t="s">
        <v>459</v>
      </c>
      <c r="C94">
        <v>1</v>
      </c>
      <c r="D94" t="s">
        <v>213</v>
      </c>
      <c r="E94" t="s">
        <v>214</v>
      </c>
      <c r="F94" t="s">
        <v>287</v>
      </c>
      <c r="G94" t="s">
        <v>378</v>
      </c>
      <c r="H94" t="s">
        <v>453</v>
      </c>
      <c r="I94" t="s">
        <v>185</v>
      </c>
      <c r="J94" t="s">
        <v>284</v>
      </c>
      <c r="K94" t="s">
        <v>274</v>
      </c>
      <c r="L94" t="s">
        <v>194</v>
      </c>
      <c r="M94" t="s">
        <v>351</v>
      </c>
      <c r="N94" t="s">
        <v>219</v>
      </c>
      <c r="O94" t="s">
        <v>166</v>
      </c>
      <c r="P94" t="s">
        <v>220</v>
      </c>
      <c r="Q94" t="s">
        <v>229</v>
      </c>
      <c r="AJ94" t="s">
        <v>98</v>
      </c>
      <c r="AK94" t="s">
        <v>101</v>
      </c>
      <c r="AL94" t="s">
        <v>115</v>
      </c>
      <c r="AM94" t="s">
        <v>460</v>
      </c>
      <c r="AN94" t="str">
        <f>附表!$L$62&amp;"，外加爆炸物保护装备，大量工具、电子和化学诊断设备，并可利用遥控车辆接近、调查和消除可疑爆炸物。"</f>
        <v>参见《特工手册》的“本职装备：联邦探员”，外加爆炸物保护装备，大量工具、电子和化学诊断设备，并可利用遥控车辆接近、调查和消除可疑爆炸物。</v>
      </c>
      <c r="AO94" s="19">
        <f t="shared" si="2"/>
        <v>94</v>
      </c>
    </row>
    <row r="95" spans="1:41">
      <c r="A95" s="18" t="s">
        <v>461</v>
      </c>
      <c r="AF95" t="s">
        <v>129</v>
      </c>
      <c r="AJ95" t="s">
        <v>90</v>
      </c>
      <c r="AK95" t="s">
        <v>98</v>
      </c>
      <c r="AL95" t="s">
        <v>121</v>
      </c>
      <c r="AM95" t="s">
        <v>106</v>
      </c>
      <c r="AN95" t="s">
        <v>462</v>
      </c>
      <c r="AO95" s="19">
        <f t="shared" si="2"/>
        <v>95</v>
      </c>
    </row>
    <row r="96" spans="1:41">
      <c r="A96" s="18" t="s">
        <v>463</v>
      </c>
      <c r="C96">
        <v>1</v>
      </c>
      <c r="D96" t="s">
        <v>213</v>
      </c>
      <c r="E96" t="s">
        <v>223</v>
      </c>
      <c r="F96" t="s">
        <v>277</v>
      </c>
      <c r="G96" t="s">
        <v>215</v>
      </c>
      <c r="H96" t="s">
        <v>184</v>
      </c>
      <c r="I96" t="s">
        <v>216</v>
      </c>
      <c r="J96" t="s">
        <v>194</v>
      </c>
      <c r="K96" t="s">
        <v>187</v>
      </c>
      <c r="L96" t="s">
        <v>227</v>
      </c>
      <c r="M96" t="s">
        <v>217</v>
      </c>
      <c r="N96" t="s">
        <v>163</v>
      </c>
      <c r="O96" t="s">
        <v>219</v>
      </c>
      <c r="P96" t="s">
        <v>166</v>
      </c>
      <c r="Q96" t="s">
        <v>220</v>
      </c>
      <c r="R96" t="s">
        <v>191</v>
      </c>
      <c r="AJ96" t="s">
        <v>80</v>
      </c>
      <c r="AK96" t="s">
        <v>109</v>
      </c>
      <c r="AL96" t="s">
        <v>442</v>
      </c>
      <c r="AM96" t="s">
        <v>104</v>
      </c>
      <c r="AN96" t="str">
        <f>附表!$L$62&amp;"。"</f>
        <v>参见《特工手册》的“本职装备：联邦探员”。</v>
      </c>
      <c r="AO96" s="19">
        <f t="shared" si="2"/>
        <v>96</v>
      </c>
    </row>
    <row r="97" spans="1:41">
      <c r="A97" s="18" t="s">
        <v>464</v>
      </c>
      <c r="C97">
        <v>1</v>
      </c>
      <c r="D97" t="s">
        <v>213</v>
      </c>
      <c r="E97" t="s">
        <v>214</v>
      </c>
      <c r="F97" t="s">
        <v>215</v>
      </c>
      <c r="G97" t="s">
        <v>184</v>
      </c>
      <c r="H97" t="s">
        <v>216</v>
      </c>
      <c r="I97" t="s">
        <v>284</v>
      </c>
      <c r="J97" t="s">
        <v>194</v>
      </c>
      <c r="K97" t="s">
        <v>217</v>
      </c>
      <c r="L97" t="s">
        <v>218</v>
      </c>
      <c r="M97" t="s">
        <v>163</v>
      </c>
      <c r="N97" t="s">
        <v>219</v>
      </c>
      <c r="O97" t="s">
        <v>166</v>
      </c>
      <c r="P97" t="s">
        <v>220</v>
      </c>
      <c r="Q97" t="s">
        <v>191</v>
      </c>
      <c r="AJ97" t="s">
        <v>66</v>
      </c>
      <c r="AK97" t="s">
        <v>98</v>
      </c>
      <c r="AL97" t="s">
        <v>107</v>
      </c>
      <c r="AM97" t="s">
        <v>63</v>
      </c>
      <c r="AN97" t="str">
        <f>附表!$L$62&amp;"。"</f>
        <v>参见《特工手册》的“本职装备：联邦探员”。</v>
      </c>
      <c r="AO97" s="19">
        <f t="shared" si="2"/>
        <v>97</v>
      </c>
    </row>
    <row r="98" spans="1:41">
      <c r="A98" s="18" t="s">
        <v>465</v>
      </c>
      <c r="AF98" t="s">
        <v>466</v>
      </c>
      <c r="AJ98" t="s">
        <v>62</v>
      </c>
      <c r="AK98" t="s">
        <v>90</v>
      </c>
      <c r="AL98" t="s">
        <v>98</v>
      </c>
      <c r="AM98" t="s">
        <v>106</v>
      </c>
      <c r="AN98" t="s">
        <v>467</v>
      </c>
      <c r="AO98" s="19">
        <f t="shared" si="2"/>
        <v>98</v>
      </c>
    </row>
    <row r="99" spans="1:41">
      <c r="A99" s="18" t="s">
        <v>468</v>
      </c>
      <c r="C99">
        <v>2</v>
      </c>
      <c r="D99" t="s">
        <v>213</v>
      </c>
      <c r="E99" t="s">
        <v>214</v>
      </c>
      <c r="F99" t="s">
        <v>235</v>
      </c>
      <c r="G99" t="s">
        <v>236</v>
      </c>
      <c r="H99" t="s">
        <v>238</v>
      </c>
      <c r="I99" t="s">
        <v>469</v>
      </c>
      <c r="J99" t="s">
        <v>251</v>
      </c>
      <c r="K99" t="s">
        <v>163</v>
      </c>
      <c r="L99" t="s">
        <v>470</v>
      </c>
      <c r="M99" t="s">
        <v>471</v>
      </c>
      <c r="N99" t="s">
        <v>354</v>
      </c>
      <c r="O99" t="s">
        <v>289</v>
      </c>
      <c r="AJ99" t="s">
        <v>66</v>
      </c>
      <c r="AK99" t="s">
        <v>109</v>
      </c>
      <c r="AL99" t="s">
        <v>77</v>
      </c>
      <c r="AM99" t="s">
        <v>113</v>
      </c>
      <c r="AN99" t="s">
        <v>472</v>
      </c>
      <c r="AO99" s="19">
        <f t="shared" si="2"/>
        <v>99</v>
      </c>
    </row>
    <row r="100" spans="1:41">
      <c r="A100" s="18" t="s">
        <v>473</v>
      </c>
      <c r="AF100" t="s">
        <v>307</v>
      </c>
      <c r="AJ100" t="s">
        <v>62</v>
      </c>
      <c r="AK100" t="s">
        <v>86</v>
      </c>
      <c r="AL100" t="s">
        <v>81</v>
      </c>
      <c r="AM100" t="s">
        <v>474</v>
      </c>
      <c r="AN100" t="s">
        <v>475</v>
      </c>
      <c r="AO100" s="19">
        <f t="shared" si="2"/>
        <v>100</v>
      </c>
    </row>
    <row r="101" spans="1:41">
      <c r="A101" s="18" t="s">
        <v>476</v>
      </c>
      <c r="AF101" t="s">
        <v>152</v>
      </c>
      <c r="AJ101" t="s">
        <v>477</v>
      </c>
      <c r="AK101" t="s">
        <v>115</v>
      </c>
      <c r="AL101" t="s">
        <v>121</v>
      </c>
      <c r="AM101" t="s">
        <v>104</v>
      </c>
      <c r="AN101" t="s">
        <v>478</v>
      </c>
      <c r="AO101" s="19">
        <f t="shared" si="2"/>
        <v>101</v>
      </c>
    </row>
    <row r="102" spans="1:41">
      <c r="A102" s="18" t="s">
        <v>479</v>
      </c>
      <c r="C102">
        <v>2</v>
      </c>
      <c r="D102" t="s">
        <v>213</v>
      </c>
      <c r="E102" t="s">
        <v>326</v>
      </c>
      <c r="F102" t="s">
        <v>265</v>
      </c>
      <c r="G102" t="s">
        <v>480</v>
      </c>
      <c r="H102" t="s">
        <v>481</v>
      </c>
      <c r="I102" t="s">
        <v>216</v>
      </c>
      <c r="J102" t="s">
        <v>336</v>
      </c>
      <c r="K102" t="s">
        <v>379</v>
      </c>
      <c r="L102" t="s">
        <v>163</v>
      </c>
      <c r="M102" t="s">
        <v>482</v>
      </c>
      <c r="N102" t="s">
        <v>267</v>
      </c>
      <c r="O102" t="s">
        <v>220</v>
      </c>
      <c r="AJ102" t="s">
        <v>66</v>
      </c>
      <c r="AK102" t="s">
        <v>483</v>
      </c>
      <c r="AL102" t="s">
        <v>107</v>
      </c>
      <c r="AM102" t="s">
        <v>360</v>
      </c>
      <c r="AN102" t="str">
        <f>附表!$L$65&amp;"，外加定制的巴雷特M82.50口径狙击步枪，配备了望远镜、红外、低光、全息或激光瞄准器。"</f>
        <v>参见《特工手册》的“本职装备：特种作战员”，外加定制的巴雷特M82.50口径狙击步枪，配备了望远镜、红外、低光、全息或激光瞄准器。</v>
      </c>
      <c r="AO102" s="19">
        <f t="shared" si="2"/>
        <v>102</v>
      </c>
    </row>
    <row r="103" spans="1:41">
      <c r="A103" s="18" t="s">
        <v>484</v>
      </c>
      <c r="C103">
        <v>2</v>
      </c>
      <c r="D103" t="s">
        <v>182</v>
      </c>
      <c r="E103" t="s">
        <v>326</v>
      </c>
      <c r="F103" t="s">
        <v>154</v>
      </c>
      <c r="G103" t="s">
        <v>183</v>
      </c>
      <c r="H103" t="s">
        <v>184</v>
      </c>
      <c r="I103" t="s">
        <v>185</v>
      </c>
      <c r="J103" t="s">
        <v>433</v>
      </c>
      <c r="K103" t="s">
        <v>186</v>
      </c>
      <c r="L103" t="s">
        <v>194</v>
      </c>
      <c r="M103" t="s">
        <v>187</v>
      </c>
      <c r="N103" t="s">
        <v>188</v>
      </c>
      <c r="O103" t="s">
        <v>189</v>
      </c>
      <c r="P103" t="s">
        <v>190</v>
      </c>
      <c r="Q103" t="s">
        <v>289</v>
      </c>
      <c r="R103" t="s">
        <v>191</v>
      </c>
      <c r="AJ103" t="s">
        <v>66</v>
      </c>
      <c r="AK103" t="s">
        <v>107</v>
      </c>
      <c r="AL103" t="s">
        <v>474</v>
      </c>
      <c r="AM103" t="s">
        <v>485</v>
      </c>
      <c r="AN103" t="str">
        <f>附表!$L$62&amp;"，以及基础水上生存装备。"</f>
        <v>参见《特工手册》的“本职装备：联邦探员”，以及基础水上生存装备。</v>
      </c>
      <c r="AO103" s="19">
        <f t="shared" si="2"/>
        <v>103</v>
      </c>
    </row>
    <row r="104" spans="1:41">
      <c r="A104" s="18" t="s">
        <v>486</v>
      </c>
      <c r="C104">
        <v>1</v>
      </c>
      <c r="D104" t="s">
        <v>213</v>
      </c>
      <c r="E104" t="s">
        <v>223</v>
      </c>
      <c r="F104" t="s">
        <v>265</v>
      </c>
      <c r="G104" t="s">
        <v>236</v>
      </c>
      <c r="H104" t="s">
        <v>245</v>
      </c>
      <c r="I104" t="s">
        <v>226</v>
      </c>
      <c r="J104" t="s">
        <v>194</v>
      </c>
      <c r="K104" t="s">
        <v>178</v>
      </c>
      <c r="L104" t="s">
        <v>379</v>
      </c>
      <c r="M104" t="s">
        <v>163</v>
      </c>
      <c r="N104" t="s">
        <v>487</v>
      </c>
      <c r="O104" t="s">
        <v>267</v>
      </c>
      <c r="P104" t="s">
        <v>488</v>
      </c>
      <c r="Q104" t="s">
        <v>289</v>
      </c>
      <c r="AJ104" t="s">
        <v>66</v>
      </c>
      <c r="AK104" t="s">
        <v>115</v>
      </c>
      <c r="AL104" t="s">
        <v>121</v>
      </c>
      <c r="AM104" t="s">
        <v>108</v>
      </c>
      <c r="AN104" t="str">
        <f>附表!$L$62&amp;"，以及基础水上生存装备。"</f>
        <v>参见《特工手册》的“本职装备：联邦探员”，以及基础水上生存装备。</v>
      </c>
      <c r="AO104" s="19">
        <f t="shared" si="2"/>
        <v>104</v>
      </c>
    </row>
    <row r="105" spans="1:41">
      <c r="A105" s="18" t="s">
        <v>489</v>
      </c>
      <c r="C105">
        <v>1</v>
      </c>
      <c r="D105" t="s">
        <v>213</v>
      </c>
      <c r="E105" t="s">
        <v>214</v>
      </c>
      <c r="F105" t="s">
        <v>215</v>
      </c>
      <c r="G105" t="s">
        <v>453</v>
      </c>
      <c r="H105" t="s">
        <v>216</v>
      </c>
      <c r="I105" t="s">
        <v>194</v>
      </c>
      <c r="J105" t="s">
        <v>217</v>
      </c>
      <c r="K105" t="s">
        <v>490</v>
      </c>
      <c r="L105" t="s">
        <v>163</v>
      </c>
      <c r="M105" t="s">
        <v>201</v>
      </c>
      <c r="N105" t="s">
        <v>219</v>
      </c>
      <c r="O105" t="s">
        <v>166</v>
      </c>
      <c r="P105" t="s">
        <v>220</v>
      </c>
      <c r="Q105" t="s">
        <v>191</v>
      </c>
      <c r="AJ105" t="s">
        <v>66</v>
      </c>
      <c r="AK105" t="s">
        <v>80</v>
      </c>
      <c r="AL105" t="s">
        <v>107</v>
      </c>
      <c r="AM105" t="s">
        <v>63</v>
      </c>
      <c r="AN105" t="str">
        <f>附表!$L$65&amp;"，以及用于逮捕和拘留嫌疑人的限制性工具。"</f>
        <v>参见《特工手册》的“本职装备：特种作战员”，以及用于逮捕和拘留嫌疑人的限制性工具。</v>
      </c>
      <c r="AO105" s="19">
        <f t="shared" si="2"/>
        <v>105</v>
      </c>
    </row>
    <row r="106" spans="1:41">
      <c r="A106" s="18" t="s">
        <v>491</v>
      </c>
      <c r="AF106" t="s">
        <v>206</v>
      </c>
      <c r="AJ106" t="s">
        <v>86</v>
      </c>
      <c r="AK106" t="s">
        <v>291</v>
      </c>
      <c r="AL106" t="s">
        <v>492</v>
      </c>
      <c r="AM106" t="s">
        <v>493</v>
      </c>
      <c r="AN106" t="s">
        <v>494</v>
      </c>
      <c r="AO106" s="19">
        <f t="shared" si="2"/>
        <v>106</v>
      </c>
    </row>
    <row r="107" spans="1:41">
      <c r="AO107" s="19"/>
    </row>
    <row r="108" spans="1:41">
      <c r="AO108" s="19"/>
    </row>
    <row r="109" spans="1:41">
      <c r="AO109" s="19"/>
    </row>
    <row r="110" spans="1:41">
      <c r="AO110" s="19"/>
    </row>
    <row r="111" spans="1:41">
      <c r="AO111" s="19"/>
    </row>
    <row r="112" spans="1:41">
      <c r="AO112" s="19"/>
    </row>
    <row r="113" spans="41:41">
      <c r="AO113" s="19"/>
    </row>
    <row r="114" spans="41:41">
      <c r="AO114" s="19"/>
    </row>
    <row r="115" spans="41:41">
      <c r="AO115" s="19"/>
    </row>
    <row r="116" spans="41:41">
      <c r="AO116" s="19"/>
    </row>
    <row r="117" spans="41:41">
      <c r="AO117" s="19"/>
    </row>
    <row r="118" spans="41:41">
      <c r="AO118" s="19"/>
    </row>
    <row r="119" spans="41:41">
      <c r="AO119" s="19"/>
    </row>
    <row r="120" spans="41:41">
      <c r="AO120" s="19"/>
    </row>
    <row r="121" spans="41:41">
      <c r="AO121" s="19"/>
    </row>
    <row r="122" spans="41:41">
      <c r="AO122" s="19"/>
    </row>
    <row r="123" spans="41:41">
      <c r="AO123" s="19"/>
    </row>
    <row r="124" spans="41:41">
      <c r="AO124" s="19"/>
    </row>
    <row r="125" spans="41:41">
      <c r="AO125" s="19"/>
    </row>
    <row r="126" spans="41:41">
      <c r="AO126" s="19"/>
    </row>
  </sheetData>
  <sheetProtection algorithmName="SHA-512" hashValue="T1Lk11XyhT40EmNw3r3csYF0ufcMz8WoIP53D0W/PaEFsEC/RDm1JE15ikjfEiLKHqspP9znYMtE7btVlCmWbQ==" saltValue="2ltmQAzZoirUU/NShKZn3Q==" spinCount="100000" sheet="1" selectLockedCells="1"/>
  <mergeCells count="2">
    <mergeCell ref="D1:R1"/>
    <mergeCell ref="U1:AE1"/>
  </mergeCells>
  <phoneticPr fontId="3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Q30"/>
  <sheetViews>
    <sheetView topLeftCell="A23" workbookViewId="0">
      <selection activeCell="B27" sqref="B27"/>
    </sheetView>
  </sheetViews>
  <sheetFormatPr defaultColWidth="8.83203125" defaultRowHeight="14"/>
  <cols>
    <col min="1" max="1" width="33.6640625" customWidth="1"/>
    <col min="2" max="2" width="22.33203125" customWidth="1"/>
    <col min="3" max="3" width="23.25" customWidth="1"/>
    <col min="4" max="4" width="22.75" customWidth="1"/>
    <col min="5" max="5" width="21.4140625" customWidth="1"/>
    <col min="6" max="6" width="17.25" customWidth="1"/>
    <col min="7" max="7" width="21.4140625" customWidth="1"/>
    <col min="8" max="8" width="17.25" customWidth="1"/>
    <col min="9" max="9" width="15.08203125" customWidth="1"/>
    <col min="10" max="10" width="19.25" style="16" customWidth="1"/>
    <col min="11" max="11" width="13.1640625" customWidth="1"/>
    <col min="12" max="12" width="17.25" customWidth="1"/>
    <col min="13" max="14" width="9" customWidth="1"/>
    <col min="15" max="15" width="21.4140625" customWidth="1"/>
    <col min="16" max="17" width="9" customWidth="1"/>
  </cols>
  <sheetData>
    <row r="1" spans="1:17">
      <c r="A1" s="17" t="s">
        <v>495</v>
      </c>
      <c r="B1" s="434" t="s">
        <v>496</v>
      </c>
      <c r="C1" s="434"/>
      <c r="D1" s="434"/>
      <c r="E1" s="434"/>
      <c r="F1" s="434"/>
      <c r="G1" s="434"/>
      <c r="H1" s="434"/>
      <c r="I1" s="434"/>
      <c r="J1" s="17" t="s">
        <v>497</v>
      </c>
      <c r="K1" s="434" t="s">
        <v>498</v>
      </c>
      <c r="L1" s="434"/>
      <c r="M1" s="434"/>
      <c r="N1" s="434"/>
      <c r="O1" s="434"/>
      <c r="P1" s="434"/>
      <c r="Q1" s="434"/>
    </row>
    <row r="2" spans="1:17">
      <c r="A2" t="s">
        <v>125</v>
      </c>
      <c r="B2" t="str">
        <f t="array" ref="B2:H2">TRANSPOSE(附表!G37:G43)</f>
        <v>选择8个技能（除了非自</v>
      </c>
      <c r="C2" t="str">
        <v>然知识），为每一个加上</v>
      </c>
      <c r="D2" t="str">
        <v>20点。不能超过80%。可</v>
      </c>
      <c r="E2" t="str">
        <v>重复选择。</v>
      </c>
      <c r="F2">
        <v>0</v>
      </c>
      <c r="G2">
        <v>0</v>
      </c>
      <c r="H2">
        <v>0</v>
      </c>
    </row>
    <row r="3" spans="1:17">
      <c r="A3" t="s">
        <v>499</v>
      </c>
      <c r="B3" t="s">
        <v>66</v>
      </c>
      <c r="C3" t="s">
        <v>500</v>
      </c>
      <c r="D3" t="s">
        <v>102</v>
      </c>
      <c r="E3" t="s">
        <v>81</v>
      </c>
      <c r="F3" t="s">
        <v>501</v>
      </c>
      <c r="G3" t="s">
        <v>501</v>
      </c>
      <c r="H3" t="s">
        <v>501</v>
      </c>
      <c r="I3" t="s">
        <v>121</v>
      </c>
    </row>
    <row r="4" spans="1:17">
      <c r="A4" t="s">
        <v>502</v>
      </c>
      <c r="B4" t="s">
        <v>66</v>
      </c>
      <c r="C4" t="s">
        <v>80</v>
      </c>
      <c r="D4" t="s">
        <v>103</v>
      </c>
      <c r="E4" t="s">
        <v>109</v>
      </c>
      <c r="F4" t="s">
        <v>121</v>
      </c>
      <c r="G4" t="s">
        <v>81</v>
      </c>
      <c r="H4" t="s">
        <v>113</v>
      </c>
      <c r="I4" t="s">
        <v>114</v>
      </c>
    </row>
    <row r="5" spans="1:17">
      <c r="A5" t="s">
        <v>503</v>
      </c>
      <c r="B5" t="s">
        <v>501</v>
      </c>
      <c r="C5" t="s">
        <v>68</v>
      </c>
      <c r="D5" s="18" t="s">
        <v>86</v>
      </c>
      <c r="E5" t="s">
        <v>120</v>
      </c>
      <c r="F5" t="s">
        <v>63</v>
      </c>
      <c r="G5" t="s">
        <v>79</v>
      </c>
      <c r="H5" t="s">
        <v>81</v>
      </c>
      <c r="I5" t="s">
        <v>121</v>
      </c>
    </row>
    <row r="6" spans="1:17">
      <c r="A6" t="s">
        <v>504</v>
      </c>
      <c r="B6" t="s">
        <v>66</v>
      </c>
      <c r="C6" t="s">
        <v>80</v>
      </c>
      <c r="D6" t="s">
        <v>505</v>
      </c>
      <c r="E6" t="s">
        <v>506</v>
      </c>
      <c r="F6" t="s">
        <v>98</v>
      </c>
      <c r="G6" t="s">
        <v>102</v>
      </c>
      <c r="H6" t="s">
        <v>104</v>
      </c>
      <c r="I6" t="s">
        <v>108</v>
      </c>
    </row>
    <row r="7" spans="1:17">
      <c r="A7" t="s">
        <v>507</v>
      </c>
      <c r="B7" t="s">
        <v>66</v>
      </c>
      <c r="C7" t="s">
        <v>500</v>
      </c>
      <c r="D7" t="s">
        <v>500</v>
      </c>
      <c r="E7" t="s">
        <v>105</v>
      </c>
      <c r="F7" t="s">
        <v>109</v>
      </c>
      <c r="G7" t="s">
        <v>118</v>
      </c>
      <c r="H7" t="s">
        <v>77</v>
      </c>
      <c r="I7" t="s">
        <v>104</v>
      </c>
    </row>
    <row r="8" spans="1:17">
      <c r="A8" t="s">
        <v>508</v>
      </c>
      <c r="B8" t="s">
        <v>62</v>
      </c>
      <c r="C8" t="s">
        <v>86</v>
      </c>
      <c r="D8" t="s">
        <v>90</v>
      </c>
      <c r="E8" t="s">
        <v>98</v>
      </c>
      <c r="F8" t="s">
        <v>121</v>
      </c>
      <c r="G8" t="s">
        <v>63</v>
      </c>
      <c r="H8" t="s">
        <v>81</v>
      </c>
      <c r="I8" t="s">
        <v>509</v>
      </c>
    </row>
    <row r="9" spans="1:17">
      <c r="A9" t="s">
        <v>510</v>
      </c>
      <c r="B9" t="s">
        <v>511</v>
      </c>
      <c r="C9" t="s">
        <v>120</v>
      </c>
      <c r="D9" t="s">
        <v>121</v>
      </c>
      <c r="E9" t="s">
        <v>79</v>
      </c>
      <c r="F9" t="s">
        <v>81</v>
      </c>
      <c r="G9" t="s">
        <v>96</v>
      </c>
    </row>
    <row r="10" spans="1:17">
      <c r="A10" t="s">
        <v>512</v>
      </c>
      <c r="B10" t="s">
        <v>66</v>
      </c>
      <c r="C10" t="s">
        <v>103</v>
      </c>
      <c r="D10" t="s">
        <v>107</v>
      </c>
      <c r="E10" t="s">
        <v>109</v>
      </c>
      <c r="F10" t="s">
        <v>119</v>
      </c>
      <c r="G10" t="s">
        <v>69</v>
      </c>
      <c r="H10" t="s">
        <v>108</v>
      </c>
      <c r="I10" t="s">
        <v>114</v>
      </c>
    </row>
    <row r="11" spans="1:17">
      <c r="A11" t="s">
        <v>513</v>
      </c>
      <c r="B11" t="s">
        <v>90</v>
      </c>
      <c r="C11" t="s">
        <v>363</v>
      </c>
      <c r="D11" t="s">
        <v>370</v>
      </c>
      <c r="E11" t="s">
        <v>106</v>
      </c>
      <c r="F11" t="s">
        <v>514</v>
      </c>
    </row>
    <row r="12" spans="1:17">
      <c r="A12" t="s">
        <v>515</v>
      </c>
      <c r="B12" t="s">
        <v>86</v>
      </c>
      <c r="C12" t="s">
        <v>109</v>
      </c>
      <c r="D12" t="s">
        <v>333</v>
      </c>
      <c r="E12" t="s">
        <v>121</v>
      </c>
      <c r="F12" t="s">
        <v>63</v>
      </c>
      <c r="G12" t="s">
        <v>81</v>
      </c>
      <c r="H12" t="s">
        <v>96</v>
      </c>
      <c r="I12" t="s">
        <v>104</v>
      </c>
    </row>
    <row r="13" spans="1:17">
      <c r="A13" t="s">
        <v>516</v>
      </c>
      <c r="B13" t="s">
        <v>62</v>
      </c>
      <c r="C13" t="s">
        <v>86</v>
      </c>
      <c r="D13" t="s">
        <v>90</v>
      </c>
      <c r="E13" t="s">
        <v>98</v>
      </c>
      <c r="F13" t="s">
        <v>115</v>
      </c>
      <c r="G13" t="s">
        <v>63</v>
      </c>
      <c r="H13" t="s">
        <v>87</v>
      </c>
      <c r="I13" t="s">
        <v>104</v>
      </c>
    </row>
    <row r="14" spans="1:17">
      <c r="A14" t="s">
        <v>517</v>
      </c>
      <c r="B14" t="s">
        <v>66</v>
      </c>
      <c r="C14" t="s">
        <v>101</v>
      </c>
      <c r="D14" t="s">
        <v>105</v>
      </c>
      <c r="E14" t="s">
        <v>109</v>
      </c>
      <c r="F14" t="s">
        <v>115</v>
      </c>
      <c r="G14" t="s">
        <v>118</v>
      </c>
      <c r="H14" t="s">
        <v>77</v>
      </c>
      <c r="I14" t="s">
        <v>104</v>
      </c>
    </row>
    <row r="15" spans="1:17">
      <c r="A15" t="s">
        <v>518</v>
      </c>
      <c r="B15" t="s">
        <v>66</v>
      </c>
      <c r="C15" t="s">
        <v>98</v>
      </c>
      <c r="D15" t="s">
        <v>103</v>
      </c>
      <c r="E15" t="s">
        <v>105</v>
      </c>
      <c r="F15" t="s">
        <v>81</v>
      </c>
      <c r="G15" t="s">
        <v>108</v>
      </c>
      <c r="J15" s="16">
        <v>2</v>
      </c>
      <c r="K15" t="s">
        <v>80</v>
      </c>
      <c r="L15" t="s">
        <v>333</v>
      </c>
      <c r="M15" t="s">
        <v>107</v>
      </c>
      <c r="N15" t="s">
        <v>121</v>
      </c>
      <c r="O15" t="s">
        <v>69</v>
      </c>
      <c r="P15" t="s">
        <v>87</v>
      </c>
      <c r="Q15" t="s">
        <v>114</v>
      </c>
    </row>
    <row r="16" spans="1:17">
      <c r="A16" t="s">
        <v>519</v>
      </c>
      <c r="B16" t="s">
        <v>98</v>
      </c>
      <c r="C16" t="s">
        <v>333</v>
      </c>
      <c r="D16" t="s">
        <v>333</v>
      </c>
      <c r="E16" t="s">
        <v>121</v>
      </c>
      <c r="F16" t="s">
        <v>63</v>
      </c>
      <c r="G16" t="s">
        <v>81</v>
      </c>
      <c r="H16" t="s">
        <v>87</v>
      </c>
      <c r="I16" t="s">
        <v>104</v>
      </c>
    </row>
    <row r="17" spans="1:16">
      <c r="A17" t="s">
        <v>520</v>
      </c>
      <c r="B17" t="s">
        <v>521</v>
      </c>
      <c r="C17" t="s">
        <v>501</v>
      </c>
      <c r="D17" t="s">
        <v>333</v>
      </c>
      <c r="E17" t="s">
        <v>120</v>
      </c>
      <c r="F17" t="s">
        <v>81</v>
      </c>
      <c r="G17" t="s">
        <v>522</v>
      </c>
    </row>
    <row r="18" spans="1:16">
      <c r="A18" t="s">
        <v>523</v>
      </c>
      <c r="B18" t="s">
        <v>86</v>
      </c>
      <c r="C18" t="s">
        <v>107</v>
      </c>
      <c r="D18" t="s">
        <v>120</v>
      </c>
      <c r="E18" t="s">
        <v>524</v>
      </c>
      <c r="F18" t="s">
        <v>77</v>
      </c>
      <c r="G18" t="s">
        <v>81</v>
      </c>
      <c r="H18" t="s">
        <v>114</v>
      </c>
      <c r="J18" s="16">
        <v>1</v>
      </c>
      <c r="K18" t="s">
        <v>78</v>
      </c>
      <c r="L18" t="s">
        <v>118</v>
      </c>
      <c r="M18" t="s">
        <v>119</v>
      </c>
      <c r="N18" t="s">
        <v>121</v>
      </c>
      <c r="O18" t="s">
        <v>525</v>
      </c>
      <c r="P18" t="s">
        <v>106</v>
      </c>
    </row>
    <row r="19" spans="1:16">
      <c r="A19" t="s">
        <v>526</v>
      </c>
      <c r="B19" t="s">
        <v>62</v>
      </c>
      <c r="C19" t="s">
        <v>86</v>
      </c>
      <c r="D19" t="s">
        <v>121</v>
      </c>
      <c r="E19" t="s">
        <v>63</v>
      </c>
      <c r="F19" t="s">
        <v>81</v>
      </c>
      <c r="G19" t="s">
        <v>522</v>
      </c>
    </row>
    <row r="20" spans="1:16">
      <c r="A20" t="s">
        <v>527</v>
      </c>
      <c r="B20" t="s">
        <v>66</v>
      </c>
      <c r="C20" t="s">
        <v>109</v>
      </c>
      <c r="D20" t="s">
        <v>67</v>
      </c>
      <c r="E20" t="s">
        <v>81</v>
      </c>
      <c r="F20" t="s">
        <v>87</v>
      </c>
      <c r="G20" t="s">
        <v>96</v>
      </c>
      <c r="H20" t="s">
        <v>329</v>
      </c>
      <c r="I20" t="s">
        <v>104</v>
      </c>
    </row>
    <row r="21" spans="1:16">
      <c r="A21" t="s">
        <v>528</v>
      </c>
      <c r="B21" t="s">
        <v>68</v>
      </c>
      <c r="C21" t="s">
        <v>71</v>
      </c>
      <c r="D21" t="s">
        <v>90</v>
      </c>
      <c r="E21" t="s">
        <v>98</v>
      </c>
      <c r="F21" t="s">
        <v>120</v>
      </c>
      <c r="G21" t="s">
        <v>79</v>
      </c>
      <c r="H21" t="s">
        <v>81</v>
      </c>
      <c r="I21" t="s">
        <v>104</v>
      </c>
    </row>
    <row r="22" spans="1:16">
      <c r="A22" t="s">
        <v>529</v>
      </c>
      <c r="B22" t="s">
        <v>66</v>
      </c>
      <c r="C22" t="s">
        <v>80</v>
      </c>
      <c r="D22" t="s">
        <v>107</v>
      </c>
      <c r="E22" t="s">
        <v>77</v>
      </c>
      <c r="F22" t="s">
        <v>97</v>
      </c>
      <c r="G22" t="s">
        <v>104</v>
      </c>
      <c r="H22" t="s">
        <v>108</v>
      </c>
      <c r="I22" t="s">
        <v>112</v>
      </c>
    </row>
    <row r="23" spans="1:16">
      <c r="A23" t="s">
        <v>530</v>
      </c>
      <c r="B23" t="s">
        <v>66</v>
      </c>
      <c r="C23" t="s">
        <v>531</v>
      </c>
      <c r="D23" t="s">
        <v>90</v>
      </c>
      <c r="E23" t="s">
        <v>81</v>
      </c>
      <c r="F23" t="s">
        <v>104</v>
      </c>
      <c r="G23" t="s">
        <v>108</v>
      </c>
      <c r="H23" t="s">
        <v>532</v>
      </c>
    </row>
    <row r="24" spans="1:16">
      <c r="A24" t="s">
        <v>533</v>
      </c>
      <c r="B24" t="s">
        <v>66</v>
      </c>
      <c r="C24" t="s">
        <v>483</v>
      </c>
      <c r="D24" t="s">
        <v>109</v>
      </c>
      <c r="E24" t="s">
        <v>333</v>
      </c>
      <c r="F24" t="s">
        <v>77</v>
      </c>
      <c r="G24" t="s">
        <v>525</v>
      </c>
      <c r="H24" t="s">
        <v>112</v>
      </c>
      <c r="I24" t="s">
        <v>113</v>
      </c>
    </row>
    <row r="25" spans="1:16">
      <c r="A25" t="s">
        <v>534</v>
      </c>
      <c r="B25" t="s">
        <v>66</v>
      </c>
      <c r="C25" t="s">
        <v>98</v>
      </c>
      <c r="D25" t="s">
        <v>105</v>
      </c>
      <c r="E25" t="s">
        <v>107</v>
      </c>
      <c r="F25" t="s">
        <v>121</v>
      </c>
      <c r="G25" t="s">
        <v>63</v>
      </c>
      <c r="H25" t="s">
        <v>69</v>
      </c>
      <c r="I25" t="s">
        <v>114</v>
      </c>
    </row>
    <row r="26" spans="1:16">
      <c r="A26" t="s">
        <v>535</v>
      </c>
      <c r="B26" t="s">
        <v>86</v>
      </c>
      <c r="C26" t="s">
        <v>90</v>
      </c>
      <c r="D26" t="s">
        <v>500</v>
      </c>
      <c r="E26" t="s">
        <v>333</v>
      </c>
      <c r="F26" t="s">
        <v>297</v>
      </c>
      <c r="G26" t="s">
        <v>297</v>
      </c>
      <c r="H26" t="s">
        <v>297</v>
      </c>
      <c r="J26" s="16">
        <v>1</v>
      </c>
      <c r="K26" t="s">
        <v>62</v>
      </c>
      <c r="L26" t="s">
        <v>115</v>
      </c>
      <c r="M26" t="s">
        <v>63</v>
      </c>
      <c r="N26" t="s">
        <v>87</v>
      </c>
    </row>
    <row r="27" spans="1:16">
      <c r="A27" t="s">
        <v>536</v>
      </c>
      <c r="B27" t="s">
        <v>86</v>
      </c>
      <c r="C27" t="s">
        <v>98</v>
      </c>
      <c r="D27" t="s">
        <v>115</v>
      </c>
      <c r="E27" t="s">
        <v>333</v>
      </c>
      <c r="F27" t="s">
        <v>121</v>
      </c>
      <c r="G27" t="s">
        <v>63</v>
      </c>
      <c r="H27" t="s">
        <v>81</v>
      </c>
      <c r="I27" t="s">
        <v>104</v>
      </c>
    </row>
    <row r="28" spans="1:16">
      <c r="A28" t="s">
        <v>537</v>
      </c>
      <c r="B28" t="s">
        <v>66</v>
      </c>
      <c r="C28" t="s">
        <v>78</v>
      </c>
      <c r="D28" t="s">
        <v>80</v>
      </c>
      <c r="E28" t="s">
        <v>105</v>
      </c>
      <c r="F28" t="s">
        <v>107</v>
      </c>
      <c r="G28" t="s">
        <v>119</v>
      </c>
      <c r="H28" t="s">
        <v>442</v>
      </c>
      <c r="I28" t="s">
        <v>114</v>
      </c>
    </row>
    <row r="29" spans="1:16">
      <c r="A29" t="s">
        <v>538</v>
      </c>
      <c r="B29" t="s">
        <v>68</v>
      </c>
      <c r="C29" t="s">
        <v>333</v>
      </c>
      <c r="D29" t="s">
        <v>333</v>
      </c>
      <c r="E29" t="s">
        <v>333</v>
      </c>
      <c r="F29" t="s">
        <v>120</v>
      </c>
      <c r="G29" t="s">
        <v>121</v>
      </c>
      <c r="H29" t="s">
        <v>81</v>
      </c>
      <c r="I29" t="s">
        <v>509</v>
      </c>
    </row>
    <row r="30" spans="1:16">
      <c r="A30" t="s">
        <v>539</v>
      </c>
      <c r="B30" t="s">
        <v>66</v>
      </c>
      <c r="C30" t="s">
        <v>80</v>
      </c>
      <c r="D30" t="s">
        <v>500</v>
      </c>
      <c r="E30" t="s">
        <v>63</v>
      </c>
      <c r="F30" t="s">
        <v>77</v>
      </c>
      <c r="G30" t="s">
        <v>81</v>
      </c>
      <c r="H30" t="s">
        <v>104</v>
      </c>
      <c r="I30" t="s">
        <v>108</v>
      </c>
    </row>
  </sheetData>
  <sheetProtection algorithmName="SHA-512" hashValue="p40vBJAdUuA04yJE/HG36J4n8/As4EJicoGxKCbJ9M00QfI2elvDCqckSaE4JIpsLlnhCGydknOqcFgdJkio6A==" saltValue="kKyYd/XVGWRdajeof0TWug==" spinCount="100000" sheet="1" objects="1" scenarios="1" selectLockedCells="1"/>
  <mergeCells count="2">
    <mergeCell ref="B1:I1"/>
    <mergeCell ref="K1:Q1"/>
  </mergeCells>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I27"/>
  <sheetViews>
    <sheetView workbookViewId="0">
      <selection activeCell="C10" sqref="C10"/>
    </sheetView>
  </sheetViews>
  <sheetFormatPr defaultColWidth="9" defaultRowHeight="14"/>
  <cols>
    <col min="5" max="5" width="10.9140625" customWidth="1"/>
    <col min="7" max="7" width="10.9140625" customWidth="1"/>
    <col min="9" max="9" width="11" customWidth="1"/>
  </cols>
  <sheetData>
    <row r="1" spans="1:9">
      <c r="A1" t="s">
        <v>540</v>
      </c>
      <c r="C1" t="s">
        <v>541</v>
      </c>
      <c r="E1" t="s">
        <v>328</v>
      </c>
      <c r="G1" t="s">
        <v>355</v>
      </c>
      <c r="I1" t="s">
        <v>542</v>
      </c>
    </row>
    <row r="2" spans="1:9">
      <c r="A2" t="s">
        <v>76</v>
      </c>
      <c r="C2" t="s">
        <v>543</v>
      </c>
      <c r="E2" t="s">
        <v>73</v>
      </c>
      <c r="G2" t="s">
        <v>544</v>
      </c>
      <c r="I2" t="s">
        <v>100</v>
      </c>
    </row>
    <row r="3" spans="1:9">
      <c r="A3" t="s">
        <v>545</v>
      </c>
      <c r="C3" t="s">
        <v>546</v>
      </c>
      <c r="E3" t="s">
        <v>547</v>
      </c>
      <c r="G3" t="s">
        <v>548</v>
      </c>
      <c r="I3" t="s">
        <v>549</v>
      </c>
    </row>
    <row r="4" spans="1:9">
      <c r="A4" t="s">
        <v>550</v>
      </c>
      <c r="C4" t="s">
        <v>551</v>
      </c>
      <c r="E4" t="s">
        <v>552</v>
      </c>
      <c r="G4" t="s">
        <v>553</v>
      </c>
      <c r="I4" t="s">
        <v>554</v>
      </c>
    </row>
    <row r="5" spans="1:9">
      <c r="A5" t="s">
        <v>555</v>
      </c>
      <c r="C5" t="s">
        <v>556</v>
      </c>
      <c r="G5" t="s">
        <v>557</v>
      </c>
      <c r="I5" t="s">
        <v>558</v>
      </c>
    </row>
    <row r="6" spans="1:9">
      <c r="A6" t="s">
        <v>559</v>
      </c>
      <c r="C6" t="s">
        <v>560</v>
      </c>
      <c r="G6" t="s">
        <v>561</v>
      </c>
      <c r="I6" t="s">
        <v>562</v>
      </c>
    </row>
    <row r="7" spans="1:9">
      <c r="A7" t="s">
        <v>563</v>
      </c>
      <c r="C7" t="s">
        <v>564</v>
      </c>
      <c r="G7" t="s">
        <v>92</v>
      </c>
      <c r="I7" t="s">
        <v>565</v>
      </c>
    </row>
    <row r="8" spans="1:9">
      <c r="A8" t="s">
        <v>566</v>
      </c>
      <c r="C8" t="s">
        <v>567</v>
      </c>
      <c r="G8" t="s">
        <v>568</v>
      </c>
      <c r="I8" t="s">
        <v>569</v>
      </c>
    </row>
    <row r="9" spans="1:9">
      <c r="A9" t="s">
        <v>570</v>
      </c>
      <c r="C9" t="s">
        <v>571</v>
      </c>
      <c r="G9" t="s">
        <v>572</v>
      </c>
      <c r="I9" t="s">
        <v>573</v>
      </c>
    </row>
    <row r="10" spans="1:9">
      <c r="A10" t="s">
        <v>574</v>
      </c>
      <c r="C10" t="s">
        <v>575</v>
      </c>
      <c r="I10" t="s">
        <v>576</v>
      </c>
    </row>
    <row r="11" spans="1:9">
      <c r="A11" t="s">
        <v>577</v>
      </c>
      <c r="C11" t="s">
        <v>95</v>
      </c>
      <c r="I11" t="s">
        <v>578</v>
      </c>
    </row>
    <row r="12" spans="1:9">
      <c r="C12" t="s">
        <v>579</v>
      </c>
      <c r="I12" t="s">
        <v>580</v>
      </c>
    </row>
    <row r="13" spans="1:9">
      <c r="C13" t="s">
        <v>581</v>
      </c>
      <c r="I13" t="s">
        <v>582</v>
      </c>
    </row>
    <row r="14" spans="1:9">
      <c r="I14" t="s">
        <v>583</v>
      </c>
    </row>
    <row r="15" spans="1:9">
      <c r="I15" t="s">
        <v>584</v>
      </c>
    </row>
    <row r="16" spans="1:9">
      <c r="I16" t="s">
        <v>585</v>
      </c>
    </row>
    <row r="17" spans="9:9">
      <c r="I17" t="s">
        <v>586</v>
      </c>
    </row>
    <row r="18" spans="9:9">
      <c r="I18" t="s">
        <v>587</v>
      </c>
    </row>
    <row r="19" spans="9:9">
      <c r="I19" t="s">
        <v>588</v>
      </c>
    </row>
    <row r="20" spans="9:9">
      <c r="I20" t="s">
        <v>589</v>
      </c>
    </row>
    <row r="21" spans="9:9">
      <c r="I21" t="s">
        <v>590</v>
      </c>
    </row>
    <row r="22" spans="9:9">
      <c r="I22" t="s">
        <v>591</v>
      </c>
    </row>
    <row r="23" spans="9:9">
      <c r="I23" t="s">
        <v>592</v>
      </c>
    </row>
    <row r="24" spans="9:9">
      <c r="I24" t="s">
        <v>593</v>
      </c>
    </row>
    <row r="25" spans="9:9">
      <c r="I25" t="s">
        <v>594</v>
      </c>
    </row>
    <row r="26" spans="9:9">
      <c r="I26" t="s">
        <v>595</v>
      </c>
    </row>
    <row r="27" spans="9:9">
      <c r="I27" t="s">
        <v>596</v>
      </c>
    </row>
  </sheetData>
  <sheetProtection sheet="1" objects="1" selectLockedCells="1"/>
  <phoneticPr fontId="32" type="noConversion"/>
  <pageMargins left="0.7" right="0.7" top="0.75" bottom="0.75" header="0.3" footer="0.3"/>
  <tableParts count="5">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AX284"/>
  <sheetViews>
    <sheetView topLeftCell="A63" workbookViewId="0">
      <selection activeCell="D87" sqref="D87"/>
    </sheetView>
  </sheetViews>
  <sheetFormatPr defaultColWidth="9" defaultRowHeight="14"/>
  <cols>
    <col min="1" max="1" width="27.4140625" customWidth="1"/>
    <col min="3" max="3" width="12" customWidth="1"/>
    <col min="4" max="4" width="15.83203125" customWidth="1"/>
    <col min="7" max="7" width="17.58203125" customWidth="1"/>
    <col min="8" max="8" width="9.1640625"/>
  </cols>
  <sheetData>
    <row r="1" spans="1:50" ht="16.5">
      <c r="A1" s="83" t="s">
        <v>597</v>
      </c>
      <c r="D1" s="84" t="s">
        <v>598</v>
      </c>
    </row>
    <row r="2" spans="1:50">
      <c r="A2" t="s">
        <v>13</v>
      </c>
      <c r="B2">
        <f>IF(ISBLANK(人物卡!AN3),人物卡!AH3,人物卡!AN3)</f>
        <v>8</v>
      </c>
      <c r="D2">
        <f>人物卡!ED24</f>
        <v>16</v>
      </c>
    </row>
    <row r="3" spans="1:50">
      <c r="A3" t="s">
        <v>16</v>
      </c>
      <c r="B3">
        <f>IF(ISBLANK(人物卡!AN4),人物卡!AH4,人物卡!AN4)</f>
        <v>15</v>
      </c>
      <c r="D3">
        <f>人物卡!ED27</f>
        <v>16</v>
      </c>
    </row>
    <row r="4" spans="1:50">
      <c r="A4" t="s">
        <v>20</v>
      </c>
      <c r="B4">
        <f>IF(ISBLANK(人物卡!AN5),人物卡!AH5,人物卡!AN5)</f>
        <v>15</v>
      </c>
      <c r="D4">
        <f>人物卡!ED30</f>
        <v>16</v>
      </c>
    </row>
    <row r="5" spans="1:50">
      <c r="A5" t="s">
        <v>24</v>
      </c>
      <c r="B5">
        <f>IF(ISBLANK(人物卡!AN6),人物卡!AH6,人物卡!AN6)</f>
        <v>10</v>
      </c>
      <c r="D5">
        <f>人物卡!ED33</f>
        <v>16</v>
      </c>
    </row>
    <row r="6" spans="1:50">
      <c r="A6" t="s">
        <v>27</v>
      </c>
      <c r="B6">
        <f>IF(ISBLANK(人物卡!AN7),人物卡!AH7,人物卡!AN7)</f>
        <v>16</v>
      </c>
      <c r="D6" t="str">
        <f>人物卡!ED36</f>
        <v/>
      </c>
    </row>
    <row r="7" spans="1:50">
      <c r="A7" t="s">
        <v>30</v>
      </c>
      <c r="B7">
        <f>IF(ISBLANK(人物卡!AN8),人物卡!AH8,人物卡!AN8)</f>
        <v>16</v>
      </c>
      <c r="D7" t="str">
        <f>人物卡!ED39</f>
        <v/>
      </c>
    </row>
    <row r="11" spans="1:50">
      <c r="A11" s="84" t="s">
        <v>599</v>
      </c>
      <c r="C11" t="s">
        <v>600</v>
      </c>
      <c r="D11" t="str">
        <f>IF(G11,INDEX(H63:H82,MATCH(IF(A63=1,B62,人物卡!H47),G63:G82,0)),A15)</f>
        <v>联邦探员</v>
      </c>
      <c r="F11" t="s">
        <v>601</v>
      </c>
      <c r="G11" t="b">
        <f>B62&lt;&gt;0</f>
        <v>0</v>
      </c>
      <c r="H11" t="s">
        <v>602</v>
      </c>
      <c r="I11" t="b">
        <f>AND(G11,A63&gt;1)</f>
        <v>0</v>
      </c>
    </row>
    <row r="12" spans="1:50">
      <c r="A12" t="s">
        <v>603</v>
      </c>
      <c r="B12">
        <f>MATCH(人物卡!$H$46,职业列表!A2:A505,0)</f>
        <v>9</v>
      </c>
      <c r="C12" t="s">
        <v>604</v>
      </c>
      <c r="D12">
        <f>MATCH(D11,职业列表!A2:A505,0)</f>
        <v>9</v>
      </c>
      <c r="H12" t="s">
        <v>605</v>
      </c>
      <c r="I12" t="b">
        <f>AND(NOT(ISNA(D11)),OR(NOT(I11),NOT(ISNA(MATCH(人物卡!H47,_xlfn.ANCHORARRAY(B62),0)))))</f>
        <v>1</v>
      </c>
    </row>
    <row r="15" spans="1:50" s="14" customFormat="1">
      <c r="A15" t="str">
        <f t="array" ref="A15">INDEX(职业列表!A2:A505,$B$12)</f>
        <v>联邦探员</v>
      </c>
      <c r="B15" t="str">
        <f t="array" ref="B15">INDEX(职业列表!B2:B505,$B$12)</f>
        <v>体质，意志，魅力</v>
      </c>
      <c r="C15">
        <f t="array" ref="C15">INDEX(职业列表!C2:C505,$B$12)</f>
        <v>3</v>
      </c>
      <c r="D15" t="str">
        <f t="array" ref="D15">INDEX(职业列表!D2:D505,$B$12)</f>
        <v>警觉50%</v>
      </c>
      <c r="E15" t="str">
        <f t="array" ref="E15">INDEX(职业列表!E2:E505,$B$12)</f>
        <v>行政40%</v>
      </c>
      <c r="F15" t="str">
        <f t="array" ref="F15">INDEX(职业列表!F2:F505,$B$12)</f>
        <v>犯罪学50%</v>
      </c>
      <c r="G15" t="str">
        <f t="array" ref="G15">INDEX(职业列表!G2:G505,$B$12)</f>
        <v>机动车驾驶50%</v>
      </c>
      <c r="H15" t="str">
        <f t="array" ref="H15">INDEX(职业列表!H2:H505,$B$12)</f>
        <v>射击50%</v>
      </c>
      <c r="I15" t="str">
        <f t="array" ref="I15">INDEX(职业列表!I2:I505,$B$12)</f>
        <v>法证学30%</v>
      </c>
      <c r="J15" t="str">
        <f t="array" ref="J15">INDEX(职业列表!J2:J505,$B$12)</f>
        <v>人源情报60%</v>
      </c>
      <c r="K15" t="str">
        <f t="array" ref="K15">INDEX(职业列表!K2:K505,$B$12)</f>
        <v>法律30%</v>
      </c>
      <c r="L15" t="str">
        <f t="array" ref="L15">INDEX(职业列表!L2:L505,$B$12)</f>
        <v>说服50%</v>
      </c>
      <c r="M15" t="str">
        <f t="array" ref="M15">INDEX(职业列表!M2:M505,$B$12)</f>
        <v>搜寻50%</v>
      </c>
      <c r="N15" t="str">
        <f t="array" ref="N15">INDEX(职业列表!N2:N505,$B$12)</f>
        <v>徒手搏斗60%</v>
      </c>
      <c r="O15">
        <f t="array" ref="O15">INDEX(职业列表!O2:O505,$B$12)</f>
        <v>0</v>
      </c>
      <c r="P15">
        <f t="array" ref="P15">INDEX(职业列表!P2:P505,$B$12)</f>
        <v>0</v>
      </c>
      <c r="Q15">
        <f t="array" ref="Q15">INDEX(职业列表!Q2:Q505,$B$12)</f>
        <v>0</v>
      </c>
      <c r="R15">
        <f t="array" ref="R15">INDEX(职业列表!R2:R505,$B$12)</f>
        <v>0</v>
      </c>
      <c r="S15">
        <f t="array" ref="S15">INDEX(职业列表!S2:S505,$B$12)</f>
        <v>0</v>
      </c>
      <c r="T15">
        <f t="array" ref="T15">INDEX(职业列表!T2:T505,$B$12)</f>
        <v>1</v>
      </c>
      <c r="U15" t="str">
        <f t="array" ref="U15">INDEX(职业列表!U2:U505,$B$12)</f>
        <v>会计学60%</v>
      </c>
      <c r="V15" t="str">
        <f t="array" ref="V15">INDEX(职业列表!V2:V505,$B$12)</f>
        <v>计算机科学50%</v>
      </c>
      <c r="W15" t="str">
        <f t="array" ref="W15">INDEX(职业列表!W2:W505,$B$12)</f>
        <v>外语（任选）50%</v>
      </c>
      <c r="X15" t="str">
        <f t="array" ref="X15">INDEX(职业列表!X2:X505,$B$12)</f>
        <v>重型武器50%</v>
      </c>
      <c r="Y15" t="str">
        <f t="array" ref="Y15">INDEX(职业列表!Y2:Y505,$B$12)</f>
        <v>药学50%</v>
      </c>
      <c r="Z15">
        <f t="array" ref="Z15">INDEX(职业列表!Z2:Z505,$B$12)</f>
        <v>0</v>
      </c>
      <c r="AA15">
        <f t="array" ref="AA15">INDEX(职业列表!AA2:AA505,$B$12)</f>
        <v>0</v>
      </c>
      <c r="AB15">
        <f t="array" ref="AB15">INDEX(职业列表!AB2:AB505,$B$12)</f>
        <v>0</v>
      </c>
      <c r="AC15">
        <f t="array" ref="AC15">INDEX(职业列表!AC2:AC505,$B$12)</f>
        <v>0</v>
      </c>
      <c r="AD15">
        <f t="array" ref="AD15">INDEX(职业列表!AD2:AD505,$B$12)</f>
        <v>0</v>
      </c>
      <c r="AE15">
        <f t="array" ref="AE15">INDEX(职业列表!AE2:AE505,$B$12)</f>
        <v>0</v>
      </c>
      <c r="AF15">
        <f t="array" ref="AF15">INDEX(职业列表!AF2:AF505,$B$12)</f>
        <v>0</v>
      </c>
      <c r="AG15">
        <f t="array" ref="AG15">INDEX(职业列表!AG2:AG505,$B$12)</f>
        <v>0</v>
      </c>
      <c r="AH15">
        <f t="array" ref="AH15">INDEX(职业列表!AH2:AH505,$B$12)</f>
        <v>0</v>
      </c>
      <c r="AI15">
        <f t="array" ref="AI15">INDEX(职业列表!AI2:AI505,$B$12)</f>
        <v>0</v>
      </c>
      <c r="AJ15">
        <f t="array" ref="AJ15">INDEX(职业列表!AJ2:AJ505,$B$12)</f>
        <v>0</v>
      </c>
      <c r="AK15">
        <f t="array" ref="AK15">INDEX(职业列表!AK2:AK505,$B$12)</f>
        <v>0</v>
      </c>
      <c r="AL15">
        <f t="array" ref="AL15">INDEX(职业列表!AL2:AL505,$B$12)</f>
        <v>0</v>
      </c>
      <c r="AM15">
        <f t="array" ref="AM15">INDEX(职业列表!AM2:AM505,$B$12)</f>
        <v>0</v>
      </c>
      <c r="AN15">
        <f t="array" ref="AN15">INDEX(职业列表!AN2:AN505,$B$12)</f>
        <v>0</v>
      </c>
      <c r="AO15">
        <f t="array" ref="AO15">INDEX(职业列表!AO2:AO505,$B$12)</f>
        <v>10</v>
      </c>
      <c r="AP15">
        <f t="array" ref="AP15">INDEX(职业列表!AP2:AP505,$B$12)</f>
        <v>0</v>
      </c>
      <c r="AQ15">
        <f t="array" ref="AQ15">INDEX(职业列表!AQ2:AQ505,$B$12)</f>
        <v>0</v>
      </c>
      <c r="AR15">
        <f t="array" ref="AR15">INDEX(职业列表!AR2:AR505,$B$12)</f>
        <v>0</v>
      </c>
      <c r="AS15">
        <f t="array" ref="AS15">INDEX(职业列表!AS2:AS505,$B$12)</f>
        <v>0</v>
      </c>
      <c r="AT15">
        <f t="array" ref="AT15">INDEX(职业列表!AT2:AT505,$B$12)</f>
        <v>0</v>
      </c>
      <c r="AU15">
        <f t="array" ref="AU15">INDEX(职业列表!AU2:AU505,$B$12)</f>
        <v>0</v>
      </c>
      <c r="AV15">
        <f t="array" ref="AV15">INDEX(职业列表!AV2:AV505,$B$12)</f>
        <v>0</v>
      </c>
      <c r="AW15">
        <f t="array" ref="AW15">INDEX(职业列表!AW2:AW505,$B$12)</f>
        <v>0</v>
      </c>
      <c r="AX15">
        <f t="array" ref="AX15">INDEX(职业列表!AX2:AX505,$B$12)</f>
        <v>0</v>
      </c>
    </row>
    <row r="16" spans="1:50" s="14" customFormat="1">
      <c r="A16" t="str">
        <f t="array" ref="A16">INDEX(职业列表!A2:A505,$D$12)</f>
        <v>联邦探员</v>
      </c>
      <c r="B16" t="str">
        <f t="array" ref="B16">INDEX(职业列表!B2:B505,$D$12)</f>
        <v>体质，意志，魅力</v>
      </c>
      <c r="C16">
        <f t="array" ref="C16">INDEX(职业列表!C2:C505,$D$12)</f>
        <v>3</v>
      </c>
      <c r="D16" t="str">
        <f t="array" ref="D16">INDEX(职业列表!D2:D505,$D$12)</f>
        <v>警觉50%</v>
      </c>
      <c r="E16" t="str">
        <f t="array" ref="E16">INDEX(职业列表!E2:E505,$D$12)</f>
        <v>行政40%</v>
      </c>
      <c r="F16" t="str">
        <f t="array" ref="F16">INDEX(职业列表!F2:F505,$D$12)</f>
        <v>犯罪学50%</v>
      </c>
      <c r="G16" t="str">
        <f t="array" ref="G16">INDEX(职业列表!G2:G505,$D$12)</f>
        <v>机动车驾驶50%</v>
      </c>
      <c r="H16" t="str">
        <f t="array" ref="H16">INDEX(职业列表!H2:H505,$D$12)</f>
        <v>射击50%</v>
      </c>
      <c r="I16" t="str">
        <f t="array" ref="I16">INDEX(职业列表!I2:I505,$D$12)</f>
        <v>法证学30%</v>
      </c>
      <c r="J16" t="str">
        <f t="array" ref="J16">INDEX(职业列表!J2:J505,$D$12)</f>
        <v>人源情报60%</v>
      </c>
      <c r="K16" t="str">
        <f t="array" ref="K16">INDEX(职业列表!K2:K505,$D$12)</f>
        <v>法律30%</v>
      </c>
      <c r="L16" t="str">
        <f t="array" ref="L16">INDEX(职业列表!L2:L505,$D$12)</f>
        <v>说服50%</v>
      </c>
      <c r="M16" t="str">
        <f t="array" ref="M16">INDEX(职业列表!M2:M505,$D$12)</f>
        <v>搜寻50%</v>
      </c>
      <c r="N16" t="str">
        <f t="array" ref="N16">INDEX(职业列表!N2:N505,$D$12)</f>
        <v>徒手搏斗60%</v>
      </c>
      <c r="O16">
        <f t="array" ref="O16">INDEX(职业列表!O2:O505,$D$12)</f>
        <v>0</v>
      </c>
      <c r="P16">
        <f t="array" ref="P16">INDEX(职业列表!P2:P505,$D$12)</f>
        <v>0</v>
      </c>
      <c r="Q16">
        <f t="array" ref="Q16">INDEX(职业列表!Q2:Q505,$D$12)</f>
        <v>0</v>
      </c>
      <c r="R16">
        <f t="array" ref="R16">INDEX(职业列表!R2:R505,$D$12)</f>
        <v>0</v>
      </c>
      <c r="S16">
        <f t="array" ref="S16">INDEX(职业列表!S2:S505,$D$12)</f>
        <v>0</v>
      </c>
      <c r="T16">
        <f t="array" ref="T16">INDEX(职业列表!T2:T505,$D$12)</f>
        <v>1</v>
      </c>
      <c r="U16" t="str">
        <f t="array" ref="U16">INDEX(职业列表!U2:U505,$D$12)</f>
        <v>会计学60%</v>
      </c>
      <c r="V16" t="str">
        <f t="array" ref="V16">INDEX(职业列表!V2:V505,$D$12)</f>
        <v>计算机科学50%</v>
      </c>
      <c r="W16" t="str">
        <f t="array" ref="W16">INDEX(职业列表!W2:W505,$D$12)</f>
        <v>外语（任选）50%</v>
      </c>
      <c r="X16" t="str">
        <f t="array" ref="X16">INDEX(职业列表!X2:X505,$D$12)</f>
        <v>重型武器50%</v>
      </c>
      <c r="Y16" t="str">
        <f t="array" ref="Y16">INDEX(职业列表!Y2:Y505,$D$12)</f>
        <v>药学50%</v>
      </c>
      <c r="Z16">
        <f t="array" ref="Z16">INDEX(职业列表!Z2:Z505,$D$12)</f>
        <v>0</v>
      </c>
      <c r="AA16">
        <f t="array" ref="AA16">INDEX(职业列表!AA2:AA505,$D$12)</f>
        <v>0</v>
      </c>
      <c r="AB16">
        <f t="array" ref="AB16">INDEX(职业列表!AB2:AB505,$D$12)</f>
        <v>0</v>
      </c>
      <c r="AC16">
        <f t="array" ref="AC16">INDEX(职业列表!AC2:AC505,$D$12)</f>
        <v>0</v>
      </c>
      <c r="AD16">
        <f t="array" ref="AD16">INDEX(职业列表!AD2:AD505,$D$12)</f>
        <v>0</v>
      </c>
      <c r="AE16">
        <f t="array" ref="AE16">INDEX(职业列表!AE2:AE505,$D$12)</f>
        <v>0</v>
      </c>
      <c r="AF16">
        <f t="array" ref="AF16">INDEX(职业列表!AF2:AF505,$D$12)</f>
        <v>0</v>
      </c>
      <c r="AG16">
        <f t="array" ref="AG16">INDEX(职业列表!AG2:AG505,$D$12)</f>
        <v>0</v>
      </c>
      <c r="AH16">
        <f t="array" ref="AH16">INDEX(职业列表!AH2:AH505,$D$12)</f>
        <v>0</v>
      </c>
      <c r="AI16">
        <f t="array" ref="AI16">INDEX(职业列表!AI2:AI505,$D$12)</f>
        <v>0</v>
      </c>
      <c r="AJ16">
        <f t="array" ref="AJ16">INDEX(职业列表!AJ2:AJ505,$D$12)</f>
        <v>0</v>
      </c>
      <c r="AK16">
        <f t="array" ref="AK16">INDEX(职业列表!AK2:AK505,$D$12)</f>
        <v>0</v>
      </c>
      <c r="AL16">
        <f t="array" ref="AL16">INDEX(职业列表!AL2:AL505,$D$12)</f>
        <v>0</v>
      </c>
      <c r="AM16">
        <f t="array" ref="AM16">INDEX(职业列表!AM2:AM505,$D$12)</f>
        <v>0</v>
      </c>
      <c r="AN16">
        <f t="array" ref="AN16">INDEX(职业列表!AN2:AN505,$D$12)</f>
        <v>0</v>
      </c>
      <c r="AO16">
        <f t="array" ref="AO16">INDEX(职业列表!AO2:AO505,$D$12)</f>
        <v>10</v>
      </c>
      <c r="AP16">
        <f t="array" ref="AP16">INDEX(职业列表!AP2:AP505,$D$12)</f>
        <v>0</v>
      </c>
      <c r="AQ16">
        <f t="array" ref="AQ16">INDEX(职业列表!AQ2:AQ505,$D$12)</f>
        <v>0</v>
      </c>
      <c r="AR16">
        <f t="array" ref="AR16">INDEX(职业列表!AR2:AR505,$D$12)</f>
        <v>0</v>
      </c>
      <c r="AS16">
        <f t="array" ref="AS16">INDEX(职业列表!AS2:AS505,$D$12)</f>
        <v>0</v>
      </c>
      <c r="AT16">
        <f t="array" ref="AT16">INDEX(职业列表!AT2:AT505,$D$12)</f>
        <v>0</v>
      </c>
      <c r="AU16">
        <f t="array" ref="AU16">INDEX(职业列表!AU2:AU505,$D$12)</f>
        <v>0</v>
      </c>
      <c r="AV16">
        <f t="array" ref="AV16">INDEX(职业列表!AV2:AV505,$D$12)</f>
        <v>0</v>
      </c>
      <c r="AW16">
        <f t="array" ref="AW16">INDEX(职业列表!AW2:AW505,$D$12)</f>
        <v>0</v>
      </c>
      <c r="AX16">
        <f t="array" ref="AX16">INDEX(职业列表!AX2:AX505,$D$12)</f>
        <v>0</v>
      </c>
    </row>
    <row r="17" spans="1:49" s="14" customFormat="1">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row>
    <row r="19" spans="1:49">
      <c r="A19" s="84" t="s">
        <v>606</v>
      </c>
      <c r="C19" t="s">
        <v>607</v>
      </c>
      <c r="D19">
        <f>T16</f>
        <v>1</v>
      </c>
      <c r="F19" t="s">
        <v>608</v>
      </c>
      <c r="I19" s="15" t="s">
        <v>609</v>
      </c>
      <c r="K19" t="str">
        <f>INDEX(K20:K26,MATCH(1,I20:I26,0))</f>
        <v/>
      </c>
    </row>
    <row r="20" spans="1:49">
      <c r="A20" t="str">
        <f t="array" ref="A20:A35">TRANSPOSE(D16:S16)</f>
        <v>警觉50%</v>
      </c>
      <c r="D20" t="str">
        <f t="array" ref="D20:D30">TRANSPOSE(U16:AE16)</f>
        <v>会计学60%</v>
      </c>
      <c r="F20">
        <f t="array" ref="F20:F23">TRANSPOSE(AJ15:AM15)</f>
        <v>0</v>
      </c>
      <c r="I20">
        <f>COUNTIF($A$16,J20&amp;"*")</f>
        <v>0</v>
      </c>
      <c r="J20" t="s">
        <v>610</v>
      </c>
      <c r="K20" t="s">
        <v>611</v>
      </c>
    </row>
    <row r="21" spans="1:49">
      <c r="A21" t="str">
        <v>行政40%</v>
      </c>
      <c r="D21" t="str">
        <v>计算机科学50%</v>
      </c>
      <c r="F21">
        <v>0</v>
      </c>
      <c r="I21">
        <f t="shared" ref="I21" si="0">COUNTIF($A$16,J21&amp;"*")</f>
        <v>0</v>
      </c>
      <c r="J21" t="s">
        <v>123</v>
      </c>
      <c r="K21" t="s">
        <v>612</v>
      </c>
    </row>
    <row r="22" spans="1:49">
      <c r="A22" t="str">
        <v>犯罪学50%</v>
      </c>
      <c r="D22" t="str">
        <v>外语（任选）50%</v>
      </c>
      <c r="F22">
        <v>0</v>
      </c>
    </row>
    <row r="23" spans="1:49">
      <c r="A23" t="str">
        <v>机动车驾驶50%</v>
      </c>
      <c r="D23" t="str">
        <v>重型武器50%</v>
      </c>
      <c r="F23">
        <v>0</v>
      </c>
    </row>
    <row r="24" spans="1:49">
      <c r="A24" t="str">
        <v>射击50%</v>
      </c>
      <c r="D24" t="str">
        <v>药学50%</v>
      </c>
    </row>
    <row r="25" spans="1:49">
      <c r="A25" t="str">
        <v>法证学30%</v>
      </c>
      <c r="D25">
        <v>0</v>
      </c>
    </row>
    <row r="26" spans="1:49">
      <c r="A26" t="str">
        <v>人源情报60%</v>
      </c>
      <c r="D26">
        <v>0</v>
      </c>
      <c r="I26">
        <f t="shared" ref="I26" si="1">COUNTIF(A23,J26&amp;"*")</f>
        <v>1</v>
      </c>
      <c r="K26" t="str">
        <f>""</f>
        <v/>
      </c>
    </row>
    <row r="27" spans="1:49">
      <c r="A27" t="str">
        <v>法律30%</v>
      </c>
      <c r="D27">
        <v>0</v>
      </c>
      <c r="K27" t="str">
        <f>""</f>
        <v/>
      </c>
    </row>
    <row r="28" spans="1:49">
      <c r="A28" t="str">
        <v>说服50%</v>
      </c>
      <c r="D28">
        <v>0</v>
      </c>
    </row>
    <row r="29" spans="1:49">
      <c r="A29" t="str">
        <v>搜寻50%</v>
      </c>
      <c r="D29">
        <v>0</v>
      </c>
    </row>
    <row r="30" spans="1:49">
      <c r="A30" t="str">
        <v>徒手搏斗60%</v>
      </c>
      <c r="D30">
        <v>0</v>
      </c>
    </row>
    <row r="31" spans="1:49">
      <c r="A31">
        <v>0</v>
      </c>
    </row>
    <row r="32" spans="1:49">
      <c r="A32">
        <v>0</v>
      </c>
    </row>
    <row r="33" spans="1:25">
      <c r="A33">
        <v>0</v>
      </c>
    </row>
    <row r="34" spans="1:25">
      <c r="A34">
        <v>0</v>
      </c>
    </row>
    <row r="35" spans="1:25">
      <c r="A35">
        <v>0</v>
      </c>
    </row>
    <row r="36" spans="1:25">
      <c r="A36" s="84" t="s">
        <v>613</v>
      </c>
      <c r="G36" s="85" t="s">
        <v>614</v>
      </c>
    </row>
    <row r="37" spans="1:25">
      <c r="A37" t="s">
        <v>615</v>
      </c>
      <c r="G37" t="s">
        <v>616</v>
      </c>
    </row>
    <row r="38" spans="1:25">
      <c r="A38" t="s">
        <v>617</v>
      </c>
      <c r="G38" t="s">
        <v>618</v>
      </c>
    </row>
    <row r="39" spans="1:25">
      <c r="A39" t="s">
        <v>619</v>
      </c>
      <c r="G39" t="s">
        <v>620</v>
      </c>
    </row>
    <row r="40" spans="1:25">
      <c r="A40" t="s">
        <v>621</v>
      </c>
      <c r="G40" t="s">
        <v>622</v>
      </c>
    </row>
    <row r="41" spans="1:25">
      <c r="A41" t="s">
        <v>623</v>
      </c>
    </row>
    <row r="45" spans="1:25">
      <c r="A45" s="85" t="s">
        <v>624</v>
      </c>
      <c r="C45">
        <f>MATCH(人物卡!$BW$46,额外技能包!A2:A30,0)</f>
        <v>16</v>
      </c>
    </row>
    <row r="46" spans="1:25">
      <c r="A46" t="str">
        <f t="array" ref="A46">INDEX(额外技能包!A$2:A$30,$C$45)</f>
        <v>人文学科学位</v>
      </c>
      <c r="B46" t="str">
        <f t="array" ref="B46">INDEX(额外技能包!B$2:B$30,$C$45)</f>
        <v>人类学或考古学</v>
      </c>
      <c r="C46" t="str">
        <f t="array" ref="C46">INDEX(额外技能包!C$2:C$30,$C$45)</f>
        <v>艺术（任选）</v>
      </c>
      <c r="D46" t="str">
        <f t="array" ref="D46">INDEX(额外技能包!D$2:D$30,$C$45)</f>
        <v>外语（任选）</v>
      </c>
      <c r="E46" t="str">
        <f t="array" ref="E46">INDEX(额外技能包!E$2:E$30,$C$45)</f>
        <v>历史</v>
      </c>
      <c r="F46" t="str">
        <f t="array" ref="F46">INDEX(额外技能包!F$2:F$30,$C$45)</f>
        <v>说服</v>
      </c>
      <c r="G46" t="str">
        <f t="array" ref="G46">INDEX(额外技能包!G$2:G$30,$C$45)</f>
        <v>另三项个人特长</v>
      </c>
      <c r="H46">
        <f t="array" ref="H46">INDEX(额外技能包!H$2:H$30,$C$45)</f>
        <v>0</v>
      </c>
      <c r="I46">
        <f t="array" ref="I46">INDEX(额外技能包!I$2:I$30,$C$45)</f>
        <v>0</v>
      </c>
      <c r="J46">
        <f t="array" ref="J46">INDEX(额外技能包!J$2:J$30,$C$45)</f>
        <v>0</v>
      </c>
      <c r="K46">
        <f t="array" ref="K46">INDEX(额外技能包!K$2:K$30,$C$45)</f>
        <v>0</v>
      </c>
      <c r="L46">
        <f t="array" ref="L46">INDEX(额外技能包!L$2:L$30,$C$45)</f>
        <v>0</v>
      </c>
      <c r="M46">
        <f t="array" ref="M46">INDEX(额外技能包!M$2:M$30,$C$45)</f>
        <v>0</v>
      </c>
      <c r="N46">
        <f t="array" ref="N46">INDEX(额外技能包!N$2:N$30,$C$45)</f>
        <v>0</v>
      </c>
      <c r="O46">
        <f t="array" ref="O46">INDEX(额外技能包!O$2:O$30,$C$45)</f>
        <v>0</v>
      </c>
      <c r="P46">
        <f t="array" ref="P46">INDEX(额外技能包!P$2:P$30,$C$45)</f>
        <v>0</v>
      </c>
      <c r="Q46">
        <f t="array" ref="Q46">INDEX(额外技能包!Q$2:Q$30,$C$45)</f>
        <v>0</v>
      </c>
      <c r="R46">
        <f t="array" ref="R46">INDEX(额外技能包!R$2:R$30,$C$45)</f>
        <v>0</v>
      </c>
      <c r="S46">
        <f t="array" ref="S46">INDEX(额外技能包!S$2:S$30,$C$45)</f>
        <v>0</v>
      </c>
      <c r="T46">
        <f t="array" ref="T46">INDEX(额外技能包!T$2:T$30,$C$45)</f>
        <v>0</v>
      </c>
      <c r="U46">
        <f t="array" ref="U46">INDEX(额外技能包!U$2:U$30,$C$45)</f>
        <v>0</v>
      </c>
      <c r="V46">
        <f t="array" ref="V46">INDEX(额外技能包!V$2:V$30,$C$45)</f>
        <v>0</v>
      </c>
      <c r="W46">
        <f t="array" ref="W46">INDEX(额外技能包!W$2:W$30,$C$45)</f>
        <v>0</v>
      </c>
      <c r="X46">
        <f t="array" ref="X46">INDEX(额外技能包!X$2:X$30,$C$45)</f>
        <v>0</v>
      </c>
      <c r="Y46">
        <f t="array" ref="Y46">INDEX(额外技能包!Y$2:Y$30,$C$45)</f>
        <v>0</v>
      </c>
    </row>
    <row r="48" spans="1:25">
      <c r="A48" s="85" t="s">
        <v>625</v>
      </c>
      <c r="D48">
        <f>J46</f>
        <v>0</v>
      </c>
    </row>
    <row r="49" spans="1:12">
      <c r="A49" t="str">
        <f t="array" ref="A49:A56">TRANSPOSE(B46:I46)</f>
        <v>人类学或考古学</v>
      </c>
      <c r="D49">
        <f t="array" ref="D49:D59">TRANSPOSE(K46:U46)</f>
        <v>0</v>
      </c>
    </row>
    <row r="50" spans="1:12">
      <c r="A50" t="str">
        <v>艺术（任选）</v>
      </c>
      <c r="D50">
        <v>0</v>
      </c>
    </row>
    <row r="51" spans="1:12">
      <c r="A51" t="str">
        <v>外语（任选）</v>
      </c>
      <c r="D51">
        <v>0</v>
      </c>
    </row>
    <row r="52" spans="1:12">
      <c r="A52" t="str">
        <v>历史</v>
      </c>
      <c r="D52">
        <v>0</v>
      </c>
    </row>
    <row r="53" spans="1:12">
      <c r="A53" t="str">
        <v>说服</v>
      </c>
      <c r="D53">
        <v>0</v>
      </c>
    </row>
    <row r="54" spans="1:12">
      <c r="A54" t="str">
        <v>另三项个人特长</v>
      </c>
      <c r="D54">
        <v>0</v>
      </c>
    </row>
    <row r="55" spans="1:12">
      <c r="A55">
        <v>0</v>
      </c>
      <c r="D55">
        <v>0</v>
      </c>
    </row>
    <row r="56" spans="1:12">
      <c r="A56">
        <v>0</v>
      </c>
      <c r="D56">
        <v>0</v>
      </c>
    </row>
    <row r="57" spans="1:12">
      <c r="D57">
        <v>0</v>
      </c>
    </row>
    <row r="58" spans="1:12">
      <c r="D58">
        <v>0</v>
      </c>
    </row>
    <row r="59" spans="1:12">
      <c r="D59">
        <v>0</v>
      </c>
    </row>
    <row r="62" spans="1:12">
      <c r="A62" t="s">
        <v>128</v>
      </c>
      <c r="B62">
        <f t="array" ref="B62:B65">TRANSPOSE(AF15:AI15)</f>
        <v>0</v>
      </c>
      <c r="G62" t="s">
        <v>626</v>
      </c>
      <c r="L62" t="s">
        <v>627</v>
      </c>
    </row>
    <row r="63" spans="1:12">
      <c r="A63">
        <f>COUNTIF(B62:B65,"&lt;&gt;0")</f>
        <v>0</v>
      </c>
      <c r="B63">
        <v>0</v>
      </c>
      <c r="G63" t="s">
        <v>180</v>
      </c>
      <c r="H63" t="str">
        <f>职业列表!A10</f>
        <v>联邦探员</v>
      </c>
      <c r="L63" t="s">
        <v>628</v>
      </c>
    </row>
    <row r="64" spans="1:12">
      <c r="B64">
        <v>0</v>
      </c>
      <c r="G64" t="s">
        <v>129</v>
      </c>
      <c r="H64" t="str">
        <f>职业列表!A17</f>
        <v>【额外】情报分析员</v>
      </c>
      <c r="L64" t="s">
        <v>629</v>
      </c>
    </row>
    <row r="65" spans="2:12">
      <c r="B65">
        <v>0</v>
      </c>
      <c r="G65" t="s">
        <v>293</v>
      </c>
      <c r="H65" t="str">
        <f>职业列表!A18</f>
        <v>【额外】情报官员</v>
      </c>
      <c r="L65" t="s">
        <v>630</v>
      </c>
    </row>
    <row r="66" spans="2:12">
      <c r="G66" t="s">
        <v>196</v>
      </c>
      <c r="H66" t="str">
        <f>职业列表!A11</f>
        <v>医生</v>
      </c>
      <c r="L66" t="s">
        <v>631</v>
      </c>
    </row>
    <row r="67" spans="2:12">
      <c r="G67" t="s">
        <v>206</v>
      </c>
      <c r="H67" t="str">
        <f>职业列表!A12</f>
        <v>科学家</v>
      </c>
    </row>
    <row r="68" spans="2:12">
      <c r="G68" t="s">
        <v>296</v>
      </c>
      <c r="H68" t="str">
        <f>职业列表!A9</f>
        <v>计算机科学家或工程师</v>
      </c>
    </row>
    <row r="69" spans="2:12">
      <c r="G69" t="s">
        <v>304</v>
      </c>
      <c r="H69" t="str">
        <f>职业列表!A23</f>
        <v>【额外】警察</v>
      </c>
    </row>
    <row r="70" spans="2:12">
      <c r="G70" t="s">
        <v>152</v>
      </c>
      <c r="H70" t="str">
        <f>职业列表!A8</f>
        <v>人类学家或历史学家</v>
      </c>
    </row>
    <row r="71" spans="2:12">
      <c r="G71" t="s">
        <v>306</v>
      </c>
      <c r="H71" t="str">
        <f>职业列表!A19</f>
        <v>【额外】律师或商务主管</v>
      </c>
    </row>
    <row r="72" spans="2:12">
      <c r="G72" t="s">
        <v>307</v>
      </c>
      <c r="H72" t="str">
        <f>职业列表!A24</f>
        <v>【额外】项目群经理</v>
      </c>
    </row>
    <row r="73" spans="2:12">
      <c r="G73" t="s">
        <v>320</v>
      </c>
      <c r="H73" t="str">
        <f>职业列表!A20</f>
        <v>【额外】媒体专家</v>
      </c>
    </row>
    <row r="74" spans="2:12">
      <c r="G74" t="s">
        <v>332</v>
      </c>
      <c r="H74" t="str">
        <f>职业列表!A25</f>
        <v>【额外】士兵或海军陆战队员</v>
      </c>
    </row>
    <row r="75" spans="2:12">
      <c r="G75" t="s">
        <v>211</v>
      </c>
      <c r="H75" t="str">
        <f>职业列表!A25</f>
        <v>【额外】士兵或海军陆战队员</v>
      </c>
    </row>
    <row r="76" spans="2:12">
      <c r="G76" t="s">
        <v>359</v>
      </c>
      <c r="H76" t="str">
        <f>职业列表!A22</f>
        <v>【额外】飞行员或水手</v>
      </c>
    </row>
    <row r="77" spans="2:12">
      <c r="G77" t="s">
        <v>167</v>
      </c>
      <c r="H77" t="str">
        <f>职业列表!A9</f>
        <v>计算机科学家或工程师</v>
      </c>
    </row>
    <row r="78" spans="2:12">
      <c r="G78" t="s">
        <v>408</v>
      </c>
      <c r="H78" t="str">
        <f>职业列表!A16</f>
        <v>【额外】外事官员</v>
      </c>
    </row>
    <row r="79" spans="2:12">
      <c r="G79" t="s">
        <v>423</v>
      </c>
      <c r="H79" t="s">
        <v>257</v>
      </c>
    </row>
    <row r="80" spans="2:12">
      <c r="G80" t="s">
        <v>466</v>
      </c>
      <c r="H80" t="s">
        <v>250</v>
      </c>
    </row>
    <row r="83" spans="1:8">
      <c r="A83" s="84" t="s">
        <v>633</v>
      </c>
      <c r="B83">
        <f>MATCH(人物卡!DF46,A84:A88,0)</f>
        <v>5</v>
      </c>
    </row>
    <row r="84" spans="1:8">
      <c r="A84" t="s">
        <v>127</v>
      </c>
      <c r="B84" t="str">
        <f t="shared" ref="B84:H84" si="2">" "</f>
        <v xml:space="preserve"> </v>
      </c>
      <c r="C84" t="str">
        <f t="shared" si="2"/>
        <v xml:space="preserve"> </v>
      </c>
      <c r="D84" t="str">
        <f t="shared" si="2"/>
        <v xml:space="preserve"> </v>
      </c>
      <c r="E84" t="str">
        <f t="shared" si="2"/>
        <v xml:space="preserve"> </v>
      </c>
      <c r="F84" t="str">
        <f t="shared" si="2"/>
        <v xml:space="preserve"> </v>
      </c>
      <c r="G84" t="str">
        <f t="shared" si="2"/>
        <v xml:space="preserve"> </v>
      </c>
      <c r="H84" t="str">
        <f t="shared" si="2"/>
        <v xml:space="preserve"> </v>
      </c>
    </row>
    <row r="85" spans="1:8">
      <c r="A85" t="s">
        <v>634</v>
      </c>
      <c r="B85" t="s">
        <v>635</v>
      </c>
      <c r="C85" t="s">
        <v>636</v>
      </c>
      <c r="D85" t="s">
        <v>637</v>
      </c>
      <c r="E85" t="s">
        <v>638</v>
      </c>
      <c r="F85" t="s">
        <v>639</v>
      </c>
      <c r="G85" t="s">
        <v>640</v>
      </c>
    </row>
    <row r="86" spans="1:8">
      <c r="A86" t="s">
        <v>641</v>
      </c>
      <c r="B86" t="s">
        <v>635</v>
      </c>
      <c r="C86" t="s">
        <v>636</v>
      </c>
      <c r="D86" t="s">
        <v>642</v>
      </c>
      <c r="E86" t="s">
        <v>643</v>
      </c>
      <c r="F86" t="str">
        <f>G85</f>
        <v>与掌局者商讨背景细节</v>
      </c>
      <c r="G86" t="str">
        <f>" "</f>
        <v xml:space="preserve"> </v>
      </c>
    </row>
    <row r="87" spans="1:8">
      <c r="A87" t="s">
        <v>644</v>
      </c>
      <c r="B87" t="s">
        <v>635</v>
      </c>
      <c r="C87" t="s">
        <v>636</v>
      </c>
      <c r="D87" s="86" t="s">
        <v>714</v>
      </c>
      <c r="E87" s="86" t="s">
        <v>713</v>
      </c>
      <c r="F87" t="s">
        <v>645</v>
      </c>
      <c r="G87" t="str">
        <f>G85</f>
        <v>与掌局者商讨背景细节</v>
      </c>
    </row>
    <row r="88" spans="1:8">
      <c r="A88" t="s">
        <v>646</v>
      </c>
      <c r="B88" t="s">
        <v>647</v>
      </c>
      <c r="C88" t="s">
        <v>648</v>
      </c>
      <c r="D88" t="s">
        <v>649</v>
      </c>
      <c r="E88" t="s">
        <v>650</v>
      </c>
      <c r="F88" t="s">
        <v>651</v>
      </c>
      <c r="G88" t="str">
        <f>G85</f>
        <v>与掌局者商讨背景细节</v>
      </c>
    </row>
    <row r="89" spans="1:8">
      <c r="B89" t="str">
        <f>VLOOKUP(人物卡!$DF$46,$A$84:$G$88,2,FALSE)</f>
        <v>神秘学+20%</v>
      </c>
      <c r="C89" t="str">
        <f>VLOOKUP(人物卡!$DF$46,$A$84:$G$88,3,FALSE)</f>
        <v>非自然知识+10%</v>
      </c>
      <c r="D89" t="str">
        <f>VLOOKUP(人物卡!$DF$46,$A$84:$G$88,4,FALSE)</f>
        <v>从理智中扣除意志</v>
      </c>
      <c r="E89" t="str">
        <f>VLOOKUP(人物卡!$DF$46,$A$84:$G$88,5,FALSE)</f>
        <v>崩溃点重置至新理智减去意志</v>
      </c>
      <c r="F89" t="str">
        <f>VLOOKUP(人物卡!$DF$46,$A$84:$G$88,6,FALSE)</f>
        <v>罹患一项由非自然现象引起的精神疾病</v>
      </c>
      <c r="G89" t="str">
        <f>VLOOKUP(人物卡!$DF$46,$A$84:$G$88,7,FALSE)</f>
        <v>与掌局者商讨背景细节</v>
      </c>
    </row>
    <row r="92" spans="1:8">
      <c r="A92" s="84" t="s">
        <v>632</v>
      </c>
    </row>
    <row r="93" spans="1:8">
      <c r="A93" t="str">
        <f>人物卡!AB3</f>
        <v>力量</v>
      </c>
      <c r="C93">
        <f>人物卡!AK3</f>
        <v>40</v>
      </c>
      <c r="D93" t="str">
        <f>IF(LEN(B93)=0,A93,MID(B93,2,LEN(B93)-2))</f>
        <v>力量</v>
      </c>
      <c r="E93" t="str">
        <f>IF(C93&gt;0,D93&amp;C93,"")</f>
        <v>力量40</v>
      </c>
    </row>
    <row r="94" spans="1:8">
      <c r="A94" t="str">
        <f>人物卡!AB4</f>
        <v>体质</v>
      </c>
      <c r="C94">
        <f>人物卡!AK4</f>
        <v>75</v>
      </c>
      <c r="D94" t="str">
        <f t="shared" ref="D94:D125" si="3">IF(LEN(B94)=0,A94,MID(B94,2,LEN(B94)-2))</f>
        <v>体质</v>
      </c>
      <c r="E94" t="str">
        <f t="shared" ref="E94:E125" si="4">IF(C94&gt;0,D94&amp;C94,"")</f>
        <v>体质75</v>
      </c>
    </row>
    <row r="95" spans="1:8">
      <c r="A95" t="str">
        <f>人物卡!AB5</f>
        <v>敏捷</v>
      </c>
      <c r="C95">
        <f>人物卡!AK5</f>
        <v>75</v>
      </c>
      <c r="D95" t="str">
        <f t="shared" si="3"/>
        <v>敏捷</v>
      </c>
      <c r="E95" t="str">
        <f t="shared" si="4"/>
        <v>敏捷75</v>
      </c>
    </row>
    <row r="96" spans="1:8">
      <c r="A96" t="str">
        <f>人物卡!AB6</f>
        <v>智力</v>
      </c>
      <c r="C96">
        <f>人物卡!AK6</f>
        <v>50</v>
      </c>
      <c r="D96" t="str">
        <f t="shared" si="3"/>
        <v>智力</v>
      </c>
      <c r="E96" t="str">
        <f t="shared" si="4"/>
        <v>智力50</v>
      </c>
    </row>
    <row r="97" spans="1:5">
      <c r="A97" t="str">
        <f>人物卡!AB7</f>
        <v>意志</v>
      </c>
      <c r="C97">
        <f>人物卡!AK7</f>
        <v>80</v>
      </c>
      <c r="D97" t="str">
        <f t="shared" si="3"/>
        <v>意志</v>
      </c>
      <c r="E97" t="str">
        <f t="shared" si="4"/>
        <v>意志80</v>
      </c>
    </row>
    <row r="98" spans="1:5">
      <c r="A98" t="str">
        <f>人物卡!AB8</f>
        <v>魅力</v>
      </c>
      <c r="C98">
        <f>人物卡!AK8</f>
        <v>80</v>
      </c>
      <c r="D98" t="str">
        <f t="shared" si="3"/>
        <v>魅力</v>
      </c>
      <c r="E98" t="str">
        <f t="shared" si="4"/>
        <v>魅力80</v>
      </c>
    </row>
    <row r="99" spans="1:5">
      <c r="A99" t="s">
        <v>36</v>
      </c>
      <c r="C99">
        <f>人物卡!H10</f>
        <v>12</v>
      </c>
      <c r="D99" t="str">
        <f t="shared" si="3"/>
        <v>体力</v>
      </c>
      <c r="E99" t="str">
        <f t="shared" si="4"/>
        <v>体力12</v>
      </c>
    </row>
    <row r="100" spans="1:5">
      <c r="A100" t="s">
        <v>37</v>
      </c>
      <c r="C100">
        <f>人物卡!V10</f>
        <v>16</v>
      </c>
      <c r="D100" t="str">
        <f t="shared" si="3"/>
        <v>毅力</v>
      </c>
      <c r="E100" t="str">
        <f t="shared" si="4"/>
        <v>毅力16</v>
      </c>
    </row>
    <row r="101" spans="1:5">
      <c r="A101" t="s">
        <v>38</v>
      </c>
      <c r="C101">
        <f>人物卡!AH10</f>
        <v>64</v>
      </c>
      <c r="D101" t="str">
        <f t="shared" si="3"/>
        <v>理智</v>
      </c>
      <c r="E101" t="str">
        <f t="shared" si="4"/>
        <v>理智64</v>
      </c>
    </row>
    <row r="102" spans="1:5">
      <c r="A102" t="s">
        <v>39</v>
      </c>
      <c r="C102">
        <f>人物卡!AU10</f>
        <v>48</v>
      </c>
      <c r="D102" t="str">
        <f t="shared" si="3"/>
        <v>崩溃点</v>
      </c>
      <c r="E102" t="str">
        <f t="shared" si="4"/>
        <v>崩溃点48</v>
      </c>
    </row>
    <row r="103" spans="1:5">
      <c r="A103" t="str">
        <f t="array" ref="A103:A132">SUBSTITUTE(人物卡!D14:D43,"：","")</f>
        <v>会计学</v>
      </c>
      <c r="B103" t="str">
        <f>IF(ISBLANK(人物卡!J14),"","（"&amp;人物卡!J14&amp;"）")</f>
        <v/>
      </c>
      <c r="C103">
        <f>人物卡!P14</f>
        <v>10</v>
      </c>
      <c r="D103" t="str">
        <f t="shared" si="3"/>
        <v>会计学</v>
      </c>
      <c r="E103" t="str">
        <f t="shared" si="4"/>
        <v>会计学10</v>
      </c>
    </row>
    <row r="104" spans="1:5">
      <c r="A104" t="str">
        <v>警觉</v>
      </c>
      <c r="B104" t="str">
        <f>IF(ISBLANK(人物卡!J15),"","（"&amp;人物卡!J15&amp;"）")</f>
        <v/>
      </c>
      <c r="C104">
        <f>人物卡!P15</f>
        <v>50</v>
      </c>
      <c r="D104" t="str">
        <f t="shared" si="3"/>
        <v>警觉</v>
      </c>
      <c r="E104" t="str">
        <f t="shared" si="4"/>
        <v>警觉50</v>
      </c>
    </row>
    <row r="105" spans="1:5">
      <c r="A105" t="str">
        <v>人类学</v>
      </c>
      <c r="B105" t="str">
        <f>IF(ISBLANK(人物卡!J16),"","（"&amp;人物卡!J16&amp;"）")</f>
        <v/>
      </c>
      <c r="C105">
        <f>人物卡!P16</f>
        <v>20</v>
      </c>
      <c r="D105" t="str">
        <f t="shared" si="3"/>
        <v>人类学</v>
      </c>
      <c r="E105" t="str">
        <f t="shared" si="4"/>
        <v>人类学20</v>
      </c>
    </row>
    <row r="106" spans="1:5">
      <c r="A106" t="str">
        <v>考古学</v>
      </c>
      <c r="B106" t="str">
        <f>IF(ISBLANK(人物卡!J17),"","（"&amp;人物卡!J17&amp;"）")</f>
        <v/>
      </c>
      <c r="C106">
        <f>人物卡!P17</f>
        <v>0</v>
      </c>
      <c r="D106" t="str">
        <f t="shared" si="3"/>
        <v>考古学</v>
      </c>
      <c r="E106" t="str">
        <f t="shared" si="4"/>
        <v/>
      </c>
    </row>
    <row r="107" spans="1:5">
      <c r="A107" t="str">
        <v>艺术</v>
      </c>
      <c r="B107" t="str">
        <f>IF(ISBLANK(人物卡!J18),"","（"&amp;人物卡!J18&amp;"）")</f>
        <v>（绘画）</v>
      </c>
      <c r="C107">
        <f>人物卡!P18</f>
        <v>20</v>
      </c>
      <c r="D107" t="str">
        <f t="shared" si="3"/>
        <v>绘画</v>
      </c>
      <c r="E107" t="str">
        <f t="shared" si="4"/>
        <v>绘画20</v>
      </c>
    </row>
    <row r="108" spans="1:5">
      <c r="A108" t="str">
        <v>艺术</v>
      </c>
      <c r="B108" t="str">
        <f>IF(ISBLANK(人物卡!J19),"","（"&amp;人物卡!J19&amp;"）")</f>
        <v/>
      </c>
      <c r="C108">
        <f>人物卡!P19</f>
        <v>0</v>
      </c>
      <c r="D108" t="str">
        <f t="shared" si="3"/>
        <v>艺术</v>
      </c>
      <c r="E108" t="str">
        <f t="shared" si="4"/>
        <v/>
      </c>
    </row>
    <row r="109" spans="1:5">
      <c r="A109" t="str">
        <v>艺术</v>
      </c>
      <c r="B109" t="str">
        <f>IF(ISBLANK(人物卡!J20),"","（"&amp;人物卡!J20&amp;"）")</f>
        <v/>
      </c>
      <c r="C109">
        <f>人物卡!P20</f>
        <v>0</v>
      </c>
      <c r="D109" t="str">
        <f t="shared" si="3"/>
        <v>艺术</v>
      </c>
      <c r="E109" t="str">
        <f t="shared" si="4"/>
        <v/>
      </c>
    </row>
    <row r="110" spans="1:5">
      <c r="A110" t="str">
        <v>炮术</v>
      </c>
      <c r="B110" t="str">
        <f>IF(ISBLANK(人物卡!J21),"","（"&amp;人物卡!J21&amp;"）")</f>
        <v/>
      </c>
      <c r="C110">
        <f>人物卡!P21</f>
        <v>0</v>
      </c>
      <c r="D110" t="str">
        <f t="shared" si="3"/>
        <v>炮术</v>
      </c>
      <c r="E110" t="str">
        <f t="shared" si="4"/>
        <v/>
      </c>
    </row>
    <row r="111" spans="1:5">
      <c r="A111" t="str">
        <v>运动</v>
      </c>
      <c r="B111" t="str">
        <f>IF(ISBLANK(人物卡!J22),"","（"&amp;人物卡!J22&amp;"）")</f>
        <v/>
      </c>
      <c r="C111">
        <f>人物卡!P22</f>
        <v>30</v>
      </c>
      <c r="D111" t="str">
        <f t="shared" si="3"/>
        <v>运动</v>
      </c>
      <c r="E111" t="str">
        <f t="shared" si="4"/>
        <v>运动30</v>
      </c>
    </row>
    <row r="112" spans="1:5">
      <c r="A112" t="str">
        <v>行政</v>
      </c>
      <c r="B112" t="str">
        <f>IF(ISBLANK(人物卡!J23),"","（"&amp;人物卡!J23&amp;"）")</f>
        <v/>
      </c>
      <c r="C112">
        <f>人物卡!P23</f>
        <v>40</v>
      </c>
      <c r="D112" t="str">
        <f t="shared" si="3"/>
        <v>行政</v>
      </c>
      <c r="E112" t="str">
        <f t="shared" si="4"/>
        <v>行政40</v>
      </c>
    </row>
    <row r="113" spans="1:5">
      <c r="A113" t="str">
        <v>计算机科学</v>
      </c>
      <c r="B113" t="str">
        <f>IF(ISBLANK(人物卡!J24),"","（"&amp;人物卡!J24&amp;"）")</f>
        <v/>
      </c>
      <c r="C113">
        <f>人物卡!P24</f>
        <v>20</v>
      </c>
      <c r="D113" t="str">
        <f t="shared" si="3"/>
        <v>计算机科学</v>
      </c>
      <c r="E113" t="str">
        <f t="shared" si="4"/>
        <v>计算机科学20</v>
      </c>
    </row>
    <row r="114" spans="1:5">
      <c r="A114" t="str">
        <v>工艺</v>
      </c>
      <c r="B114" t="str">
        <f>IF(ISBLANK(人物卡!J25),"","（"&amp;人物卡!J25&amp;"）")</f>
        <v>（建筑学）</v>
      </c>
      <c r="C114">
        <f>人物卡!P25</f>
        <v>20</v>
      </c>
      <c r="D114" t="str">
        <f t="shared" si="3"/>
        <v>建筑学</v>
      </c>
      <c r="E114" t="str">
        <f t="shared" si="4"/>
        <v>建筑学20</v>
      </c>
    </row>
    <row r="115" spans="1:5">
      <c r="A115" t="str">
        <v>工艺</v>
      </c>
      <c r="B115" t="str">
        <f>IF(ISBLANK(人物卡!J26),"","（"&amp;人物卡!J26&amp;"）")</f>
        <v/>
      </c>
      <c r="C115">
        <f>人物卡!P26</f>
        <v>0</v>
      </c>
      <c r="D115" t="str">
        <f t="shared" si="3"/>
        <v>工艺</v>
      </c>
      <c r="E115" t="str">
        <f t="shared" si="4"/>
        <v/>
      </c>
    </row>
    <row r="116" spans="1:5">
      <c r="A116" t="str">
        <v>工艺</v>
      </c>
      <c r="B116" t="str">
        <f>IF(ISBLANK(人物卡!J27),"","（"&amp;人物卡!J27&amp;"）")</f>
        <v/>
      </c>
      <c r="C116">
        <f>人物卡!P27</f>
        <v>0</v>
      </c>
      <c r="D116" t="str">
        <f t="shared" si="3"/>
        <v>工艺</v>
      </c>
      <c r="E116" t="str">
        <f t="shared" si="4"/>
        <v/>
      </c>
    </row>
    <row r="117" spans="1:5">
      <c r="A117" t="str">
        <v>工艺</v>
      </c>
      <c r="B117" t="str">
        <f>IF(ISBLANK(人物卡!J28),"","（"&amp;人物卡!J28&amp;"）")</f>
        <v/>
      </c>
      <c r="C117">
        <f>人物卡!P28</f>
        <v>0</v>
      </c>
      <c r="D117" t="str">
        <f t="shared" si="3"/>
        <v>工艺</v>
      </c>
      <c r="E117" t="str">
        <f t="shared" si="4"/>
        <v/>
      </c>
    </row>
    <row r="118" spans="1:5">
      <c r="A118" t="str">
        <v>犯罪学</v>
      </c>
      <c r="B118" t="str">
        <f>IF(ISBLANK(人物卡!J29),"","（"&amp;人物卡!J29&amp;"）")</f>
        <v/>
      </c>
      <c r="C118">
        <f>人物卡!P29</f>
        <v>50</v>
      </c>
      <c r="D118" t="str">
        <f t="shared" si="3"/>
        <v>犯罪学</v>
      </c>
      <c r="E118" t="str">
        <f t="shared" si="4"/>
        <v>犯罪学50</v>
      </c>
    </row>
    <row r="119" spans="1:5">
      <c r="A119" t="str">
        <v>爆破</v>
      </c>
      <c r="B119" t="str">
        <f>IF(ISBLANK(人物卡!J30),"","（"&amp;人物卡!J30&amp;"）")</f>
        <v/>
      </c>
      <c r="C119">
        <f>人物卡!P30</f>
        <v>0</v>
      </c>
      <c r="D119" t="str">
        <f t="shared" si="3"/>
        <v>爆破</v>
      </c>
      <c r="E119" t="str">
        <f t="shared" si="4"/>
        <v/>
      </c>
    </row>
    <row r="120" spans="1:5">
      <c r="A120" t="str">
        <v>乔装</v>
      </c>
      <c r="B120" t="str">
        <f>IF(ISBLANK(人物卡!J31),"","（"&amp;人物卡!J31&amp;"）")</f>
        <v/>
      </c>
      <c r="C120">
        <f>人物卡!P31</f>
        <v>10</v>
      </c>
      <c r="D120" t="str">
        <f t="shared" si="3"/>
        <v>乔装</v>
      </c>
      <c r="E120" t="str">
        <f t="shared" si="4"/>
        <v>乔装10</v>
      </c>
    </row>
    <row r="121" spans="1:5">
      <c r="A121" t="str">
        <v>闪避</v>
      </c>
      <c r="B121" t="str">
        <f>IF(ISBLANK(人物卡!J32),"","（"&amp;人物卡!J32&amp;"）")</f>
        <v/>
      </c>
      <c r="C121">
        <f>人物卡!P32</f>
        <v>30</v>
      </c>
      <c r="D121" t="str">
        <f t="shared" si="3"/>
        <v>闪避</v>
      </c>
      <c r="E121" t="str">
        <f t="shared" si="4"/>
        <v>闪避30</v>
      </c>
    </row>
    <row r="122" spans="1:5">
      <c r="A122" t="str">
        <v>机动车驾驶</v>
      </c>
      <c r="B122" t="str">
        <f>IF(ISBLANK(人物卡!J33),"","（"&amp;人物卡!J33&amp;"）")</f>
        <v/>
      </c>
      <c r="C122">
        <f>人物卡!P33</f>
        <v>50</v>
      </c>
      <c r="D122" t="str">
        <f t="shared" si="3"/>
        <v>机动车驾驶</v>
      </c>
      <c r="E122" t="str">
        <f t="shared" si="4"/>
        <v>机动车驾驶50</v>
      </c>
    </row>
    <row r="123" spans="1:5">
      <c r="A123" t="str">
        <v>射击</v>
      </c>
      <c r="B123" t="str">
        <f>IF(ISBLANK(人物卡!J34),"","（"&amp;人物卡!J34&amp;"）")</f>
        <v/>
      </c>
      <c r="C123">
        <f>人物卡!P34</f>
        <v>50</v>
      </c>
      <c r="D123" t="str">
        <f t="shared" si="3"/>
        <v>射击</v>
      </c>
      <c r="E123" t="str">
        <f t="shared" si="4"/>
        <v>射击50</v>
      </c>
    </row>
    <row r="124" spans="1:5">
      <c r="A124" t="str">
        <v>急救</v>
      </c>
      <c r="B124" t="str">
        <f>IF(ISBLANK(人物卡!J35),"","（"&amp;人物卡!J35&amp;"）")</f>
        <v/>
      </c>
      <c r="C124">
        <f>人物卡!P35</f>
        <v>10</v>
      </c>
      <c r="D124" t="str">
        <f t="shared" si="3"/>
        <v>急救</v>
      </c>
      <c r="E124" t="str">
        <f t="shared" si="4"/>
        <v>急救10</v>
      </c>
    </row>
    <row r="125" spans="1:5">
      <c r="A125" t="str">
        <v>外语</v>
      </c>
      <c r="B125" t="str">
        <f>IF(ISBLANK(人物卡!J36),"","（"&amp;人物卡!J36&amp;"）")</f>
        <v>（拉丁文）</v>
      </c>
      <c r="C125">
        <f>人物卡!P36</f>
        <v>20</v>
      </c>
      <c r="D125" t="str">
        <f t="shared" si="3"/>
        <v>拉丁文</v>
      </c>
      <c r="E125" t="str">
        <f t="shared" si="4"/>
        <v>拉丁文20</v>
      </c>
    </row>
    <row r="126" spans="1:5">
      <c r="A126" t="str">
        <v>外语</v>
      </c>
      <c r="B126" t="str">
        <f>IF(ISBLANK(人物卡!J37),"","（"&amp;人物卡!J37&amp;"）")</f>
        <v/>
      </c>
      <c r="C126">
        <f>人物卡!P37</f>
        <v>0</v>
      </c>
      <c r="D126" t="str">
        <f t="shared" ref="D126:D162" si="5">IF(LEN(B126)=0,A126,MID(B126,2,LEN(B126)-2))</f>
        <v>外语</v>
      </c>
      <c r="E126" t="str">
        <f t="shared" ref="E126:E162" si="6">IF(C126&gt;0,D126&amp;C126,"")</f>
        <v/>
      </c>
    </row>
    <row r="127" spans="1:5">
      <c r="A127" t="str">
        <v>外语</v>
      </c>
      <c r="B127" t="str">
        <f>IF(ISBLANK(人物卡!J38),"","（"&amp;人物卡!J38&amp;"）")</f>
        <v/>
      </c>
      <c r="C127">
        <f>人物卡!P38</f>
        <v>0</v>
      </c>
      <c r="D127" t="str">
        <f t="shared" si="5"/>
        <v>外语</v>
      </c>
      <c r="E127" t="str">
        <f t="shared" si="6"/>
        <v/>
      </c>
    </row>
    <row r="128" spans="1:5">
      <c r="A128" t="str">
        <v>法证学</v>
      </c>
      <c r="B128" t="str">
        <f>IF(ISBLANK(人物卡!J39),"","（"&amp;人物卡!J39&amp;"）")</f>
        <v/>
      </c>
      <c r="C128">
        <f>人物卡!P39</f>
        <v>30</v>
      </c>
      <c r="D128" t="str">
        <f t="shared" si="5"/>
        <v>法证学</v>
      </c>
      <c r="E128" t="str">
        <f t="shared" si="6"/>
        <v>法证学30</v>
      </c>
    </row>
    <row r="129" spans="1:5">
      <c r="A129" t="str">
        <v>重型机械</v>
      </c>
      <c r="B129" t="str">
        <f>IF(ISBLANK(人物卡!J40),"","（"&amp;人物卡!J40&amp;"）")</f>
        <v/>
      </c>
      <c r="C129">
        <f>人物卡!P40</f>
        <v>10</v>
      </c>
      <c r="D129" t="str">
        <f t="shared" si="5"/>
        <v>重型机械</v>
      </c>
      <c r="E129" t="str">
        <f t="shared" si="6"/>
        <v>重型机械10</v>
      </c>
    </row>
    <row r="130" spans="1:5">
      <c r="A130" t="str">
        <v>重型武器</v>
      </c>
      <c r="B130" t="str">
        <f>IF(ISBLANK(人物卡!J41),"","（"&amp;人物卡!J41&amp;"）")</f>
        <v/>
      </c>
      <c r="C130">
        <f>人物卡!P41</f>
        <v>0</v>
      </c>
      <c r="D130" t="str">
        <f t="shared" si="5"/>
        <v>重型武器</v>
      </c>
      <c r="E130" t="str">
        <f t="shared" si="6"/>
        <v/>
      </c>
    </row>
    <row r="131" spans="1:5">
      <c r="A131" t="str">
        <v>历史</v>
      </c>
      <c r="B131" t="str">
        <f>IF(ISBLANK(人物卡!J42),"","（"&amp;人物卡!J42&amp;"）")</f>
        <v/>
      </c>
      <c r="C131">
        <f>人物卡!P42</f>
        <v>30</v>
      </c>
      <c r="D131" t="str">
        <f t="shared" si="5"/>
        <v>历史</v>
      </c>
      <c r="E131" t="str">
        <f t="shared" si="6"/>
        <v>历史30</v>
      </c>
    </row>
    <row r="132" spans="1:5">
      <c r="A132" t="str">
        <v>人源情报</v>
      </c>
      <c r="B132" t="str">
        <f>IF(ISBLANK(人物卡!J43),"","（"&amp;人物卡!J43&amp;"）")</f>
        <v/>
      </c>
      <c r="C132">
        <f>人物卡!P43</f>
        <v>60</v>
      </c>
      <c r="D132" t="str">
        <f t="shared" si="5"/>
        <v>人源情报</v>
      </c>
      <c r="E132" t="str">
        <f t="shared" si="6"/>
        <v>人源情报60</v>
      </c>
    </row>
    <row r="133" spans="1:5">
      <c r="A133" t="str">
        <f t="array" ref="A133:A162">SUBSTITUTE(人物卡!AG14:AG43,"：","")</f>
        <v>法律</v>
      </c>
      <c r="B133" t="str">
        <f>IF(ISBLANK(人物卡!AM14),"","（"&amp;人物卡!AM14&amp;"）")</f>
        <v/>
      </c>
      <c r="C133">
        <f>人物卡!AS14</f>
        <v>30</v>
      </c>
      <c r="D133" t="str">
        <f t="shared" si="5"/>
        <v>法律</v>
      </c>
      <c r="E133" t="str">
        <f t="shared" si="6"/>
        <v>法律30</v>
      </c>
    </row>
    <row r="134" spans="1:5">
      <c r="A134" t="str">
        <v>医学</v>
      </c>
      <c r="B134" t="str">
        <f>IF(ISBLANK(人物卡!AM15),"","（"&amp;人物卡!AM15&amp;"）")</f>
        <v/>
      </c>
      <c r="C134">
        <f>人物卡!AS15</f>
        <v>0</v>
      </c>
      <c r="D134" t="str">
        <f t="shared" si="5"/>
        <v>医学</v>
      </c>
      <c r="E134" t="str">
        <f t="shared" si="6"/>
        <v/>
      </c>
    </row>
    <row r="135" spans="1:5">
      <c r="A135" t="str">
        <v>近战武器</v>
      </c>
      <c r="B135" t="str">
        <f>IF(ISBLANK(人物卡!AM16),"","（"&amp;人物卡!AM16&amp;"）")</f>
        <v/>
      </c>
      <c r="C135">
        <f>人物卡!AS16</f>
        <v>30</v>
      </c>
      <c r="D135" t="str">
        <f t="shared" si="5"/>
        <v>近战武器</v>
      </c>
      <c r="E135" t="str">
        <f t="shared" si="6"/>
        <v>近战武器30</v>
      </c>
    </row>
    <row r="136" spans="1:5">
      <c r="A136" t="str">
        <v>军事科学</v>
      </c>
      <c r="B136" t="str">
        <f>IF(ISBLANK(人物卡!AM17),"","（"&amp;人物卡!AM17&amp;"）")</f>
        <v>（陆军）</v>
      </c>
      <c r="C136">
        <f>人物卡!AS17</f>
        <v>0</v>
      </c>
      <c r="D136" t="str">
        <f t="shared" si="5"/>
        <v>陆军</v>
      </c>
      <c r="E136" t="str">
        <f t="shared" si="6"/>
        <v/>
      </c>
    </row>
    <row r="137" spans="1:5">
      <c r="A137" t="str">
        <v>军事科学</v>
      </c>
      <c r="B137" t="str">
        <f>IF(ISBLANK(人物卡!AM18),"","（"&amp;人物卡!AM18&amp;"）")</f>
        <v/>
      </c>
      <c r="C137">
        <f>人物卡!AS18</f>
        <v>0</v>
      </c>
      <c r="D137" t="str">
        <f t="shared" si="5"/>
        <v>军事科学</v>
      </c>
      <c r="E137" t="str">
        <f t="shared" si="6"/>
        <v/>
      </c>
    </row>
    <row r="138" spans="1:5">
      <c r="A138" t="str">
        <v>军事科学</v>
      </c>
      <c r="B138" t="str">
        <f>IF(ISBLANK(人物卡!AM19),"","（"&amp;人物卡!AM19&amp;"）")</f>
        <v/>
      </c>
      <c r="C138">
        <f>人物卡!AS19</f>
        <v>0</v>
      </c>
      <c r="D138" t="str">
        <f t="shared" si="5"/>
        <v>军事科学</v>
      </c>
      <c r="E138" t="str">
        <f t="shared" si="6"/>
        <v/>
      </c>
    </row>
    <row r="139" spans="1:5">
      <c r="A139" t="str">
        <v>导航</v>
      </c>
      <c r="B139" t="str">
        <f>IF(ISBLANK(人物卡!AM20),"","（"&amp;人物卡!AM20&amp;"）")</f>
        <v/>
      </c>
      <c r="C139">
        <f>人物卡!AS20</f>
        <v>10</v>
      </c>
      <c r="D139" t="str">
        <f t="shared" si="5"/>
        <v>导航</v>
      </c>
      <c r="E139" t="str">
        <f t="shared" si="6"/>
        <v>导航10</v>
      </c>
    </row>
    <row r="140" spans="1:5">
      <c r="A140" t="str">
        <v>神秘学</v>
      </c>
      <c r="B140" t="str">
        <f>IF(ISBLANK(人物卡!AM21),"","（"&amp;人物卡!AM21&amp;"）")</f>
        <v/>
      </c>
      <c r="C140">
        <f>人物卡!AS21</f>
        <v>20</v>
      </c>
      <c r="D140" t="str">
        <f t="shared" si="5"/>
        <v>神秘学</v>
      </c>
      <c r="E140" t="str">
        <f t="shared" si="6"/>
        <v>神秘学20</v>
      </c>
    </row>
    <row r="141" spans="1:5">
      <c r="A141" t="str">
        <v>说服</v>
      </c>
      <c r="B141" t="str">
        <f>IF(ISBLANK(人物卡!AM22),"","（"&amp;人物卡!AM22&amp;"）")</f>
        <v/>
      </c>
      <c r="C141">
        <f>人物卡!AS22</f>
        <v>70</v>
      </c>
      <c r="D141" t="str">
        <f t="shared" si="5"/>
        <v>说服</v>
      </c>
      <c r="E141" t="str">
        <f t="shared" si="6"/>
        <v>说服70</v>
      </c>
    </row>
    <row r="142" spans="1:5">
      <c r="A142" t="str">
        <v>药学</v>
      </c>
      <c r="B142" t="str">
        <f>IF(ISBLANK(人物卡!AM23),"","（"&amp;人物卡!AM23&amp;"）")</f>
        <v/>
      </c>
      <c r="C142">
        <f>人物卡!AS23</f>
        <v>0</v>
      </c>
      <c r="D142" t="str">
        <f t="shared" si="5"/>
        <v>药学</v>
      </c>
      <c r="E142" t="str">
        <f t="shared" si="6"/>
        <v/>
      </c>
    </row>
    <row r="143" spans="1:5">
      <c r="A143" t="str">
        <v>特种载具</v>
      </c>
      <c r="B143" t="str">
        <f>IF(ISBLANK(人物卡!AM24),"","（"&amp;人物卡!AM24&amp;"）")</f>
        <v>（航天飞机）</v>
      </c>
      <c r="C143">
        <f>人物卡!AS24</f>
        <v>0</v>
      </c>
      <c r="D143" t="str">
        <f t="shared" si="5"/>
        <v>航天飞机</v>
      </c>
      <c r="E143" t="str">
        <f t="shared" si="6"/>
        <v/>
      </c>
    </row>
    <row r="144" spans="1:5">
      <c r="A144" t="str">
        <v>特种载具</v>
      </c>
      <c r="B144" t="str">
        <f>IF(ISBLANK(人物卡!AM25),"","（"&amp;人物卡!AM25&amp;"）")</f>
        <v/>
      </c>
      <c r="C144">
        <f>人物卡!AS25</f>
        <v>0</v>
      </c>
      <c r="D144" t="str">
        <f t="shared" si="5"/>
        <v>特种载具</v>
      </c>
      <c r="E144" t="str">
        <f t="shared" si="6"/>
        <v/>
      </c>
    </row>
    <row r="145" spans="1:5">
      <c r="A145" t="str">
        <v>特种载具</v>
      </c>
      <c r="B145" t="str">
        <f>IF(ISBLANK(人物卡!AM26),"","（"&amp;人物卡!AM26&amp;"）")</f>
        <v/>
      </c>
      <c r="C145">
        <f>人物卡!AS26</f>
        <v>0</v>
      </c>
      <c r="D145" t="str">
        <f t="shared" si="5"/>
        <v>特种载具</v>
      </c>
      <c r="E145" t="str">
        <f t="shared" si="6"/>
        <v/>
      </c>
    </row>
    <row r="146" spans="1:5">
      <c r="A146" t="str">
        <v>精神治疗</v>
      </c>
      <c r="B146" t="str">
        <f>IF(ISBLANK(人物卡!AM27),"","（"&amp;人物卡!AM27&amp;"）")</f>
        <v/>
      </c>
      <c r="C146">
        <f>人物卡!AS27</f>
        <v>30</v>
      </c>
      <c r="D146" t="str">
        <f t="shared" si="5"/>
        <v>精神治疗</v>
      </c>
      <c r="E146" t="str">
        <f t="shared" si="6"/>
        <v>精神治疗30</v>
      </c>
    </row>
    <row r="147" spans="1:5">
      <c r="A147" t="str">
        <v>骑术</v>
      </c>
      <c r="B147" t="str">
        <f>IF(ISBLANK(人物卡!AM28),"","（"&amp;人物卡!AM28&amp;"）")</f>
        <v/>
      </c>
      <c r="C147">
        <f>人物卡!AS28</f>
        <v>10</v>
      </c>
      <c r="D147" t="str">
        <f t="shared" si="5"/>
        <v>骑术</v>
      </c>
      <c r="E147" t="str">
        <f t="shared" si="6"/>
        <v>骑术10</v>
      </c>
    </row>
    <row r="148" spans="1:5">
      <c r="A148" t="str">
        <v>科学</v>
      </c>
      <c r="B148" t="str">
        <f>IF(ISBLANK(人物卡!AM29),"","（"&amp;人物卡!AM29&amp;"）")</f>
        <v>（生物学）</v>
      </c>
      <c r="C148">
        <f>人物卡!AS29</f>
        <v>0</v>
      </c>
      <c r="D148" t="str">
        <f t="shared" si="5"/>
        <v>生物学</v>
      </c>
      <c r="E148" t="str">
        <f t="shared" si="6"/>
        <v/>
      </c>
    </row>
    <row r="149" spans="1:5">
      <c r="A149" t="str">
        <v>科学</v>
      </c>
      <c r="B149" t="str">
        <f>IF(ISBLANK(人物卡!AM30),"","（"&amp;人物卡!AM30&amp;"）")</f>
        <v>（地质学）</v>
      </c>
      <c r="C149">
        <f>人物卡!AS30</f>
        <v>0</v>
      </c>
      <c r="D149" t="str">
        <f t="shared" si="5"/>
        <v>地质学</v>
      </c>
      <c r="E149" t="str">
        <f t="shared" si="6"/>
        <v/>
      </c>
    </row>
    <row r="150" spans="1:5">
      <c r="A150" t="str">
        <v>科学</v>
      </c>
      <c r="B150" t="str">
        <f>IF(ISBLANK(人物卡!AM31),"","（"&amp;人物卡!AM31&amp;"）")</f>
        <v>（化学）</v>
      </c>
      <c r="C150">
        <f>人物卡!AS31</f>
        <v>0</v>
      </c>
      <c r="D150" t="str">
        <f t="shared" si="5"/>
        <v>化学</v>
      </c>
      <c r="E150" t="str">
        <f t="shared" si="6"/>
        <v/>
      </c>
    </row>
    <row r="151" spans="1:5">
      <c r="A151" t="str">
        <v>搜寻</v>
      </c>
      <c r="B151" t="str">
        <f>IF(ISBLANK(人物卡!AM32),"","（"&amp;人物卡!AM32&amp;"）")</f>
        <v/>
      </c>
      <c r="C151">
        <f>人物卡!AS32</f>
        <v>50</v>
      </c>
      <c r="D151" t="str">
        <f t="shared" si="5"/>
        <v>搜寻</v>
      </c>
      <c r="E151" t="str">
        <f t="shared" si="6"/>
        <v>搜寻50</v>
      </c>
    </row>
    <row r="152" spans="1:5">
      <c r="A152" t="str">
        <v>信号情报</v>
      </c>
      <c r="B152" t="str">
        <f>IF(ISBLANK(人物卡!AM33),"","（"&amp;人物卡!AM33&amp;"）")</f>
        <v/>
      </c>
      <c r="C152">
        <f>人物卡!AS33</f>
        <v>0</v>
      </c>
      <c r="D152" t="str">
        <f t="shared" si="5"/>
        <v>信号情报</v>
      </c>
      <c r="E152" t="str">
        <f t="shared" si="6"/>
        <v/>
      </c>
    </row>
    <row r="153" spans="1:5">
      <c r="A153" t="str">
        <v>潜藏</v>
      </c>
      <c r="B153" t="str">
        <f>IF(ISBLANK(人物卡!AM34),"","（"&amp;人物卡!AM34&amp;"）")</f>
        <v/>
      </c>
      <c r="C153">
        <f>人物卡!AS34</f>
        <v>10</v>
      </c>
      <c r="D153" t="str">
        <f t="shared" si="5"/>
        <v>潜藏</v>
      </c>
      <c r="E153" t="str">
        <f t="shared" si="6"/>
        <v>潜藏10</v>
      </c>
    </row>
    <row r="154" spans="1:5">
      <c r="A154" t="str">
        <v>手术</v>
      </c>
      <c r="B154" t="str">
        <f>IF(ISBLANK(人物卡!AM35),"","（"&amp;人物卡!AM35&amp;"）")</f>
        <v/>
      </c>
      <c r="C154">
        <f>人物卡!AS35</f>
        <v>0</v>
      </c>
      <c r="D154" t="str">
        <f t="shared" si="5"/>
        <v>手术</v>
      </c>
      <c r="E154" t="str">
        <f t="shared" si="6"/>
        <v/>
      </c>
    </row>
    <row r="155" spans="1:5">
      <c r="A155" t="str">
        <v>生存</v>
      </c>
      <c r="B155" t="str">
        <f>IF(ISBLANK(人物卡!AM36),"","（"&amp;人物卡!AM36&amp;"）")</f>
        <v/>
      </c>
      <c r="C155">
        <f>人物卡!AS36</f>
        <v>10</v>
      </c>
      <c r="D155" t="str">
        <f t="shared" si="5"/>
        <v>生存</v>
      </c>
      <c r="E155" t="str">
        <f t="shared" si="6"/>
        <v>生存10</v>
      </c>
    </row>
    <row r="156" spans="1:5">
      <c r="A156" t="str">
        <v>游泳</v>
      </c>
      <c r="B156" t="str">
        <f>IF(ISBLANK(人物卡!AM37),"","（"&amp;人物卡!AM37&amp;"）")</f>
        <v/>
      </c>
      <c r="C156">
        <f>人物卡!AS37</f>
        <v>20</v>
      </c>
      <c r="D156" t="str">
        <f t="shared" si="5"/>
        <v>游泳</v>
      </c>
      <c r="E156" t="str">
        <f t="shared" si="6"/>
        <v>游泳20</v>
      </c>
    </row>
    <row r="157" spans="1:5">
      <c r="A157" t="str">
        <v>徒手搏斗</v>
      </c>
      <c r="B157" t="str">
        <f>IF(ISBLANK(人物卡!AM38),"","（"&amp;人物卡!AM38&amp;"）")</f>
        <v/>
      </c>
      <c r="C157">
        <f>人物卡!AS38</f>
        <v>60</v>
      </c>
      <c r="D157" t="str">
        <f t="shared" si="5"/>
        <v>徒手搏斗</v>
      </c>
      <c r="E157" t="str">
        <f t="shared" si="6"/>
        <v>徒手搏斗60</v>
      </c>
    </row>
    <row r="158" spans="1:5">
      <c r="A158" t="str">
        <v>非自然知识</v>
      </c>
      <c r="B158" t="str">
        <f>IF(ISBLANK(人物卡!AM39),"","（"&amp;人物卡!AM39&amp;"）")</f>
        <v/>
      </c>
      <c r="C158">
        <f>人物卡!AS39</f>
        <v>10</v>
      </c>
      <c r="D158" t="str">
        <f t="shared" si="5"/>
        <v>非自然知识</v>
      </c>
      <c r="E158" t="str">
        <f t="shared" si="6"/>
        <v>非自然知识10</v>
      </c>
    </row>
    <row r="159" spans="1:5">
      <c r="A159" t="str">
        <v/>
      </c>
      <c r="B159" t="str">
        <f>IF(ISBLANK(人物卡!AM40),"","（"&amp;人物卡!AM40&amp;"）")</f>
        <v/>
      </c>
      <c r="C159">
        <f>人物卡!AS40</f>
        <v>0</v>
      </c>
      <c r="D159" t="str">
        <f t="shared" si="5"/>
        <v/>
      </c>
      <c r="E159" t="str">
        <f t="shared" si="6"/>
        <v/>
      </c>
    </row>
    <row r="160" spans="1:5">
      <c r="A160" t="str">
        <v/>
      </c>
      <c r="B160" t="str">
        <f>IF(ISBLANK(人物卡!AM41),"","（"&amp;人物卡!AM41&amp;"）")</f>
        <v/>
      </c>
      <c r="C160">
        <f>人物卡!AS41</f>
        <v>0</v>
      </c>
      <c r="D160" t="str">
        <f t="shared" si="5"/>
        <v/>
      </c>
      <c r="E160" t="str">
        <f t="shared" si="6"/>
        <v/>
      </c>
    </row>
    <row r="161" spans="1:5">
      <c r="A161" t="str">
        <v/>
      </c>
      <c r="B161" t="str">
        <f>IF(ISBLANK(人物卡!AM42),"","（"&amp;人物卡!AM42&amp;"）")</f>
        <v/>
      </c>
      <c r="C161">
        <f>人物卡!AS42</f>
        <v>0</v>
      </c>
      <c r="D161" t="str">
        <f t="shared" si="5"/>
        <v/>
      </c>
      <c r="E161" t="str">
        <f t="shared" si="6"/>
        <v/>
      </c>
    </row>
    <row r="162" spans="1:5">
      <c r="A162" t="str">
        <v/>
      </c>
      <c r="B162" t="str">
        <f>IF(ISBLANK(人物卡!AM43),"","（"&amp;人物卡!AM43&amp;"）")</f>
        <v/>
      </c>
      <c r="C162">
        <f>人物卡!AS43</f>
        <v>0</v>
      </c>
      <c r="D162" t="str">
        <f t="shared" si="5"/>
        <v/>
      </c>
      <c r="E162" t="str">
        <f t="shared" si="6"/>
        <v/>
      </c>
    </row>
    <row r="168" spans="1:5">
      <c r="A168" t="s">
        <v>652</v>
      </c>
    </row>
    <row r="169" spans="1:5">
      <c r="A169" t="str">
        <f t="array" ref="A169">INDEX(职业列表!A:A,SMALL(职业列表!AO$2:AO$106,ROW()-166))&amp;""</f>
        <v>计算机科学家或工程师</v>
      </c>
    </row>
    <row r="170" spans="1:5">
      <c r="A170" t="str">
        <f t="array" ref="A170">INDEX(职业列表!A:A,SMALL(职业列表!AO$2:AO$106,ROW()-166))&amp;""</f>
        <v>联邦探员</v>
      </c>
    </row>
    <row r="171" spans="1:5">
      <c r="A171" t="str">
        <f t="array" ref="A171">INDEX(职业列表!A:A,SMALL(职业列表!AO$2:AO$106,ROW()-166))&amp;""</f>
        <v>医生</v>
      </c>
    </row>
    <row r="172" spans="1:5">
      <c r="A172" t="str">
        <f t="array" ref="A172">INDEX(职业列表!A:A,SMALL(职业列表!AO$2:AO$106,ROW()-166))&amp;""</f>
        <v>科学家</v>
      </c>
    </row>
    <row r="173" spans="1:5">
      <c r="A173" t="str">
        <f t="array" ref="A173">INDEX(职业列表!A:A,SMALL(职业列表!AO$2:AO$106,ROW()-166))&amp;""</f>
        <v>特种作战员</v>
      </c>
    </row>
    <row r="174" spans="1:5">
      <c r="A174" t="str">
        <f t="array" ref="A174">INDEX(职业列表!A:A,SMALL(职业列表!AO$2:AO$106,ROW()-166))&amp;""</f>
        <v>【额外】罪犯</v>
      </c>
    </row>
    <row r="175" spans="1:5">
      <c r="A175" t="str">
        <f t="array" ref="A175">INDEX(职业列表!A:A,SMALL(职业列表!AO$2:AO$106,ROW()-166))&amp;""</f>
        <v>【额外】消防队员</v>
      </c>
    </row>
    <row r="176" spans="1:5">
      <c r="A176" t="str">
        <f t="array" ref="A176">INDEX(职业列表!A:A,SMALL(职业列表!AO$2:AO$106,ROW()-166))&amp;""</f>
        <v>【额外】外事官员</v>
      </c>
    </row>
    <row r="177" spans="1:1">
      <c r="A177" t="str">
        <f t="array" ref="A177">INDEX(职业列表!A:A,SMALL(职业列表!AO$2:AO$106,ROW()-166))&amp;""</f>
        <v>【额外】情报分析员</v>
      </c>
    </row>
    <row r="178" spans="1:1">
      <c r="A178" t="str">
        <f t="array" ref="A178">INDEX(职业列表!A:A,SMALL(职业列表!AO$2:AO$106,ROW()-166))&amp;""</f>
        <v>【额外】情报官员</v>
      </c>
    </row>
    <row r="179" spans="1:1">
      <c r="A179" t="str">
        <f t="array" ref="A179">INDEX(职业列表!A:A,SMALL(职业列表!AO$2:AO$106,ROW()-166))&amp;""</f>
        <v>【额外】律师或商务主管</v>
      </c>
    </row>
    <row r="180" spans="1:1">
      <c r="A180" t="str">
        <f t="array" ref="A180">INDEX(职业列表!A:A,SMALL(职业列表!AO$2:AO$106,ROW()-166))&amp;""</f>
        <v>【额外】媒体专家</v>
      </c>
    </row>
    <row r="181" spans="1:1">
      <c r="A181" t="str">
        <f t="array" ref="A181">INDEX(职业列表!A:A,SMALL(职业列表!AO$2:AO$106,ROW()-166))&amp;""</f>
        <v>【额外】护士或护理人员</v>
      </c>
    </row>
    <row r="182" spans="1:1">
      <c r="A182" t="str">
        <f t="array" ref="A182">INDEX(职业列表!A:A,SMALL(职业列表!AO$2:AO$106,ROW()-166))&amp;""</f>
        <v>【额外】飞行员或水手</v>
      </c>
    </row>
    <row r="183" spans="1:1">
      <c r="A183" t="str">
        <f t="array" ref="A183">INDEX(职业列表!A:A,SMALL(职业列表!AO$2:AO$106,ROW()-166))&amp;""</f>
        <v>【额外】警察</v>
      </c>
    </row>
    <row r="184" spans="1:1">
      <c r="A184" t="str">
        <f t="array" ref="A184">INDEX(职业列表!A:A,SMALL(职业列表!AO$2:AO$106,ROW()-166))&amp;""</f>
        <v>【额外】项目群经理</v>
      </c>
    </row>
    <row r="185" spans="1:1">
      <c r="A185" t="str">
        <f t="array" ref="A185">INDEX(职业列表!A:A,SMALL(职业列表!AO$2:AO$106,ROW()-166))&amp;""</f>
        <v>【额外】士兵或海军陆战队员</v>
      </c>
    </row>
    <row r="186" spans="1:1">
      <c r="A186" t="str">
        <f t="array" ref="A186">INDEX(职业列表!A:A,SMALL(职业列表!AO$2:AO$106,ROW()-166))&amp;""</f>
        <v>FBI / 犯罪调查处（CID）</v>
      </c>
    </row>
    <row r="187" spans="1:1">
      <c r="A187" t="str">
        <f t="array" ref="A187">INDEX(职业列表!A:A,SMALL(职业列表!AO$2:AO$106,ROW()-166))&amp;""</f>
        <v>FBI / 国家安保部（NSB）</v>
      </c>
    </row>
    <row r="188" spans="1:1">
      <c r="A188" t="str">
        <f t="array" ref="A188">INDEX(职业列表!A:A,SMALL(职业列表!AO$2:AO$106,ROW()-166))&amp;""</f>
        <v>FBI / 调查与行动支援科（IOSS）</v>
      </c>
    </row>
    <row r="189" spans="1:1">
      <c r="A189" t="str">
        <f t="array" ref="A189">INDEX(职业列表!A:A,SMALL(职业列表!AO$2:AO$106,ROW()-166))&amp;""</f>
        <v>FBI / 情报部</v>
      </c>
    </row>
    <row r="190" spans="1:1">
      <c r="A190" t="str">
        <f t="array" ref="A190">INDEX(职业列表!A:A,SMALL(职业列表!AO$2:AO$106,ROW()-166))&amp;""</f>
        <v>FBI / 人质救援队（HRT）或特警队（SWAT）</v>
      </c>
    </row>
    <row r="191" spans="1:1">
      <c r="A191" t="str">
        <f t="array" ref="A191">INDEX(职业列表!A:A,SMALL(职业列表!AO$2:AO$106,ROW()-166))&amp;""</f>
        <v>DEA / 行动分处</v>
      </c>
    </row>
    <row r="192" spans="1:1">
      <c r="A192" t="str">
        <f t="array" ref="A192">INDEX(职业列表!A:A,SMALL(职业列表!AO$2:AO$106,ROW()-166))&amp;""</f>
        <v>DEA / 行动支援分处</v>
      </c>
    </row>
    <row r="193" spans="1:1">
      <c r="A193" t="str">
        <f t="array" ref="A193">INDEX(职业列表!A:A,SMALL(职业列表!AO$2:AO$106,ROW()-166))&amp;""</f>
        <v>DEA / 特种作战科（SOD）</v>
      </c>
    </row>
    <row r="194" spans="1:1">
      <c r="A194" t="str">
        <f t="array" ref="A194">INDEX(职业列表!A:A,SMALL(职业列表!AO$2:AO$106,ROW()-166))&amp;""</f>
        <v>DEA / 海外部署咨询与支援小组（FAST）</v>
      </c>
    </row>
    <row r="195" spans="1:1">
      <c r="A195" t="str">
        <f t="array" ref="A195">INDEX(职业列表!A:A,SMALL(职业列表!AO$2:AO$106,ROW()-166))&amp;""</f>
        <v>ICE / 国土调查处（HSI）</v>
      </c>
    </row>
    <row r="196" spans="1:1">
      <c r="A196" t="str">
        <f t="array" ref="A196">INDEX(职业列表!A:A,SMALL(职业列表!AO$2:AO$106,ROW()-166))&amp;""</f>
        <v>ICE / HIS，情报办公室</v>
      </c>
    </row>
    <row r="197" spans="1:1">
      <c r="A197" t="str">
        <f t="array" ref="A197">INDEX(职业列表!A:A,SMALL(职业列表!AO$2:AO$106,ROW()-166))&amp;""</f>
        <v>ICE / 特别应对小组（SRT）</v>
      </c>
    </row>
    <row r="198" spans="1:1">
      <c r="A198" t="str">
        <f t="array" ref="A198">INDEX(职业列表!A:A,SMALL(职业列表!AO$2:AO$106,ROW()-166))&amp;""</f>
        <v>ICE / 遣返行动执法处（ERO）</v>
      </c>
    </row>
    <row r="199" spans="1:1">
      <c r="A199" t="str">
        <f t="array" ref="A199">INDEX(职业列表!A:A,SMALL(职业列表!AO$2:AO$106,ROW()-166))&amp;""</f>
        <v>USMS / 调查行动处</v>
      </c>
    </row>
    <row r="200" spans="1:1">
      <c r="A200" t="str">
        <f t="array" ref="A200">INDEX(职业列表!A:A,SMALL(职业列表!AO$2:AO$106,ROW()-166))&amp;""</f>
        <v>USMS / 特种行动队（SOG）</v>
      </c>
    </row>
    <row r="201" spans="1:1">
      <c r="A201" t="str">
        <f t="array" ref="A201">INDEX(职业列表!A:A,SMALL(职业列表!AO$2:AO$106,ROW()-166))&amp;""</f>
        <v>陆军 / 传染病医学研究院（USAMRIID）</v>
      </c>
    </row>
    <row r="202" spans="1:1">
      <c r="A202" t="str">
        <f t="array" ref="A202">INDEX(职业列表!A:A,SMALL(职业列表!AO$2:AO$106,ROW()-166))&amp;""</f>
        <v>陆军 / 第902军事情报大队</v>
      </c>
    </row>
    <row r="203" spans="1:1">
      <c r="A203" t="str">
        <f t="array" ref="A203">INDEX(职业列表!A:A,SMALL(职业列表!AO$2:AO$106,ROW()-166))&amp;""</f>
        <v>陆军 / 第10山地师</v>
      </c>
    </row>
    <row r="204" spans="1:1">
      <c r="A204" t="str">
        <f t="array" ref="A204">INDEX(职业列表!A:A,SMALL(职业列表!AO$2:AO$106,ROW()-166))&amp;""</f>
        <v>陆军 / 第1旅，第1骑兵师（“铁马旅”）</v>
      </c>
    </row>
    <row r="205" spans="1:1">
      <c r="A205" t="str">
        <f t="array" ref="A205">INDEX(职业列表!A:A,SMALL(职业列表!AO$2:AO$106,ROW()-166))&amp;""</f>
        <v>陆军 / 医疗兵团</v>
      </c>
    </row>
    <row r="206" spans="1:1">
      <c r="A206" t="str">
        <f t="array" ref="A206">INDEX(职业列表!A:A,SMALL(职业列表!AO$2:AO$106,ROW()-166))&amp;""</f>
        <v>陆军SOCOM / 第1特种作战群</v>
      </c>
    </row>
    <row r="207" spans="1:1">
      <c r="A207" t="str">
        <f t="array" ref="A207">INDEX(职业列表!A:A,SMALL(职业列表!AO$2:AO$106,ROW()-166))&amp;""</f>
        <v>陆军SOCOM / 第75游骑兵团</v>
      </c>
    </row>
    <row r="208" spans="1:1">
      <c r="A208" t="str">
        <f t="array" ref="A208">INDEX(职业列表!A:A,SMALL(职业列表!AO$2:AO$106,ROW()-166))&amp;""</f>
        <v>陆军SOCOM / 第4军事信息支援大队</v>
      </c>
    </row>
    <row r="209" spans="1:1">
      <c r="A209" t="str">
        <f t="array" ref="A209">INDEX(职业列表!A:A,SMALL(职业列表!AO$2:AO$106,ROW()-166))&amp;""</f>
        <v>陆军SOCOM / 第160特种作战航空团（“暗夜潜行者”）</v>
      </c>
    </row>
    <row r="210" spans="1:1">
      <c r="A210" t="str">
        <f t="array" ref="A210">INDEX(职业列表!A:A,SMALL(职业列表!AO$2:AO$106,ROW()-166))&amp;""</f>
        <v>陆军SOCOM / 情报支持行动处</v>
      </c>
    </row>
    <row r="211" spans="1:1">
      <c r="A211" t="str">
        <f t="array" ref="A211">INDEX(职业列表!A:A,SMALL(职业列表!AO$2:AO$106,ROW()-166))&amp;""</f>
        <v>空军 / 第41救援中队</v>
      </c>
    </row>
    <row r="212" spans="1:1">
      <c r="A212" t="str">
        <f t="array" ref="A212">INDEX(职业列表!A:A,SMALL(职业列表!AO$2:AO$106,ROW()-166))&amp;""</f>
        <v>空军 / 614航空航天运营中心</v>
      </c>
    </row>
    <row r="213" spans="1:1">
      <c r="A213" t="str">
        <f t="array" ref="A213">INDEX(职业列表!A:A,SMALL(职业列表!AO$2:AO$106,ROW()-166))&amp;""</f>
        <v>空军 / 432d行动小组</v>
      </c>
    </row>
    <row r="214" spans="1:1">
      <c r="A214" t="str">
        <f t="array" ref="A214">INDEX(职业列表!A:A,SMALL(职业列表!AO$2:AO$106,ROW()-166))&amp;""</f>
        <v>空军 / 第70情报、监视和侦察（ISR）联队</v>
      </c>
    </row>
    <row r="215" spans="1:1">
      <c r="A215" t="str">
        <f t="array" ref="A215">INDEX(职业列表!A:A,SMALL(职业列表!AO$2:AO$106,ROW()-166))&amp;""</f>
        <v>空军 / 第354战斗机中队</v>
      </c>
    </row>
    <row r="216" spans="1:1">
      <c r="A216" t="str">
        <f t="array" ref="A216">INDEX(职业列表!A:A,SMALL(职业列表!AO$2:AO$106,ROW()-166))&amp;""</f>
        <v>空军 / 第318网络空间运营小组</v>
      </c>
    </row>
    <row r="217" spans="1:1">
      <c r="A217" t="str">
        <f t="array" ref="A217">INDEX(职业列表!A:A,SMALL(职业列表!AO$2:AO$106,ROW()-166))&amp;""</f>
        <v>空军SOCOM / 第24特战联队，第720特种战术大队</v>
      </c>
    </row>
    <row r="218" spans="1:1">
      <c r="A218" t="str">
        <f t="array" ref="A218">INDEX(职业列表!A:A,SMALL(职业列表!AO$2:AO$106,ROW()-166))&amp;""</f>
        <v>海军 / 罪案调查处（NCIS）</v>
      </c>
    </row>
    <row r="219" spans="1:1">
      <c r="A219" t="str">
        <f t="array" ref="A219">INDEX(职业列表!A:A,SMALL(职业列表!AO$2:AO$106,ROW()-166))&amp;""</f>
        <v>海军 / 爆炸品处理部队（EOD）</v>
      </c>
    </row>
    <row r="220" spans="1:1">
      <c r="A220" t="str">
        <f t="array" ref="A220">INDEX(职业列表!A:A,SMALL(职业列表!AO$2:AO$106,ROW()-166))&amp;""</f>
        <v>海军 / 医务兵</v>
      </c>
    </row>
    <row r="221" spans="1:1">
      <c r="A221" t="str">
        <f t="array" ref="A221">INDEX(职业列表!A:A,SMALL(职业列表!AO$2:AO$106,ROW()-166))&amp;""</f>
        <v>海军SOCOM / 特种作战开发群&amp;三栖特战队第一小队</v>
      </c>
    </row>
    <row r="222" spans="1:1">
      <c r="A222" t="str">
        <f t="array" ref="A222">INDEX(职业列表!A:A,SMALL(职业列表!AO$2:AO$106,ROW()-166))&amp;""</f>
        <v>海军陆战队 / 武装侦察部队</v>
      </c>
    </row>
    <row r="223" spans="1:1">
      <c r="A223" t="str">
        <f t="array" ref="A223">INDEX(职业列表!A:A,SMALL(职业列表!AO$2:AO$106,ROW()-166))&amp;""</f>
        <v>海军陆战队 / 公共事务处战地摄影师</v>
      </c>
    </row>
    <row r="224" spans="1:1">
      <c r="A224" t="str">
        <f t="array" ref="A224">INDEX(职业列表!A:A,SMALL(职业列表!AO$2:AO$106,ROW()-166))&amp;""</f>
        <v>海军陆战队 / 海上特殊目的部队</v>
      </c>
    </row>
    <row r="225" spans="1:1">
      <c r="A225" t="str">
        <f t="array" ref="A225">INDEX(职业列表!A:A,SMALL(职业列表!AO$2:AO$106,ROW()-166))&amp;""</f>
        <v>海军陆战队 / 海军陆战保安团</v>
      </c>
    </row>
    <row r="226" spans="1:1">
      <c r="A226" t="str">
        <f t="array" ref="A226">INDEX(职业列表!A:A,SMALL(职业列表!AO$2:AO$106,ROW()-166))&amp;""</f>
        <v>海军陆战队SOCOM / 陆战队突击团</v>
      </c>
    </row>
    <row r="227" spans="1:1">
      <c r="A227" t="str">
        <f t="array" ref="A227">INDEX(职业列表!A:A,SMALL(职业列表!AO$2:AO$106,ROW()-166))&amp;""</f>
        <v>CIA / 行动处（DO）</v>
      </c>
    </row>
    <row r="228" spans="1:1">
      <c r="A228" t="str">
        <f t="array" ref="A228">INDEX(职业列表!A:A,SMALL(职业列表!AO$2:AO$106,ROW()-166))&amp;""</f>
        <v>CIA / 特别活动处特种作战组（SAD/SOG）</v>
      </c>
    </row>
    <row r="229" spans="1:1">
      <c r="A229" t="str">
        <f t="array" ref="A229">INDEX(职业列表!A:A,SMALL(职业列表!AO$2:AO$106,ROW()-166))&amp;""</f>
        <v>CIA / 特别活动处政治行动组（SAD/PAG）</v>
      </c>
    </row>
    <row r="230" spans="1:1">
      <c r="A230" t="str">
        <f t="array" ref="A230">INDEX(职业列表!A:A,SMALL(职业列表!AO$2:AO$106,ROW()-166))&amp;""</f>
        <v>CIA / 分析科（DA）</v>
      </c>
    </row>
    <row r="231" spans="1:1">
      <c r="A231" t="str">
        <f t="array" ref="A231">INDEX(职业列表!A:A,SMALL(职业列表!AO$2:AO$106,ROW()-166))&amp;""</f>
        <v>DOS / 西半球事务局</v>
      </c>
    </row>
    <row r="232" spans="1:1">
      <c r="A232" t="str">
        <f t="array" ref="A232">INDEX(职业列表!A:A,SMALL(职业列表!AO$2:AO$106,ROW()-166))&amp;""</f>
        <v>DOS / 外交安全局（FSO）</v>
      </c>
    </row>
    <row r="233" spans="1:1">
      <c r="A233" t="str">
        <f t="array" ref="A233">INDEX(职业列表!A:A,SMALL(职业列表!AO$2:AO$106,ROW()-166))&amp;""</f>
        <v>DOS / 外交信使</v>
      </c>
    </row>
    <row r="234" spans="1:1">
      <c r="A234" t="str">
        <f t="array" ref="A234">INDEX(职业列表!A:A,SMALL(职业列表!AO$2:AO$106,ROW()-166))&amp;""</f>
        <v>DOS / 国际毒品与执法事务局（INL）</v>
      </c>
    </row>
    <row r="235" spans="1:1">
      <c r="A235" t="str">
        <f t="array" ref="A235">INDEX(职业列表!A:A,SMALL(职业列表!AO$2:AO$106,ROW()-166))&amp;""</f>
        <v>DOS / 情报研究局（INR）</v>
      </c>
    </row>
    <row r="236" spans="1:1">
      <c r="A236" t="str">
        <f t="array" ref="A236">INDEX(职业列表!A:A,SMALL(职业列表!AO$2:AO$106,ROW()-166))&amp;""</f>
        <v>CDC / 预防和应对中心</v>
      </c>
    </row>
    <row r="237" spans="1:1">
      <c r="A237" t="str">
        <f t="array" ref="A237">INDEX(职业列表!A:A,SMALL(职业列表!AO$2:AO$106,ROW()-166))&amp;""</f>
        <v>CDC / 紧急行动中心</v>
      </c>
    </row>
    <row r="238" spans="1:1">
      <c r="A238" t="str">
        <f t="array" ref="A238">INDEX(职业列表!A:A,SMALL(职业列表!AO$2:AO$106,ROW()-166))&amp;""</f>
        <v>CDC / 全球快速反应小组（RRT）</v>
      </c>
    </row>
    <row r="239" spans="1:1">
      <c r="A239" t="str">
        <f t="array" ref="A239">INDEX(职业列表!A:A,SMALL(职业列表!AO$2:AO$106,ROW()-166))&amp;""</f>
        <v>CDC / 公共卫生服务军官团（PHSCC）</v>
      </c>
    </row>
    <row r="240" spans="1:1">
      <c r="A240" t="str">
        <f t="array" ref="A240">INDEX(职业列表!A:A,SMALL(职业列表!AO$2:AO$106,ROW()-166))&amp;""</f>
        <v>EPA / 刑事执法、司法鉴证与培训处（OCEFT）</v>
      </c>
    </row>
    <row r="241" spans="1:1">
      <c r="A241" t="str">
        <f t="array" ref="A241">INDEX(职业列表!A:A,SMALL(职业列表!AO$2:AO$106,ROW()-166))&amp;""</f>
        <v>EPA / 区域办事处专家</v>
      </c>
    </row>
    <row r="242" spans="1:1">
      <c r="A242" t="str">
        <f t="array" ref="A242">INDEX(职业列表!A:A,SMALL(职业列表!AO$2:AO$106,ROW()-166))&amp;""</f>
        <v>CBP / 边境保护（预先清关或入国审查）（OFO/P）</v>
      </c>
    </row>
    <row r="243" spans="1:1">
      <c r="A243" t="str">
        <f t="array" ref="A243">INDEX(职业列表!A:A,SMALL(职业列表!AO$2:AO$106,ROW()-166))&amp;""</f>
        <v>CBP / 海上拦截（AMO/MI）</v>
      </c>
    </row>
    <row r="244" spans="1:1">
      <c r="A244" t="str">
        <f t="array" ref="A244">INDEX(职业列表!A:A,SMALL(职业列表!AO$2:AO$106,ROW()-166))&amp;""</f>
        <v>CBP / 检测犬项目（OFO/K9）</v>
      </c>
    </row>
    <row r="245" spans="1:1">
      <c r="A245" t="str">
        <f t="array" ref="A245">INDEX(职业列表!A:A,SMALL(职业列表!AO$2:AO$106,ROW()-166))&amp;""</f>
        <v>CBP / 边境巡逻队</v>
      </c>
    </row>
    <row r="246" spans="1:1">
      <c r="A246" t="str">
        <f t="array" ref="A246">INDEX(职业列表!A:A,SMALL(职业列表!AO$2:AO$106,ROW()-166))&amp;""</f>
        <v>CBP / 边境巡逻队战术单位（SOG/BORTAC）</v>
      </c>
    </row>
    <row r="247" spans="1:1">
      <c r="A247" t="str">
        <f t="array" ref="A247">INDEX(职业列表!A:A,SMALL(职业列表!AO$2:AO$106,ROW()-166))&amp;""</f>
        <v>CBP / 边境巡逻队搜索、创伤与救援单位（SOG/BORSTAR）</v>
      </c>
    </row>
    <row r="248" spans="1:1">
      <c r="A248" t="str">
        <f t="array" ref="A248">INDEX(职业列表!A:A,SMALL(职业列表!AO$2:AO$106,ROW()-166))&amp;""</f>
        <v>CBP / 国家空中安全行动（AMO/NASO）</v>
      </c>
    </row>
    <row r="249" spans="1:1">
      <c r="A249" t="str">
        <f t="array" ref="A249">INDEX(职业列表!A:A,SMALL(职业列表!AO$2:AO$106,ROW()-166))&amp;""</f>
        <v>ATF / 特种犬项目（SRT/K9）</v>
      </c>
    </row>
    <row r="250" spans="1:1">
      <c r="A250" t="str">
        <f t="array" ref="A250">INDEX(职业列表!A:A,SMALL(职业列表!AO$2:AO$106,ROW()-166))&amp;""</f>
        <v>ATF / 特种医疗项目（SRT/TMP）</v>
      </c>
    </row>
    <row r="251" spans="1:1">
      <c r="A251" t="str">
        <f t="array" ref="A251">INDEX(职业列表!A:A,SMALL(职业列表!AO$2:AO$106,ROW()-166))&amp;""</f>
        <v>ATF / 特种行动（SRT/TO）</v>
      </c>
    </row>
    <row r="252" spans="1:1">
      <c r="A252" t="str">
        <f t="array" ref="A252">INDEX(职业列表!A:A,SMALL(职业列表!AO$2:AO$106,ROW()-166))&amp;""</f>
        <v>ATF / 外勤行动及调查办公室（OFO）</v>
      </c>
    </row>
    <row r="253" spans="1:1">
      <c r="A253" t="str">
        <f t="array" ref="A253">INDEX(职业列表!A:A,SMALL(职业列表!AO$2:AO$106,ROW()-166))&amp;""</f>
        <v>ATF / 刑事侦查分析员</v>
      </c>
    </row>
    <row r="254" spans="1:1">
      <c r="A254" t="str">
        <f t="array" ref="A254">INDEX(职业列表!A:A,SMALL(职业列表!AO$2:AO$106,ROW()-166))&amp;""</f>
        <v>ATF / 爆炸物专家</v>
      </c>
    </row>
    <row r="255" spans="1:1">
      <c r="A255" t="str">
        <f t="array" ref="A255">INDEX(职业列表!A:A,SMALL(职业列表!AO$2:AO$106,ROW()-166))&amp;""</f>
        <v>USSS / 保护情报和评估处（PID）</v>
      </c>
    </row>
    <row r="256" spans="1:1">
      <c r="A256" t="str">
        <f t="array" ref="A256">INDEX(职业列表!A:A,SMALL(职业列表!AO$2:AO$106,ROW()-166))&amp;""</f>
        <v>USSS / 贴身警卫处（PPD）</v>
      </c>
    </row>
    <row r="257" spans="1:1">
      <c r="A257" t="str">
        <f t="array" ref="A257">INDEX(职业列表!A:A,SMALL(职业列表!AO$2:AO$106,ROW()-166))&amp;""</f>
        <v>USSS / 反突击组（CAT）</v>
      </c>
    </row>
    <row r="258" spans="1:1">
      <c r="A258" t="str">
        <f t="array" ref="A258">INDEX(职业列表!A:A,SMALL(职业列表!AO$2:AO$106,ROW()-166))&amp;""</f>
        <v>USSS / 财务行政、专业和技术支助（F-ATP）</v>
      </c>
    </row>
    <row r="259" spans="1:1">
      <c r="A259" t="str">
        <f t="array" ref="A259">INDEX(职业列表!A:A,SMALL(职业列表!AO$2:AO$106,ROW()-166))&amp;""</f>
        <v>USCG / 搜救组（SAR）</v>
      </c>
    </row>
    <row r="260" spans="1:1">
      <c r="A260" t="str">
        <f t="array" ref="A260">INDEX(职业列表!A:A,SMALL(职业列表!AO$2:AO$106,ROW()-166))&amp;""</f>
        <v>USCG / 响应政策办公室（CG-5R）</v>
      </c>
    </row>
    <row r="261" spans="1:1">
      <c r="A261" t="str">
        <f t="array" ref="A261">INDEX(职业列表!A:A,SMALL(职业列表!AO$2:AO$106,ROW()-166))&amp;""</f>
        <v>USCG / 调查和伤亡分析办公室（INV）</v>
      </c>
    </row>
    <row r="262" spans="1:1">
      <c r="A262" t="str">
        <f t="array" ref="A262">INDEX(职业列表!A:A,SMALL(职业列表!AO$2:AO$106,ROW()-166))&amp;""</f>
        <v>USCG / 直升机拦截战术中队（HITRON）</v>
      </c>
    </row>
    <row r="263" spans="1:1">
      <c r="A263" t="str">
        <f t="array" ref="A263">INDEX(职业列表!A:A,SMALL(职业列表!AO$2:AO$106,ROW()-166))&amp;""</f>
        <v>USCG / 战术执法分队（TACLET）</v>
      </c>
    </row>
    <row r="264" spans="1:1">
      <c r="A264" t="str">
        <f t="array" ref="A264">INDEX(职业列表!A:A,SMALL(职业列表!AO$2:AO$106,ROW()-166))&amp;""</f>
        <v>USCG / 海上安全和保安队（MSST）</v>
      </c>
    </row>
    <row r="265" spans="1:1">
      <c r="A265" t="str">
        <f t="array" ref="A265">INDEX(职业列表!A:A,SMALL(职业列表!AO$2:AO$106,ROW()-166))&amp;""</f>
        <v>USCG / 海上保安应变队（MSRT）</v>
      </c>
    </row>
    <row r="266" spans="1:1">
      <c r="A266" t="str">
        <f t="array" ref="A266">INDEX(职业列表!A:A,SMALL(职业列表!AO$2:AO$106,ROW()-166))&amp;""</f>
        <v>USCG / 国家打击部队（NSF）</v>
      </c>
    </row>
    <row r="267" spans="1:1">
      <c r="A267" t="str">
        <f t="array" ref="A267">INDEX(职业列表!A:A,SMALL(职业列表!AO$2:AO$106,ROW()-166))&amp;""</f>
        <v/>
      </c>
    </row>
    <row r="268" spans="1:1">
      <c r="A268" t="str">
        <f t="array" ref="A268">INDEX(职业列表!A:A,SMALL(职业列表!AO$2:AO$106,ROW()-166))&amp;""</f>
        <v/>
      </c>
    </row>
    <row r="269" spans="1:1">
      <c r="A269" t="str">
        <f t="array" ref="A269">INDEX(职业列表!A:A,SMALL(职业列表!AO$2:AO$106,ROW()-166))&amp;""</f>
        <v/>
      </c>
    </row>
    <row r="270" spans="1:1">
      <c r="A270" t="str">
        <f t="array" ref="A270">INDEX(职业列表!A:A,SMALL(职业列表!AO$2:AO$106,ROW()-166))&amp;""</f>
        <v/>
      </c>
    </row>
    <row r="271" spans="1:1">
      <c r="A271" t="str">
        <f t="array" ref="A271">INDEX(职业列表!A:A,SMALL(职业列表!AO$2:AO$106,ROW()-166))&amp;""</f>
        <v/>
      </c>
    </row>
    <row r="272" spans="1:1">
      <c r="A272" t="e">
        <f t="array" ref="A272">INDEX(职业列表!A:A,SMALL(职业列表!AO$2:AO$106,ROW()-166))&amp;""</f>
        <v>#NUM!</v>
      </c>
    </row>
    <row r="273" spans="1:1">
      <c r="A273" t="e">
        <f t="array" ref="A273">INDEX(职业列表!A:A,SMALL(职业列表!AO$2:AO$106,ROW()-166))&amp;""</f>
        <v>#NUM!</v>
      </c>
    </row>
    <row r="284" spans="1:1">
      <c r="A284" s="14"/>
    </row>
  </sheetData>
  <sheetProtection algorithmName="SHA-512" hashValue="3ROg4eBcMLDhYqXBb7EZ3dgTUEqpxIijkNRikEGjL19RCEfH+S1DCuyP/ujCAbJnDaV8x98NT4YzrNhfwU5gzg==" saltValue="RnaCOtHNmtYONGvlCqjTOA==" spinCount="100000" sheet="1" selectLockedCells="1"/>
  <phoneticPr fontId="32" type="noConversion"/>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dimension ref="A1:D47"/>
  <sheetViews>
    <sheetView topLeftCell="A25" workbookViewId="0">
      <selection activeCell="A8" sqref="A8"/>
    </sheetView>
  </sheetViews>
  <sheetFormatPr defaultColWidth="8.83203125" defaultRowHeight="14"/>
  <cols>
    <col min="1" max="1" width="8.83203125" style="5" customWidth="1"/>
    <col min="2" max="2" width="4.6640625" style="6" customWidth="1"/>
    <col min="3" max="3" width="9.9140625" style="6" customWidth="1"/>
    <col min="4" max="16384" width="8.83203125" style="6"/>
  </cols>
  <sheetData>
    <row r="1" spans="1:4" s="1" customFormat="1" ht="14.5">
      <c r="A1" s="7" t="s">
        <v>653</v>
      </c>
      <c r="B1" s="8" t="s">
        <v>654</v>
      </c>
    </row>
    <row r="2" spans="1:4" s="1" customFormat="1">
      <c r="A2" s="7"/>
      <c r="B2" s="9" t="s">
        <v>655</v>
      </c>
      <c r="C2" s="435">
        <v>280848250</v>
      </c>
      <c r="D2" s="436"/>
    </row>
    <row r="3" spans="1:4" s="1" customFormat="1">
      <c r="A3" s="7"/>
      <c r="B3" s="9" t="s">
        <v>656</v>
      </c>
      <c r="C3" s="437" t="s">
        <v>657</v>
      </c>
      <c r="D3" s="438"/>
    </row>
    <row r="4" spans="1:4" s="2" customFormat="1">
      <c r="A4" s="10"/>
    </row>
    <row r="5" spans="1:4" s="2" customFormat="1" ht="14.5">
      <c r="A5" s="10" t="s">
        <v>658</v>
      </c>
      <c r="C5" s="11" t="s">
        <v>659</v>
      </c>
    </row>
    <row r="6" spans="1:4" s="2" customFormat="1" ht="14.5">
      <c r="A6" s="10"/>
      <c r="C6" s="11"/>
    </row>
    <row r="7" spans="1:4" s="2" customFormat="1">
      <c r="A7" s="10" t="s">
        <v>660</v>
      </c>
    </row>
    <row r="8" spans="1:4" s="3" customFormat="1">
      <c r="A8" s="12"/>
    </row>
    <row r="9" spans="1:4" s="4" customFormat="1">
      <c r="A9" s="13" t="s">
        <v>661</v>
      </c>
      <c r="B9" s="87" t="s">
        <v>716</v>
      </c>
    </row>
    <row r="10" spans="1:4" s="4" customFormat="1">
      <c r="A10" s="13"/>
      <c r="B10" s="4" t="s">
        <v>662</v>
      </c>
    </row>
    <row r="11" spans="1:4" s="4" customFormat="1" ht="17.5" customHeight="1">
      <c r="A11" s="13"/>
      <c r="B11" s="87" t="s">
        <v>715</v>
      </c>
    </row>
    <row r="12" spans="1:4" s="4" customFormat="1">
      <c r="A12" s="13"/>
      <c r="B12" s="4" t="s">
        <v>663</v>
      </c>
    </row>
    <row r="13" spans="1:4" s="4" customFormat="1">
      <c r="A13" s="13" t="s">
        <v>664</v>
      </c>
      <c r="B13" s="4" t="s">
        <v>665</v>
      </c>
    </row>
    <row r="14" spans="1:4" s="4" customFormat="1">
      <c r="A14" s="13"/>
      <c r="B14" s="4" t="s">
        <v>666</v>
      </c>
    </row>
    <row r="15" spans="1:4" s="4" customFormat="1">
      <c r="A15" s="13" t="s">
        <v>667</v>
      </c>
      <c r="B15" s="4" t="s">
        <v>668</v>
      </c>
    </row>
    <row r="16" spans="1:4" s="4" customFormat="1">
      <c r="A16" s="13" t="s">
        <v>669</v>
      </c>
      <c r="B16" s="4" t="s">
        <v>670</v>
      </c>
    </row>
    <row r="17" spans="1:2" s="4" customFormat="1">
      <c r="A17" s="13"/>
      <c r="B17" s="4" t="s">
        <v>671</v>
      </c>
    </row>
    <row r="18" spans="1:2" s="4" customFormat="1">
      <c r="A18" s="13" t="s">
        <v>672</v>
      </c>
      <c r="B18" s="4" t="s">
        <v>673</v>
      </c>
    </row>
    <row r="19" spans="1:2" s="4" customFormat="1">
      <c r="A19" s="13"/>
      <c r="B19" s="4" t="s">
        <v>674</v>
      </c>
    </row>
    <row r="20" spans="1:2" s="4" customFormat="1">
      <c r="A20" s="13"/>
      <c r="B20" s="4" t="s">
        <v>675</v>
      </c>
    </row>
    <row r="21" spans="1:2" s="4" customFormat="1">
      <c r="A21" s="13" t="s">
        <v>676</v>
      </c>
      <c r="B21" s="4" t="s">
        <v>677</v>
      </c>
    </row>
    <row r="22" spans="1:2" s="4" customFormat="1">
      <c r="A22" s="13" t="s">
        <v>678</v>
      </c>
      <c r="B22" s="4" t="s">
        <v>679</v>
      </c>
    </row>
    <row r="23" spans="1:2" s="4" customFormat="1">
      <c r="A23" s="13"/>
      <c r="B23" s="4" t="s">
        <v>680</v>
      </c>
    </row>
    <row r="24" spans="1:2" s="4" customFormat="1">
      <c r="A24" s="13"/>
      <c r="B24" s="4" t="s">
        <v>681</v>
      </c>
    </row>
    <row r="25" spans="1:2" s="4" customFormat="1">
      <c r="A25" s="13"/>
      <c r="B25" s="4" t="s">
        <v>682</v>
      </c>
    </row>
    <row r="26" spans="1:2" s="4" customFormat="1">
      <c r="A26" s="13" t="s">
        <v>683</v>
      </c>
      <c r="B26" s="4" t="s">
        <v>684</v>
      </c>
    </row>
    <row r="27" spans="1:2" s="4" customFormat="1">
      <c r="A27" s="13" t="s">
        <v>685</v>
      </c>
      <c r="B27" s="4" t="s">
        <v>686</v>
      </c>
    </row>
    <row r="28" spans="1:2" s="4" customFormat="1">
      <c r="A28" s="13" t="s">
        <v>687</v>
      </c>
      <c r="B28" s="4" t="s">
        <v>688</v>
      </c>
    </row>
    <row r="29" spans="1:2" s="4" customFormat="1">
      <c r="A29" s="13"/>
      <c r="B29" s="4" t="s">
        <v>689</v>
      </c>
    </row>
    <row r="30" spans="1:2" s="4" customFormat="1">
      <c r="A30" s="13"/>
      <c r="B30" s="4" t="s">
        <v>690</v>
      </c>
    </row>
    <row r="31" spans="1:2" s="4" customFormat="1">
      <c r="A31" s="13"/>
      <c r="B31" s="4" t="s">
        <v>691</v>
      </c>
    </row>
    <row r="32" spans="1:2" s="4" customFormat="1">
      <c r="A32" s="13" t="s">
        <v>692</v>
      </c>
      <c r="B32" s="4" t="s">
        <v>693</v>
      </c>
    </row>
    <row r="33" spans="1:2" s="4" customFormat="1">
      <c r="A33" s="13"/>
      <c r="B33" s="4" t="s">
        <v>694</v>
      </c>
    </row>
    <row r="34" spans="1:2" s="4" customFormat="1">
      <c r="A34" s="13"/>
      <c r="B34" s="4" t="s">
        <v>695</v>
      </c>
    </row>
    <row r="35" spans="1:2" s="4" customFormat="1">
      <c r="A35" s="13"/>
      <c r="B35" s="4" t="s">
        <v>696</v>
      </c>
    </row>
    <row r="36" spans="1:2">
      <c r="A36" s="5" t="s">
        <v>697</v>
      </c>
      <c r="B36" s="6" t="s">
        <v>698</v>
      </c>
    </row>
    <row r="37" spans="1:2">
      <c r="B37" s="6" t="s">
        <v>699</v>
      </c>
    </row>
    <row r="38" spans="1:2">
      <c r="A38" s="5" t="s">
        <v>700</v>
      </c>
      <c r="B38" s="6" t="s">
        <v>701</v>
      </c>
    </row>
    <row r="39" spans="1:2">
      <c r="B39" s="6" t="s">
        <v>702</v>
      </c>
    </row>
    <row r="40" spans="1:2">
      <c r="B40" s="6" t="s">
        <v>703</v>
      </c>
    </row>
    <row r="41" spans="1:2">
      <c r="B41" s="6" t="s">
        <v>704</v>
      </c>
    </row>
    <row r="42" spans="1:2">
      <c r="B42" s="6" t="s">
        <v>705</v>
      </c>
    </row>
    <row r="43" spans="1:2">
      <c r="B43" s="6" t="s">
        <v>706</v>
      </c>
    </row>
    <row r="44" spans="1:2">
      <c r="A44" s="5" t="s">
        <v>707</v>
      </c>
      <c r="B44" s="6" t="s">
        <v>708</v>
      </c>
    </row>
    <row r="45" spans="1:2">
      <c r="B45" s="6" t="s">
        <v>709</v>
      </c>
    </row>
    <row r="46" spans="1:2">
      <c r="B46" s="6" t="s">
        <v>710</v>
      </c>
    </row>
    <row r="47" spans="1:2">
      <c r="A47" s="5" t="s">
        <v>711</v>
      </c>
      <c r="B47" s="6" t="s">
        <v>712</v>
      </c>
    </row>
  </sheetData>
  <sheetProtection algorithmName="SHA-512" hashValue="DZgqKqEWXaYsOwUrSCO04BkwkpcsPrwrjHsHSjwvdJi1K90Id87rnUoG1lbNngOWIStADW60dlLwgWuMODAdfg==" saltValue="ntgggsJE7fasNi32MX662Q==" spinCount="100000" sheet="1" objects="1" scenarios="1"/>
  <mergeCells count="2">
    <mergeCell ref="C2:D2"/>
    <mergeCell ref="C3:D3"/>
  </mergeCells>
  <phoneticPr fontId="32" type="noConversion"/>
  <hyperlinks>
    <hyperlink ref="C3" r:id="rId1" xr:uid="{00000000-0004-0000-0600-000000000000}"/>
    <hyperlink ref="C5" r:id="rId2" xr:uid="{00000000-0004-0000-0600-000001000000}"/>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人物卡</vt:lpstr>
      <vt:lpstr>骰子指令</vt:lpstr>
      <vt:lpstr>职业列表</vt:lpstr>
      <vt:lpstr>额外技能包</vt:lpstr>
      <vt:lpstr>子技能</vt:lpstr>
      <vt:lpstr>附表</vt:lpstr>
      <vt:lpstr>更新记录</vt:lpstr>
      <vt:lpstr>EditableLeft</vt:lpstr>
      <vt:lpstr>EditableMiddle</vt:lpstr>
      <vt:lpstr>EditableRight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DKWings</dc:creator>
  <cp:lastModifiedBy>Connie  Chen</cp:lastModifiedBy>
  <dcterms:created xsi:type="dcterms:W3CDTF">2020-07-08T07:43:00Z</dcterms:created>
  <dcterms:modified xsi:type="dcterms:W3CDTF">2024-03-31T07:04:04Z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E2D5C78389CF45F5AAB78FA71B925AAA</vt:lpwstr>
  </property>
  <property fmtid="{D5CDD505-2E9C-101B-9397-08002B2CF9AE}" pid="3" name="KSOProductBuildVer">
    <vt:lpwstr>2052-11.1.0.11365</vt:lpwstr>
  </property>
</Properties>
</file>