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ting\Learn_Excel\local_6\"/>
    </mc:Choice>
  </mc:AlternateContent>
  <bookViews>
    <workbookView xWindow="0" yWindow="0" windowWidth="23040" windowHeight="9588" activeTab="4" xr2:uid="{F5588F3C-BDCB-4892-BD42-2E4DD5A12A50}"/>
  </bookViews>
  <sheets>
    <sheet name="第一题" sheetId="1" r:id="rId1"/>
    <sheet name="第二题" sheetId="2" r:id="rId2"/>
    <sheet name="第三题" sheetId="3" r:id="rId3"/>
    <sheet name="第四题" sheetId="4" r:id="rId4"/>
    <sheet name="第五题" sheetId="5" r:id="rId5"/>
  </sheets>
  <definedNames>
    <definedName name="solver_adj" localSheetId="1" hidden="1">第二题!$O$3:$P$5</definedName>
    <definedName name="solver_adj" localSheetId="2" hidden="1">第三题!$G$14:$G$15</definedName>
    <definedName name="solver_adj" localSheetId="3" hidden="1">第四题!$I$13:$L$13</definedName>
    <definedName name="solver_adj" localSheetId="4" hidden="1">第五题!$C$16:$E$21</definedName>
    <definedName name="solver_adj" localSheetId="0" hidden="1">第一题!$B$15:$E$17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0" hidden="1">0.0001</definedName>
    <definedName name="solver_drv" localSheetId="1" hidden="1">2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0" hidden="1">1</definedName>
    <definedName name="solver_eng" localSheetId="1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0" hidden="1">2147483647</definedName>
    <definedName name="solver_lhs0" localSheetId="4" hidden="1">第五题!$C$22:$C$27</definedName>
    <definedName name="solver_lhs1" localSheetId="1" hidden="1">第二题!$M$11</definedName>
    <definedName name="solver_lhs1" localSheetId="2" hidden="1">第三题!$H$18</definedName>
    <definedName name="solver_lhs1" localSheetId="3" hidden="1">第四题!$M$14</definedName>
    <definedName name="solver_lhs1" localSheetId="4" hidden="1">第五题!$C$16:$E$21</definedName>
    <definedName name="solver_lhs1" localSheetId="0" hidden="1">第一题!$B$18</definedName>
    <definedName name="solver_lhs2" localSheetId="1" hidden="1">第二题!$N$3:$N$5</definedName>
    <definedName name="solver_lhs2" localSheetId="2" hidden="1">第三题!$I$18</definedName>
    <definedName name="solver_lhs2" localSheetId="3" hidden="1">第四题!$M$15</definedName>
    <definedName name="solver_lhs2" localSheetId="4" hidden="1">第五题!$C$22:$C$27</definedName>
    <definedName name="solver_lhs2" localSheetId="0" hidden="1">第一题!$C$18</definedName>
    <definedName name="solver_lhs3" localSheetId="1" hidden="1">第二题!$O$3:$O$5</definedName>
    <definedName name="solver_lhs3" localSheetId="3" hidden="1">第四题!$M$16</definedName>
    <definedName name="solver_lhs3" localSheetId="4" hidden="1">第五题!$H$16:$H$18</definedName>
    <definedName name="solver_lhs3" localSheetId="0" hidden="1">第一题!$D$18</definedName>
    <definedName name="solver_lhs4" localSheetId="1" hidden="1">第二题!$O$4</definedName>
    <definedName name="solver_lhs4" localSheetId="4" hidden="1">第五题!$C$22:$C$27</definedName>
    <definedName name="solver_lhs4" localSheetId="0" hidden="1">第一题!$E$18</definedName>
    <definedName name="solver_lhs5" localSheetId="1" hidden="1">第二题!$Q$3:$Q$5</definedName>
    <definedName name="solver_lhs5" localSheetId="4" hidden="1">第五题!$C$22:$C$27</definedName>
    <definedName name="solver_lhs5" localSheetId="0" hidden="1">第一题!$F$15</definedName>
    <definedName name="solver_lhs6" localSheetId="0" hidden="1">第一题!$F$16</definedName>
    <definedName name="solver_lhs7" localSheetId="0" hidden="1">第一题!$F$17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0" hidden="1">2147483647</definedName>
    <definedName name="solver_num" localSheetId="1" hidden="1">5</definedName>
    <definedName name="solver_num" localSheetId="2" hidden="1">2</definedName>
    <definedName name="solver_num" localSheetId="3" hidden="1">3</definedName>
    <definedName name="solver_num" localSheetId="4" hidden="1">3</definedName>
    <definedName name="solver_num" localSheetId="0" hidden="1">7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0" hidden="1">1</definedName>
    <definedName name="solver_opt" localSheetId="1" hidden="1">第二题!$M$11</definedName>
    <definedName name="solver_opt" localSheetId="2" hidden="1">第三题!$K$14</definedName>
    <definedName name="solver_opt" localSheetId="3" hidden="1">第四题!$M$17</definedName>
    <definedName name="solver_opt" localSheetId="4" hidden="1">第五题!$H$24</definedName>
    <definedName name="solver_opt" localSheetId="0" hidden="1">第一题!$F$23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0" hidden="1">0.000001</definedName>
    <definedName name="solver_rbv" localSheetId="1" hidden="1">2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0" hidden="1">1</definedName>
    <definedName name="solver_rel0" localSheetId="4" hidden="1">2</definedName>
    <definedName name="solver_rel1" localSheetId="1" hidden="1">3</definedName>
    <definedName name="solver_rel1" localSheetId="2" hidden="1">2</definedName>
    <definedName name="solver_rel1" localSheetId="3" hidden="1">2</definedName>
    <definedName name="solver_rel1" localSheetId="4" hidden="1">3</definedName>
    <definedName name="solver_rel1" localSheetId="0" hidden="1">2</definedName>
    <definedName name="solver_rel2" localSheetId="1" hidden="1">3</definedName>
    <definedName name="solver_rel2" localSheetId="2" hidden="1">2</definedName>
    <definedName name="solver_rel2" localSheetId="3" hidden="1">2</definedName>
    <definedName name="solver_rel2" localSheetId="4" hidden="1">2</definedName>
    <definedName name="solver_rel2" localSheetId="0" hidden="1">2</definedName>
    <definedName name="solver_rel3" localSheetId="1" hidden="1">3</definedName>
    <definedName name="solver_rel3" localSheetId="3" hidden="1">2</definedName>
    <definedName name="solver_rel3" localSheetId="4" hidden="1">3</definedName>
    <definedName name="solver_rel3" localSheetId="0" hidden="1">2</definedName>
    <definedName name="solver_rel4" localSheetId="1" hidden="1">1</definedName>
    <definedName name="solver_rel4" localSheetId="4" hidden="1">2</definedName>
    <definedName name="solver_rel4" localSheetId="0" hidden="1">2</definedName>
    <definedName name="solver_rel5" localSheetId="1" hidden="1">2</definedName>
    <definedName name="solver_rel5" localSheetId="4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hs0" localSheetId="4" hidden="1">1</definedName>
    <definedName name="solver_rhs1" localSheetId="1" hidden="1">1</definedName>
    <definedName name="solver_rhs1" localSheetId="2" hidden="1">第三题!$H$19</definedName>
    <definedName name="solver_rhs1" localSheetId="3" hidden="1">第四题!$N$14</definedName>
    <definedName name="solver_rhs1" localSheetId="4" hidden="1">0</definedName>
    <definedName name="solver_rhs1" localSheetId="0" hidden="1">第一题!$B$19</definedName>
    <definedName name="solver_rhs2" localSheetId="1" hidden="1">4</definedName>
    <definedName name="solver_rhs2" localSheetId="2" hidden="1">第三题!$I$19</definedName>
    <definedName name="solver_rhs2" localSheetId="3" hidden="1">第四题!$N$15</definedName>
    <definedName name="solver_rhs2" localSheetId="4" hidden="1">1</definedName>
    <definedName name="solver_rhs2" localSheetId="0" hidden="1">第一题!$C$19</definedName>
    <definedName name="solver_rhs3" localSheetId="1" hidden="1">1</definedName>
    <definedName name="solver_rhs3" localSheetId="3" hidden="1">第四题!$N$16</definedName>
    <definedName name="solver_rhs3" localSheetId="4" hidden="1">0.18</definedName>
    <definedName name="solver_rhs3" localSheetId="0" hidden="1">第一题!$D$19</definedName>
    <definedName name="solver_rhs4" localSheetId="1" hidden="1">第二题!$S$4</definedName>
    <definedName name="solver_rhs4" localSheetId="4" hidden="1">1</definedName>
    <definedName name="solver_rhs4" localSheetId="0" hidden="1">第一题!$E$19</definedName>
    <definedName name="solver_rhs5" localSheetId="1" hidden="1">第二题!$R$3:$R$5</definedName>
    <definedName name="solver_rhs5" localSheetId="4" hidden="1">1</definedName>
    <definedName name="solver_rhs5" localSheetId="0" hidden="1">第一题!$G$15</definedName>
    <definedName name="solver_rhs6" localSheetId="0" hidden="1">第一题!$G$16</definedName>
    <definedName name="solver_rhs7" localSheetId="0" hidden="1">第一题!$G$17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0" hidden="1">0</definedName>
    <definedName name="solver_scl" localSheetId="1" hidden="1">2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17" i="5"/>
  <c r="H18" i="5"/>
  <c r="H21" i="5"/>
  <c r="F26" i="5"/>
  <c r="H19" i="5"/>
  <c r="H20" i="5"/>
  <c r="F16" i="5"/>
  <c r="F17" i="5"/>
  <c r="F18" i="5"/>
  <c r="C27" i="5"/>
  <c r="H24" i="5"/>
  <c r="C23" i="5"/>
  <c r="C24" i="5"/>
  <c r="C25" i="5"/>
  <c r="C26" i="5"/>
  <c r="C22" i="5"/>
  <c r="G16" i="5" l="1"/>
  <c r="G17" i="5"/>
  <c r="G18" i="5"/>
  <c r="F21" i="5"/>
  <c r="F19" i="5"/>
  <c r="F20" i="5"/>
  <c r="J17" i="4" l="1"/>
  <c r="K17" i="4"/>
  <c r="L17" i="4"/>
  <c r="I17" i="4"/>
  <c r="I14" i="4"/>
  <c r="L15" i="4"/>
  <c r="K15" i="4"/>
  <c r="K16" i="4"/>
  <c r="L16" i="4"/>
  <c r="K14" i="4"/>
  <c r="L14" i="4"/>
  <c r="J14" i="4"/>
  <c r="J15" i="4"/>
  <c r="J16" i="4"/>
  <c r="I16" i="4"/>
  <c r="I15" i="4"/>
  <c r="I17" i="3"/>
  <c r="I16" i="3"/>
  <c r="H17" i="3"/>
  <c r="H16" i="3"/>
  <c r="J15" i="3"/>
  <c r="J14" i="3"/>
  <c r="M14" i="4" l="1"/>
  <c r="M17" i="4"/>
  <c r="M16" i="4"/>
  <c r="M15" i="4"/>
  <c r="I18" i="3"/>
  <c r="H18" i="3"/>
  <c r="K14" i="3"/>
  <c r="N4" i="2"/>
  <c r="M4" i="2" s="1"/>
  <c r="N5" i="2"/>
  <c r="M5" i="2" s="1"/>
  <c r="N3" i="2"/>
  <c r="M3" i="2" s="1"/>
  <c r="M8" i="2" s="1"/>
  <c r="Q4" i="2" l="1"/>
  <c r="Q5" i="2"/>
  <c r="Q3" i="2"/>
  <c r="N10" i="2"/>
  <c r="N9" i="2"/>
  <c r="N8" i="2"/>
  <c r="O10" i="2"/>
  <c r="O9" i="2"/>
  <c r="O8" i="2"/>
  <c r="M10" i="2"/>
  <c r="M9" i="2"/>
  <c r="F23" i="1"/>
  <c r="F24" i="1" s="1"/>
  <c r="C18" i="1"/>
  <c r="D18" i="1"/>
  <c r="E18" i="1"/>
  <c r="B18" i="1"/>
  <c r="F16" i="1"/>
  <c r="F17" i="1"/>
  <c r="F15" i="1"/>
  <c r="M11" i="2" l="1"/>
</calcChain>
</file>

<file path=xl/sharedStrings.xml><?xml version="1.0" encoding="utf-8"?>
<sst xmlns="http://schemas.openxmlformats.org/spreadsheetml/2006/main" count="182" uniqueCount="136">
  <si>
    <t>1. 假定有某种物资要从Ａ、Ｂ、Ｃ三个产地运到甲、乙、两、丁四个销地。三个产地的供应量分别为：1000t、800t、500t；四个销地的需要量分别为：500t、700t、800t、300t，各产地和销地之间每吨产品的运费如下表所示，要求计算如何组织运输才能运费最省？</t>
    <phoneticPr fontId="1" type="noConversion"/>
  </si>
  <si>
    <t>销地甲</t>
  </si>
  <si>
    <t>销地乙</t>
  </si>
  <si>
    <t>销地丙</t>
  </si>
  <si>
    <t>销地丁</t>
  </si>
  <si>
    <t>产地Ａ</t>
  </si>
  <si>
    <t>产地Ｂ</t>
  </si>
  <si>
    <r>
      <t>产地</t>
    </r>
    <r>
      <rPr>
        <sz val="10.5"/>
        <color theme="1"/>
        <rFont val="Times New Roman"/>
        <family val="1"/>
      </rPr>
      <t>C</t>
    </r>
  </si>
  <si>
    <t>15*a1</t>
    <phoneticPr fontId="1" type="noConversion"/>
  </si>
  <si>
    <t>7*b1</t>
    <phoneticPr fontId="1" type="noConversion"/>
  </si>
  <si>
    <t>12*c1</t>
    <phoneticPr fontId="1" type="noConversion"/>
  </si>
  <si>
    <t>3*c2</t>
    <phoneticPr fontId="1" type="noConversion"/>
  </si>
  <si>
    <t>20*c3</t>
    <phoneticPr fontId="1" type="noConversion"/>
  </si>
  <si>
    <t>25*c4</t>
    <phoneticPr fontId="1" type="noConversion"/>
  </si>
  <si>
    <t>8*b2</t>
    <phoneticPr fontId="1" type="noConversion"/>
  </si>
  <si>
    <t>14*b3</t>
    <phoneticPr fontId="1" type="noConversion"/>
  </si>
  <si>
    <t>20*b4</t>
    <phoneticPr fontId="1" type="noConversion"/>
  </si>
  <si>
    <t>20*a2</t>
    <phoneticPr fontId="1" type="noConversion"/>
  </si>
  <si>
    <t>3*a3</t>
    <phoneticPr fontId="1" type="noConversion"/>
  </si>
  <si>
    <t>30*a4</t>
    <phoneticPr fontId="1" type="noConversion"/>
  </si>
  <si>
    <t>sum(a1:a4)=1000t</t>
    <phoneticPr fontId="1" type="noConversion"/>
  </si>
  <si>
    <t>sum(b1:b4)=800t</t>
    <phoneticPr fontId="1" type="noConversion"/>
  </si>
  <si>
    <t>sum(c1:c4)=500t</t>
    <phoneticPr fontId="1" type="noConversion"/>
  </si>
  <si>
    <t>a1+b1+c1=500</t>
    <phoneticPr fontId="1" type="noConversion"/>
  </si>
  <si>
    <t>a2+b2+c2=700</t>
    <phoneticPr fontId="1" type="noConversion"/>
  </si>
  <si>
    <t>a3+b3+c3=800</t>
    <phoneticPr fontId="1" type="noConversion"/>
  </si>
  <si>
    <t>a4+b4+c4=300</t>
    <phoneticPr fontId="1" type="noConversion"/>
  </si>
  <si>
    <t>目标函数-&gt;</t>
    <phoneticPr fontId="1" type="noConversion"/>
  </si>
  <si>
    <t>运费最小值</t>
    <phoneticPr fontId="1" type="noConversion"/>
  </si>
  <si>
    <t>成品运费</t>
    <phoneticPr fontId="1" type="noConversion"/>
  </si>
  <si>
    <t>原料运费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</si>
  <si>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</si>
  <si>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</si>
  <si>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</si>
  <si>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产地</t>
    <phoneticPr fontId="1" type="noConversion"/>
  </si>
  <si>
    <t>距离</t>
    <phoneticPr fontId="1" type="noConversion"/>
  </si>
  <si>
    <t>加工费</t>
    <phoneticPr fontId="1" type="noConversion"/>
  </si>
  <si>
    <t>A3</t>
    <phoneticPr fontId="1" type="noConversion"/>
  </si>
  <si>
    <t>实际加工的成品数量</t>
    <phoneticPr fontId="1" type="noConversion"/>
  </si>
  <si>
    <t>运入的成品数量</t>
    <phoneticPr fontId="1" type="noConversion"/>
  </si>
  <si>
    <t>A1-A2</t>
    <phoneticPr fontId="1" type="noConversion"/>
  </si>
  <si>
    <t>A2-A3</t>
    <phoneticPr fontId="1" type="noConversion"/>
  </si>
  <si>
    <t>A1-A3</t>
    <phoneticPr fontId="1" type="noConversion"/>
  </si>
  <si>
    <t>实际使用原料</t>
    <phoneticPr fontId="1" type="noConversion"/>
  </si>
  <si>
    <t>实际成品运费</t>
    <phoneticPr fontId="1" type="noConversion"/>
  </si>
  <si>
    <t>a1</t>
    <phoneticPr fontId="1" type="noConversion"/>
  </si>
  <si>
    <t>b1</t>
    <phoneticPr fontId="1" type="noConversion"/>
  </si>
  <si>
    <t>c1</t>
    <phoneticPr fontId="1" type="noConversion"/>
  </si>
  <si>
    <t>a1*4</t>
    <phoneticPr fontId="1" type="noConversion"/>
  </si>
  <si>
    <t>b1*4</t>
    <phoneticPr fontId="1" type="noConversion"/>
  </si>
  <si>
    <t>c1*4</t>
    <phoneticPr fontId="1" type="noConversion"/>
  </si>
  <si>
    <t>a2</t>
    <phoneticPr fontId="1" type="noConversion"/>
  </si>
  <si>
    <t>b2</t>
    <phoneticPr fontId="1" type="noConversion"/>
  </si>
  <si>
    <t>c2</t>
    <phoneticPr fontId="1" type="noConversion"/>
  </si>
  <si>
    <t>a2*0.25*150</t>
    <phoneticPr fontId="1" type="noConversion"/>
  </si>
  <si>
    <t>b2*0.25*200</t>
    <phoneticPr fontId="1" type="noConversion"/>
  </si>
  <si>
    <t>c2*0.25*100</t>
    <phoneticPr fontId="1" type="noConversion"/>
  </si>
  <si>
    <t>实际运入材料</t>
    <phoneticPr fontId="1" type="noConversion"/>
  </si>
  <si>
    <t>b1*4-26</t>
    <phoneticPr fontId="1" type="noConversion"/>
  </si>
  <si>
    <t>c1*4-24</t>
    <phoneticPr fontId="1" type="noConversion"/>
  </si>
  <si>
    <t>实际运输费</t>
    <phoneticPr fontId="1" type="noConversion"/>
  </si>
  <si>
    <t>a1*4-30</t>
    <phoneticPr fontId="1" type="noConversion"/>
  </si>
  <si>
    <t>a1*0.55*4</t>
    <phoneticPr fontId="1" type="noConversion"/>
  </si>
  <si>
    <t>b1*0.4*4</t>
    <phoneticPr fontId="1" type="noConversion"/>
  </si>
  <si>
    <t>c1*0.3*4</t>
    <phoneticPr fontId="1" type="noConversion"/>
  </si>
  <si>
    <t>最终目标</t>
    <phoneticPr fontId="1" type="noConversion"/>
  </si>
  <si>
    <t>最小</t>
    <phoneticPr fontId="1" type="noConversion"/>
  </si>
  <si>
    <t>运输方向</t>
    <phoneticPr fontId="1" type="noConversion"/>
  </si>
  <si>
    <t>（a1*4-30）*150*0.3</t>
    <phoneticPr fontId="1" type="noConversion"/>
  </si>
  <si>
    <t>（b1*4-26）*200*0.3</t>
    <phoneticPr fontId="1" type="noConversion"/>
  </si>
  <si>
    <t>（c1*4-24）*100*0.3</t>
    <phoneticPr fontId="1" type="noConversion"/>
  </si>
  <si>
    <t>限制年产成品</t>
    <phoneticPr fontId="1" type="noConversion"/>
  </si>
  <si>
    <t>费用总额</t>
    <phoneticPr fontId="1" type="noConversion"/>
  </si>
  <si>
    <t>实际拥有成品数</t>
    <phoneticPr fontId="1" type="noConversion"/>
  </si>
  <si>
    <t>实际所需成品</t>
    <phoneticPr fontId="1" type="noConversion"/>
  </si>
  <si>
    <t>实际原料运输费</t>
    <phoneticPr fontId="1" type="noConversion"/>
  </si>
  <si>
    <t>2. 设有某种原料产地Al，A２，A３，把这种原料经过加工，制成成品，再运往销地。
假设用4吨原料可制成1吨成品。
产地A１年产原料30万吨，同时需要成品7万吨。
产地A２年产原料26万吨，同时需要成品13万吨。
产地A３年产原料24万吨，不需成品。
A１与A２间距离150公里，A１与A３间距离100公里，A２与A３间距离200公里。
又知原料运费为 0．3万元／万吨公里，成品运费为 0．25万元／万吨。
且知在Ａ１开设加工厂加工费为0．55万元／万吨，在A２为 0．4万元／万吨，在A３为 0·3万元／万吨。
因条件限制，在Ａ2设厂规模不能超过年产成品5万吨，A１和A3可以不限制。
问应在何地设厂，生产多少成品，才能使生产费用（包括原料运费、成品运费、加工费等）为最小。</t>
  </si>
  <si>
    <t>3. 某木器厂生产圆桌和衣柜两种产品。现有两种木料，第一种有 72立方米，第二种有 56立方米。假设生产每种产品都需要用两种木料。生产一只圆桌和一个衣柜所需木料如下表所示。每生产一只圆桌可获利润6元；生产一个衣柜可获利润10元。木器厂在现有木料条件下，圆桌和衣柜应各生产多少，才使获得利润最多。</t>
    <phoneticPr fontId="1" type="noConversion"/>
  </si>
  <si>
    <t>产品</t>
  </si>
  <si>
    <t>木料（单位：立方米）</t>
  </si>
  <si>
    <t>第一种</t>
  </si>
  <si>
    <t>第二种</t>
  </si>
  <si>
    <t>圆桌</t>
  </si>
  <si>
    <t>衣柜</t>
  </si>
  <si>
    <t>实际生产数量</t>
    <phoneticPr fontId="1" type="noConversion"/>
  </si>
  <si>
    <r>
      <rPr>
        <sz val="12"/>
        <color theme="1"/>
        <rFont val="宋体"/>
        <family val="3"/>
        <charset val="134"/>
      </rPr>
      <t>实际</t>
    </r>
    <r>
      <rPr>
        <sz val="12"/>
        <color theme="1"/>
        <rFont val="仿宋_GB2312"/>
        <family val="1"/>
        <charset val="134"/>
      </rPr>
      <t>所用木料
（</t>
    </r>
    <r>
      <rPr>
        <sz val="12"/>
        <color theme="1"/>
        <rFont val="宋体"/>
        <family val="3"/>
        <charset val="134"/>
      </rPr>
      <t>单</t>
    </r>
    <r>
      <rPr>
        <sz val="12"/>
        <color theme="1"/>
        <rFont val="仿宋_GB2312"/>
        <family val="1"/>
        <charset val="134"/>
      </rPr>
      <t>位：立方米）</t>
    </r>
    <phoneticPr fontId="1" type="noConversion"/>
  </si>
  <si>
    <t>实际利润</t>
    <phoneticPr fontId="1" type="noConversion"/>
  </si>
  <si>
    <t>目标利润</t>
    <phoneticPr fontId="1" type="noConversion"/>
  </si>
  <si>
    <t>用料（桌）</t>
    <phoneticPr fontId="1" type="noConversion"/>
  </si>
  <si>
    <t>用料（柜子）</t>
    <phoneticPr fontId="1" type="noConversion"/>
  </si>
  <si>
    <t>用料总和</t>
    <phoneticPr fontId="1" type="noConversion"/>
  </si>
  <si>
    <t>限制条件</t>
    <phoneticPr fontId="1" type="noConversion"/>
  </si>
  <si>
    <t>4. 假如某种作物，全部生产过程中至少需要氮肥32公斤、磷肥24公斤、钾肥42公斤。已知甲、乙、丙、丁四种复合肥料，每公斤的价格，及含氮、磷、钾的数量，如表11所示。问应如何配合使用这些肥料，既能满足作物的需要，又能使成本最低？</t>
    <phoneticPr fontId="1" type="noConversion"/>
  </si>
  <si>
    <t>甲</t>
  </si>
  <si>
    <t>乙</t>
  </si>
  <si>
    <t>丙</t>
  </si>
  <si>
    <t>丁</t>
  </si>
  <si>
    <r>
      <t>肥料需要量b</t>
    </r>
    <r>
      <rPr>
        <vertAlign val="subscript"/>
        <sz val="10.5"/>
        <color theme="1"/>
        <rFont val="宋体"/>
        <family val="3"/>
        <charset val="134"/>
      </rPr>
      <t>i</t>
    </r>
  </si>
  <si>
    <t>氮</t>
  </si>
  <si>
    <t>磷</t>
  </si>
  <si>
    <t>钾</t>
  </si>
  <si>
    <t>价格</t>
  </si>
  <si>
    <t>复合肥料种类</t>
    <phoneticPr fontId="1" type="noConversion"/>
  </si>
  <si>
    <t>成分</t>
    <phoneticPr fontId="1" type="noConversion"/>
  </si>
  <si>
    <t>目标加总和</t>
    <phoneticPr fontId="1" type="noConversion"/>
  </si>
  <si>
    <t>加总</t>
    <phoneticPr fontId="1" type="noConversion"/>
  </si>
  <si>
    <t>费用</t>
    <phoneticPr fontId="1" type="noConversion"/>
  </si>
  <si>
    <t>&lt;- 目标成本最低</t>
    <phoneticPr fontId="1" type="noConversion"/>
  </si>
  <si>
    <t>实际用料
成分</t>
    <phoneticPr fontId="1" type="noConversion"/>
  </si>
  <si>
    <t>5. 某企业拟投资三种股票，设S1为股票1占投资的比例，S2为股票2占投资的比例，S3为股票3占投资的比例，并且，设S1＋S2＋S3＝1投资者最低可接受的预期回报为18％。投资者既要考虑投资风险又要考虑预期收益问题，那么，如何进行投资组合？</t>
    <phoneticPr fontId="1" type="noConversion"/>
  </si>
  <si>
    <t>股票</t>
  </si>
  <si>
    <t>预期回报</t>
  </si>
  <si>
    <t>风险（标准差）</t>
  </si>
  <si>
    <t>投资组合</t>
  </si>
  <si>
    <t>（协方差）</t>
  </si>
  <si>
    <t>1与2</t>
  </si>
  <si>
    <t>1与3</t>
  </si>
  <si>
    <t>2与3</t>
  </si>
  <si>
    <t>S1</t>
    <phoneticPr fontId="1" type="noConversion"/>
  </si>
  <si>
    <t>S2</t>
    <phoneticPr fontId="1" type="noConversion"/>
  </si>
  <si>
    <t>S3</t>
    <phoneticPr fontId="1" type="noConversion"/>
  </si>
  <si>
    <t>预期风险</t>
    <phoneticPr fontId="1" type="noConversion"/>
  </si>
  <si>
    <r>
      <t>每</t>
    </r>
    <r>
      <rPr>
        <b/>
        <sz val="10.5"/>
        <color theme="1"/>
        <rFont val="宋体"/>
        <family val="3"/>
        <charset val="134"/>
      </rPr>
      <t>个</t>
    </r>
    <r>
      <rPr>
        <b/>
        <sz val="10.5"/>
        <color theme="1"/>
        <rFont val="仿宋_GB2312"/>
        <family val="1"/>
        <charset val="134"/>
      </rPr>
      <t>股票交叉</t>
    </r>
    <r>
      <rPr>
        <b/>
        <sz val="10.5"/>
        <color theme="1"/>
        <rFont val="宋体"/>
        <family val="3"/>
        <charset val="134"/>
      </rPr>
      <t>风险</t>
    </r>
    <phoneticPr fontId="1" type="noConversion"/>
  </si>
  <si>
    <t>投资组合</t>
    <phoneticPr fontId="1" type="noConversion"/>
  </si>
  <si>
    <r>
      <rPr>
        <sz val="10.5"/>
        <color theme="1"/>
        <rFont val="等线"/>
        <family val="2"/>
        <charset val="134"/>
      </rPr>
      <t>预</t>
    </r>
    <r>
      <rPr>
        <sz val="10.5"/>
        <color theme="1"/>
        <rFont val="仿宋_GB2312"/>
        <family val="1"/>
        <charset val="134"/>
      </rPr>
      <t>期收入</t>
    </r>
    <phoneticPr fontId="1" type="noConversion"/>
  </si>
  <si>
    <t>S1+S2</t>
    <phoneticPr fontId="1" type="noConversion"/>
  </si>
  <si>
    <t>S1+S3</t>
    <phoneticPr fontId="1" type="noConversion"/>
  </si>
  <si>
    <t>S2+S3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</si>
  <si>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</si>
  <si>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</si>
  <si>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</si>
  <si>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目标风险</t>
    <phoneticPr fontId="1" type="noConversion"/>
  </si>
  <si>
    <t>目标收益率</t>
    <phoneticPr fontId="1" type="noConversion"/>
  </si>
  <si>
    <t>最低收益回报</t>
    <phoneticPr fontId="1" type="noConversion"/>
  </si>
  <si>
    <t>预期风险拆算</t>
    <phoneticPr fontId="1" type="noConversion"/>
  </si>
  <si>
    <t>&lt;0.5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</si>
</sst>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1" formatCode="0.00_);\(0.00\)"/>
    <numFmt numFmtId="182" formatCode="0.00_ "/>
  </numFmts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仿宋_GB2312"/>
      <family val="1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仿宋_GB2312"/>
      <family val="1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仿宋_GB2312"/>
      <family val="3"/>
      <charset val="134"/>
    </font>
    <font>
      <sz val="10.5"/>
      <color theme="1"/>
      <name val="宋体"/>
      <family val="3"/>
      <charset val="134"/>
    </font>
    <font>
      <vertAlign val="subscript"/>
      <sz val="10.5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b/>
      <sz val="10.5"/>
      <color theme="1"/>
      <name val="仿宋_GB2312"/>
      <family val="1"/>
      <charset val="134"/>
    </font>
    <font>
      <sz val="10.5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20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24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4" fillId="2" borderId="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2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0" fillId="2" borderId="0" xfId="0" applyFill="1">
      <alignment vertical="center"/>
    </xf>
    <xf numFmtId="0" fontId="2" fillId="2" borderId="15" xfId="0" applyFont="1" applyFill="1" applyBorder="1" applyAlignment="1">
      <alignment horizontal="justify" vertical="center" wrapText="1"/>
    </xf>
    <xf numFmtId="0" fontId="3" fillId="2" borderId="17" xfId="0" applyFont="1" applyFill="1" applyBorder="1" applyAlignment="1">
      <alignment horizontal="justify" vertical="center" wrapText="1"/>
    </xf>
    <xf numFmtId="0" fontId="0" fillId="0" borderId="24" xfId="0" applyBorder="1">
      <alignment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/>
    </xf>
    <xf numFmtId="0" fontId="6" fillId="0" borderId="3" xfId="0" applyFont="1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181" fontId="0" fillId="0" borderId="0" xfId="0" applyNumberFormat="1">
      <alignment vertical="center"/>
    </xf>
    <xf numFmtId="181" fontId="0" fillId="0" borderId="0" xfId="0" applyNumberFormat="1" applyBorder="1" applyAlignment="1">
      <alignment horizontal="center" vertical="center"/>
    </xf>
    <xf numFmtId="181" fontId="10" fillId="2" borderId="3" xfId="0" applyNumberFormat="1" applyFont="1" applyFill="1" applyBorder="1" applyAlignment="1">
      <alignment horizontal="center" vertical="center"/>
    </xf>
    <xf numFmtId="181" fontId="10" fillId="0" borderId="3" xfId="0" applyNumberFormat="1" applyFont="1" applyBorder="1" applyAlignment="1">
      <alignment horizontal="center" vertical="center"/>
    </xf>
    <xf numFmtId="181" fontId="0" fillId="0" borderId="3" xfId="0" applyNumberFormat="1" applyBorder="1" applyAlignment="1">
      <alignment horizontal="center" vertical="center"/>
    </xf>
    <xf numFmtId="181" fontId="4" fillId="0" borderId="0" xfId="0" applyNumberFormat="1" applyFont="1" applyFill="1" applyBorder="1">
      <alignment vertical="center"/>
    </xf>
    <xf numFmtId="181" fontId="4" fillId="2" borderId="7" xfId="0" applyNumberFormat="1" applyFont="1" applyFill="1" applyBorder="1" applyAlignment="1">
      <alignment horizontal="center" vertical="center"/>
    </xf>
    <xf numFmtId="181" fontId="4" fillId="2" borderId="8" xfId="0" applyNumberFormat="1" applyFont="1" applyFill="1" applyBorder="1" applyAlignment="1">
      <alignment horizontal="center" vertical="center"/>
    </xf>
    <xf numFmtId="181" fontId="4" fillId="2" borderId="9" xfId="0" applyNumberFormat="1" applyFont="1" applyFill="1" applyBorder="1" applyAlignment="1">
      <alignment horizontal="center" vertical="center"/>
    </xf>
    <xf numFmtId="181" fontId="4" fillId="0" borderId="10" xfId="0" applyNumberFormat="1" applyFont="1" applyFill="1" applyBorder="1" applyAlignment="1">
      <alignment horizontal="center" vertical="center"/>
    </xf>
    <xf numFmtId="181" fontId="4" fillId="0" borderId="3" xfId="0" applyNumberFormat="1" applyFont="1" applyFill="1" applyBorder="1" applyAlignment="1">
      <alignment horizontal="center" vertical="center"/>
    </xf>
    <xf numFmtId="181" fontId="4" fillId="0" borderId="11" xfId="0" applyNumberFormat="1" applyFont="1" applyFill="1" applyBorder="1" applyAlignment="1">
      <alignment horizontal="center" vertical="center"/>
    </xf>
    <xf numFmtId="181" fontId="4" fillId="2" borderId="10" xfId="0" applyNumberFormat="1" applyFont="1" applyFill="1" applyBorder="1" applyAlignment="1">
      <alignment horizontal="center" vertical="center"/>
    </xf>
    <xf numFmtId="181" fontId="4" fillId="2" borderId="3" xfId="0" applyNumberFormat="1" applyFont="1" applyFill="1" applyBorder="1" applyAlignment="1">
      <alignment horizontal="center" vertical="center"/>
    </xf>
    <xf numFmtId="181" fontId="6" fillId="0" borderId="12" xfId="0" applyNumberFormat="1" applyFont="1" applyFill="1" applyBorder="1" applyAlignment="1">
      <alignment horizontal="center" vertical="center"/>
    </xf>
    <xf numFmtId="181" fontId="7" fillId="0" borderId="13" xfId="0" applyNumberFormat="1" applyFont="1" applyFill="1" applyBorder="1" applyAlignment="1">
      <alignment horizontal="center" vertical="center"/>
    </xf>
    <xf numFmtId="181" fontId="4" fillId="0" borderId="13" xfId="0" applyNumberFormat="1" applyFont="1" applyFill="1" applyBorder="1" applyAlignment="1">
      <alignment horizontal="center" vertical="center"/>
    </xf>
    <xf numFmtId="181" fontId="4" fillId="0" borderId="14" xfId="0" applyNumberFormat="1" applyFont="1" applyFill="1" applyBorder="1" applyAlignment="1">
      <alignment horizontal="center" vertical="center"/>
    </xf>
    <xf numFmtId="181" fontId="4" fillId="2" borderId="3" xfId="0" applyNumberFormat="1" applyFont="1" applyFill="1" applyBorder="1">
      <alignment vertical="center"/>
    </xf>
    <xf numFmtId="181" fontId="4" fillId="0" borderId="3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182" fontId="3" fillId="0" borderId="4" xfId="0" applyNumberFormat="1" applyFont="1" applyBorder="1" applyAlignment="1">
      <alignment horizontal="center" vertical="center" wrapText="1"/>
    </xf>
    <xf numFmtId="182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182" fontId="3" fillId="0" borderId="0" xfId="0" applyNumberFormat="1" applyFont="1" applyFill="1" applyBorder="1" applyAlignment="1">
      <alignment horizontal="center" vertical="center" wrapText="1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CC8-2756-4CFF-AD54-3E74807BE447}">
  <dimension ref="A1:N24"/>
  <sheetViews>
    <sheetView workbookViewId="0">
      <selection activeCell="K25" sqref="K25"/>
    </sheetView>
  </sheetViews>
  <sheetFormatPr defaultRowHeight="13.8"/>
  <cols>
    <col min="5" max="5" width="15.109375" customWidth="1"/>
    <col min="6" max="6" width="11.77734375" customWidth="1"/>
    <col min="10" max="11" width="13.44140625" customWidth="1"/>
    <col min="12" max="12" width="15.44140625" customWidth="1"/>
    <col min="13" max="13" width="24.21875" customWidth="1"/>
    <col min="14" max="14" width="26.109375" customWidth="1"/>
  </cols>
  <sheetData>
    <row r="1" spans="1:14">
      <c r="A1" s="5" t="s">
        <v>0</v>
      </c>
      <c r="B1" s="5"/>
      <c r="C1" s="5"/>
      <c r="D1" s="5"/>
      <c r="E1" s="5"/>
      <c r="F1" s="5"/>
      <c r="G1" s="4"/>
      <c r="H1" s="4"/>
    </row>
    <row r="2" spans="1:14">
      <c r="A2" s="5"/>
      <c r="B2" s="5"/>
      <c r="C2" s="5"/>
      <c r="D2" s="5"/>
      <c r="E2" s="5"/>
      <c r="F2" s="5"/>
      <c r="G2" s="4"/>
      <c r="H2" s="4"/>
    </row>
    <row r="3" spans="1:14">
      <c r="A3" s="5"/>
      <c r="B3" s="5"/>
      <c r="C3" s="5"/>
      <c r="D3" s="5"/>
      <c r="E3" s="5"/>
      <c r="F3" s="5"/>
      <c r="G3" s="4"/>
      <c r="H3" s="4"/>
    </row>
    <row r="4" spans="1:14">
      <c r="A4" s="5"/>
      <c r="B4" s="5"/>
      <c r="C4" s="5"/>
      <c r="D4" s="5"/>
      <c r="E4" s="5"/>
      <c r="F4" s="5"/>
      <c r="G4" s="4"/>
      <c r="H4" s="4"/>
    </row>
    <row r="5" spans="1:14">
      <c r="A5" s="5"/>
      <c r="B5" s="5"/>
      <c r="C5" s="5"/>
      <c r="D5" s="5"/>
      <c r="E5" s="5"/>
      <c r="F5" s="5"/>
      <c r="G5" s="4"/>
      <c r="H5" s="4"/>
    </row>
    <row r="6" spans="1:14">
      <c r="A6" s="5"/>
      <c r="B6" s="5"/>
      <c r="C6" s="5"/>
      <c r="D6" s="5"/>
      <c r="E6" s="5"/>
      <c r="F6" s="5"/>
      <c r="G6" s="4"/>
      <c r="H6" s="4"/>
    </row>
    <row r="7" spans="1:14">
      <c r="A7" s="5"/>
      <c r="B7" s="5"/>
      <c r="C7" s="5"/>
      <c r="D7" s="5"/>
      <c r="E7" s="5"/>
      <c r="F7" s="5"/>
      <c r="G7" s="4"/>
      <c r="H7" s="4"/>
    </row>
    <row r="8" spans="1:14">
      <c r="A8" s="5"/>
      <c r="B8" s="5"/>
      <c r="C8" s="5"/>
      <c r="D8" s="5"/>
      <c r="E8" s="5"/>
      <c r="F8" s="5"/>
      <c r="G8" s="4"/>
      <c r="H8" s="4"/>
    </row>
    <row r="9" spans="1:14">
      <c r="A9" s="5"/>
      <c r="B9" s="5"/>
      <c r="C9" s="5"/>
      <c r="D9" s="5"/>
      <c r="E9" s="5"/>
      <c r="F9" s="5"/>
      <c r="G9" s="4"/>
      <c r="H9" s="4"/>
    </row>
    <row r="10" spans="1:14" ht="14.4" thickBot="1">
      <c r="A10" s="4"/>
      <c r="B10" s="4"/>
      <c r="C10" s="4"/>
      <c r="D10" s="4"/>
      <c r="E10" s="4"/>
      <c r="F10" s="4"/>
      <c r="G10" s="4"/>
      <c r="H10" s="4"/>
    </row>
    <row r="11" spans="1:14" ht="15.6" thickBot="1">
      <c r="A11" s="40"/>
      <c r="B11" s="42" t="s">
        <v>1</v>
      </c>
      <c r="C11" s="42" t="s">
        <v>2</v>
      </c>
      <c r="D11" s="42" t="s">
        <v>3</v>
      </c>
      <c r="E11" s="42" t="s">
        <v>4</v>
      </c>
      <c r="I11" s="44"/>
      <c r="J11" s="45" t="s">
        <v>1</v>
      </c>
      <c r="K11" s="45" t="s">
        <v>2</v>
      </c>
      <c r="L11" s="45" t="s">
        <v>3</v>
      </c>
      <c r="M11" s="45" t="s">
        <v>4</v>
      </c>
    </row>
    <row r="12" spans="1:14" ht="15.6" thickBot="1">
      <c r="A12" s="41" t="s">
        <v>5</v>
      </c>
      <c r="B12" s="1">
        <v>15</v>
      </c>
      <c r="C12" s="1">
        <v>20</v>
      </c>
      <c r="D12" s="1">
        <v>3</v>
      </c>
      <c r="E12" s="1">
        <v>30</v>
      </c>
      <c r="I12" s="41" t="s">
        <v>5</v>
      </c>
      <c r="J12" s="1" t="s">
        <v>8</v>
      </c>
      <c r="K12" s="1" t="s">
        <v>17</v>
      </c>
      <c r="L12" s="1" t="s">
        <v>18</v>
      </c>
      <c r="M12" s="1" t="s">
        <v>19</v>
      </c>
      <c r="N12" s="2" t="s">
        <v>20</v>
      </c>
    </row>
    <row r="13" spans="1:14" ht="15.6" thickBot="1">
      <c r="A13" s="41" t="s">
        <v>6</v>
      </c>
      <c r="B13" s="1">
        <v>7</v>
      </c>
      <c r="C13" s="1">
        <v>8</v>
      </c>
      <c r="D13" s="1">
        <v>14</v>
      </c>
      <c r="E13" s="1">
        <v>20</v>
      </c>
      <c r="I13" s="41" t="s">
        <v>6</v>
      </c>
      <c r="J13" s="1" t="s">
        <v>9</v>
      </c>
      <c r="K13" s="1" t="s">
        <v>14</v>
      </c>
      <c r="L13" s="1" t="s">
        <v>15</v>
      </c>
      <c r="M13" s="1" t="s">
        <v>16</v>
      </c>
      <c r="N13" s="2" t="s">
        <v>21</v>
      </c>
    </row>
    <row r="14" spans="1:14" ht="15.6" thickBot="1">
      <c r="A14" s="41" t="s">
        <v>7</v>
      </c>
      <c r="B14" s="1">
        <v>12</v>
      </c>
      <c r="C14" s="1">
        <v>3</v>
      </c>
      <c r="D14" s="1">
        <v>20</v>
      </c>
      <c r="E14" s="1">
        <v>25</v>
      </c>
      <c r="I14" s="41" t="s">
        <v>7</v>
      </c>
      <c r="J14" s="1" t="s">
        <v>10</v>
      </c>
      <c r="K14" s="1" t="s">
        <v>11</v>
      </c>
      <c r="L14" s="1" t="s">
        <v>12</v>
      </c>
      <c r="M14" s="1" t="s">
        <v>13</v>
      </c>
      <c r="N14" s="2" t="s">
        <v>22</v>
      </c>
    </row>
    <row r="15" spans="1:14" ht="14.4" thickBot="1">
      <c r="B15" s="3">
        <v>200</v>
      </c>
      <c r="C15" s="3">
        <v>0</v>
      </c>
      <c r="D15" s="3">
        <v>800</v>
      </c>
      <c r="E15" s="3">
        <v>0</v>
      </c>
      <c r="F15">
        <f>SUM(B15:E15)</f>
        <v>1000</v>
      </c>
      <c r="G15" s="2">
        <v>1000</v>
      </c>
      <c r="I15" s="46"/>
      <c r="J15" s="47" t="s">
        <v>23</v>
      </c>
      <c r="K15" s="47" t="s">
        <v>24</v>
      </c>
      <c r="L15" s="47" t="s">
        <v>25</v>
      </c>
      <c r="M15" s="48" t="s">
        <v>26</v>
      </c>
    </row>
    <row r="16" spans="1:14">
      <c r="B16" s="3">
        <v>300</v>
      </c>
      <c r="C16" s="3">
        <v>200</v>
      </c>
      <c r="D16" s="3">
        <v>0</v>
      </c>
      <c r="E16" s="3">
        <v>300</v>
      </c>
      <c r="F16">
        <f t="shared" ref="F16:F17" si="0">SUM(B16:E16)</f>
        <v>800</v>
      </c>
      <c r="G16" s="2">
        <v>800</v>
      </c>
    </row>
    <row r="17" spans="2:7">
      <c r="B17" s="3">
        <v>0</v>
      </c>
      <c r="C17" s="3">
        <v>500</v>
      </c>
      <c r="D17" s="3">
        <v>0</v>
      </c>
      <c r="E17" s="3">
        <v>0</v>
      </c>
      <c r="F17">
        <f t="shared" si="0"/>
        <v>500</v>
      </c>
      <c r="G17" s="2">
        <v>500</v>
      </c>
    </row>
    <row r="18" spans="2:7">
      <c r="B18">
        <f>SUM(B15:B17)</f>
        <v>500</v>
      </c>
      <c r="C18">
        <f t="shared" ref="C18:E18" si="1">SUM(C15:C17)</f>
        <v>700</v>
      </c>
      <c r="D18">
        <f t="shared" si="1"/>
        <v>800</v>
      </c>
      <c r="E18">
        <f t="shared" si="1"/>
        <v>300</v>
      </c>
    </row>
    <row r="19" spans="2:7">
      <c r="B19" s="3">
        <v>500</v>
      </c>
      <c r="C19" s="3">
        <v>700</v>
      </c>
      <c r="D19" s="3">
        <v>800</v>
      </c>
      <c r="E19" s="3">
        <v>300</v>
      </c>
    </row>
    <row r="22" spans="2:7">
      <c r="F22" s="43" t="s">
        <v>28</v>
      </c>
    </row>
    <row r="23" spans="2:7">
      <c r="E23" s="43" t="s">
        <v>27</v>
      </c>
      <c r="F23" s="28">
        <f>B13*B16+C13*C16+D13*D16+E13*E16+B12*B15+C12*C15+D12*D15+E12*E15+B14*B17+C14*C17+D14*D17+E14*E17</f>
        <v>16600</v>
      </c>
    </row>
    <row r="24" spans="2:7">
      <c r="F24">
        <f>MIN($F$23)</f>
        <v>16600</v>
      </c>
    </row>
  </sheetData>
  <mergeCells count="1">
    <mergeCell ref="A1:F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B575-A523-491F-B2A5-3650AB25CAC9}">
  <dimension ref="A1:S22"/>
  <sheetViews>
    <sheetView zoomScale="85" zoomScaleNormal="85" workbookViewId="0">
      <selection activeCell="R16" sqref="R16"/>
    </sheetView>
  </sheetViews>
  <sheetFormatPr defaultRowHeight="24" customHeight="1"/>
  <cols>
    <col min="1" max="1" width="19" style="17" customWidth="1"/>
    <col min="2" max="10" width="8.88671875" style="17"/>
    <col min="11" max="11" width="7.21875" style="17" customWidth="1"/>
    <col min="12" max="12" width="13.44140625" style="87" customWidth="1"/>
    <col min="13" max="13" width="19.109375" style="87" customWidth="1"/>
    <col min="14" max="14" width="13.44140625" style="87" customWidth="1"/>
    <col min="15" max="17" width="19.5546875" style="87" customWidth="1"/>
    <col min="18" max="19" width="15.21875" style="87" customWidth="1"/>
    <col min="20" max="20" width="15.21875" style="17" customWidth="1"/>
    <col min="21" max="21" width="14.21875" style="17" customWidth="1"/>
    <col min="22" max="22" width="19.77734375" style="17" customWidth="1"/>
    <col min="23" max="23" width="12.77734375" style="17" customWidth="1"/>
    <col min="24" max="24" width="11.88671875" style="17" customWidth="1"/>
    <col min="25" max="16384" width="8.88671875" style="17"/>
  </cols>
  <sheetData>
    <row r="1" spans="1:19" ht="24" customHeight="1" thickBot="1">
      <c r="A1" s="20" t="s">
        <v>76</v>
      </c>
      <c r="B1" s="21"/>
      <c r="C1" s="21"/>
      <c r="D1" s="21"/>
      <c r="E1" s="21"/>
      <c r="F1" s="21"/>
      <c r="G1" s="21"/>
      <c r="H1" s="22"/>
    </row>
    <row r="2" spans="1:19" ht="24" customHeight="1">
      <c r="A2" s="23"/>
      <c r="B2" s="16"/>
      <c r="C2" s="16"/>
      <c r="D2" s="16"/>
      <c r="E2" s="16"/>
      <c r="F2" s="16"/>
      <c r="G2" s="16"/>
      <c r="H2" s="24"/>
      <c r="L2" s="88" t="s">
        <v>34</v>
      </c>
      <c r="M2" s="89" t="s">
        <v>57</v>
      </c>
      <c r="N2" s="89" t="s">
        <v>43</v>
      </c>
      <c r="O2" s="89" t="s">
        <v>38</v>
      </c>
      <c r="P2" s="89" t="s">
        <v>39</v>
      </c>
      <c r="Q2" s="89" t="s">
        <v>73</v>
      </c>
      <c r="R2" s="89" t="s">
        <v>74</v>
      </c>
      <c r="S2" s="90" t="s">
        <v>71</v>
      </c>
    </row>
    <row r="3" spans="1:19" ht="24" customHeight="1">
      <c r="A3" s="23"/>
      <c r="B3" s="16"/>
      <c r="C3" s="16"/>
      <c r="D3" s="16"/>
      <c r="E3" s="16"/>
      <c r="F3" s="16"/>
      <c r="G3" s="16"/>
      <c r="H3" s="24"/>
      <c r="L3" s="91" t="s">
        <v>31</v>
      </c>
      <c r="M3" s="92">
        <f>IF(N3&gt;30,N3-30,0)</f>
        <v>0</v>
      </c>
      <c r="N3" s="92">
        <f>O3*4</f>
        <v>5.4117647058823533</v>
      </c>
      <c r="O3" s="92">
        <v>1.3529411764705883</v>
      </c>
      <c r="P3" s="92">
        <v>5.6470588235294112</v>
      </c>
      <c r="Q3" s="92">
        <f>O3+P3</f>
        <v>7</v>
      </c>
      <c r="R3" s="92">
        <v>7</v>
      </c>
      <c r="S3" s="93">
        <v>0</v>
      </c>
    </row>
    <row r="4" spans="1:19" ht="24" customHeight="1">
      <c r="A4" s="23"/>
      <c r="B4" s="16"/>
      <c r="C4" s="16"/>
      <c r="D4" s="16"/>
      <c r="E4" s="16"/>
      <c r="F4" s="16"/>
      <c r="G4" s="16"/>
      <c r="H4" s="24"/>
      <c r="L4" s="91" t="s">
        <v>32</v>
      </c>
      <c r="M4" s="92">
        <f t="shared" ref="M4:M5" si="0">IF(N4&gt;30,N4-30,0)</f>
        <v>0</v>
      </c>
      <c r="N4" s="92">
        <f t="shared" ref="N4:N5" si="1">O4*4</f>
        <v>17.411764705882351</v>
      </c>
      <c r="O4" s="92">
        <v>4.3529411764705879</v>
      </c>
      <c r="P4" s="92">
        <v>8.6470588235294112</v>
      </c>
      <c r="Q4" s="92">
        <f t="shared" ref="Q4:Q5" si="2">O4+P4</f>
        <v>13</v>
      </c>
      <c r="R4" s="92">
        <v>13</v>
      </c>
      <c r="S4" s="93">
        <v>5</v>
      </c>
    </row>
    <row r="5" spans="1:19" ht="24" customHeight="1">
      <c r="A5" s="23"/>
      <c r="B5" s="16"/>
      <c r="C5" s="16"/>
      <c r="D5" s="16"/>
      <c r="E5" s="16"/>
      <c r="F5" s="16"/>
      <c r="G5" s="16"/>
      <c r="H5" s="24"/>
      <c r="L5" s="91" t="s">
        <v>37</v>
      </c>
      <c r="M5" s="92">
        <f t="shared" si="0"/>
        <v>0</v>
      </c>
      <c r="N5" s="92">
        <f t="shared" si="1"/>
        <v>4</v>
      </c>
      <c r="O5" s="92">
        <v>1</v>
      </c>
      <c r="P5" s="92">
        <v>0</v>
      </c>
      <c r="Q5" s="92">
        <f t="shared" si="2"/>
        <v>1</v>
      </c>
      <c r="R5" s="92">
        <v>0</v>
      </c>
      <c r="S5" s="93">
        <v>0</v>
      </c>
    </row>
    <row r="6" spans="1:19" ht="24" customHeight="1">
      <c r="A6" s="23"/>
      <c r="B6" s="16"/>
      <c r="C6" s="16"/>
      <c r="D6" s="16"/>
      <c r="E6" s="16"/>
      <c r="F6" s="16"/>
      <c r="G6" s="16"/>
      <c r="H6" s="24"/>
      <c r="L6" s="91"/>
      <c r="M6" s="92"/>
      <c r="N6" s="92"/>
      <c r="O6" s="92"/>
      <c r="P6" s="92"/>
      <c r="Q6" s="92"/>
      <c r="R6" s="92"/>
      <c r="S6" s="93"/>
    </row>
    <row r="7" spans="1:19" ht="24" customHeight="1">
      <c r="A7" s="23"/>
      <c r="B7" s="16"/>
      <c r="C7" s="16"/>
      <c r="D7" s="16"/>
      <c r="E7" s="16"/>
      <c r="F7" s="16"/>
      <c r="G7" s="16"/>
      <c r="H7" s="24"/>
      <c r="L7" s="94" t="s">
        <v>34</v>
      </c>
      <c r="M7" s="95" t="s">
        <v>75</v>
      </c>
      <c r="N7" s="95" t="s">
        <v>36</v>
      </c>
      <c r="O7" s="95" t="s">
        <v>44</v>
      </c>
      <c r="P7" s="95" t="s">
        <v>67</v>
      </c>
      <c r="Q7" s="92"/>
      <c r="R7" s="92"/>
      <c r="S7" s="93"/>
    </row>
    <row r="8" spans="1:19" ht="24" customHeight="1">
      <c r="A8" s="23"/>
      <c r="B8" s="16"/>
      <c r="C8" s="16"/>
      <c r="D8" s="16"/>
      <c r="E8" s="16"/>
      <c r="F8" s="16"/>
      <c r="G8" s="16"/>
      <c r="H8" s="24"/>
      <c r="L8" s="91" t="s">
        <v>31</v>
      </c>
      <c r="M8" s="92">
        <f>M3*150*0.3</f>
        <v>0</v>
      </c>
      <c r="N8" s="92">
        <f>N3*0.55</f>
        <v>2.9764705882352946</v>
      </c>
      <c r="O8" s="92">
        <f>O3*150*0.25</f>
        <v>50.735294117647065</v>
      </c>
      <c r="P8" s="92" t="s">
        <v>40</v>
      </c>
      <c r="Q8" s="92"/>
      <c r="R8" s="92"/>
      <c r="S8" s="93"/>
    </row>
    <row r="9" spans="1:19" ht="24" customHeight="1">
      <c r="A9" s="23"/>
      <c r="B9" s="16"/>
      <c r="C9" s="16"/>
      <c r="D9" s="16"/>
      <c r="E9" s="16"/>
      <c r="F9" s="16"/>
      <c r="G9" s="16"/>
      <c r="H9" s="24"/>
      <c r="L9" s="91" t="s">
        <v>32</v>
      </c>
      <c r="M9" s="92">
        <f>M4*200*0.3</f>
        <v>0</v>
      </c>
      <c r="N9" s="92">
        <f>N4*0.4</f>
        <v>6.9647058823529413</v>
      </c>
      <c r="O9" s="92">
        <f>O4*200*0.25</f>
        <v>217.64705882352939</v>
      </c>
      <c r="P9" s="92" t="s">
        <v>41</v>
      </c>
      <c r="Q9" s="92"/>
      <c r="R9" s="92"/>
      <c r="S9" s="93"/>
    </row>
    <row r="10" spans="1:19" ht="24" customHeight="1">
      <c r="A10" s="23"/>
      <c r="B10" s="16"/>
      <c r="C10" s="16"/>
      <c r="D10" s="16"/>
      <c r="E10" s="16"/>
      <c r="F10" s="16"/>
      <c r="G10" s="16"/>
      <c r="H10" s="24"/>
      <c r="L10" s="91" t="s">
        <v>37</v>
      </c>
      <c r="M10" s="92">
        <f>M5*100*0.3</f>
        <v>0</v>
      </c>
      <c r="N10" s="92">
        <f>N5*0.3</f>
        <v>1.2</v>
      </c>
      <c r="O10" s="92">
        <f>O5*100*0.25</f>
        <v>25</v>
      </c>
      <c r="P10" s="92" t="s">
        <v>42</v>
      </c>
      <c r="Q10" s="92"/>
      <c r="R10" s="92"/>
      <c r="S10" s="93"/>
    </row>
    <row r="11" spans="1:19" ht="24" customHeight="1" thickBot="1">
      <c r="A11" s="23"/>
      <c r="B11" s="16"/>
      <c r="C11" s="16"/>
      <c r="D11" s="16"/>
      <c r="E11" s="16"/>
      <c r="F11" s="16"/>
      <c r="G11" s="16"/>
      <c r="H11" s="24"/>
      <c r="L11" s="96" t="s">
        <v>72</v>
      </c>
      <c r="M11" s="97">
        <f>M8+N8+O8+O9+N9+M9+M10+N10+O10</f>
        <v>304.52352941176468</v>
      </c>
      <c r="N11" s="98"/>
      <c r="O11" s="98"/>
      <c r="P11" s="98"/>
      <c r="Q11" s="98"/>
      <c r="R11" s="98"/>
      <c r="S11" s="99"/>
    </row>
    <row r="12" spans="1:19" ht="27.6" customHeight="1">
      <c r="A12" s="23"/>
      <c r="B12" s="16"/>
      <c r="C12" s="16"/>
      <c r="D12" s="16"/>
      <c r="E12" s="16"/>
      <c r="F12" s="16"/>
      <c r="G12" s="16"/>
      <c r="H12" s="24"/>
    </row>
    <row r="13" spans="1:19" ht="24" customHeight="1">
      <c r="A13" s="23"/>
      <c r="B13" s="16"/>
      <c r="C13" s="16"/>
      <c r="D13" s="16"/>
      <c r="E13" s="16"/>
      <c r="F13" s="16"/>
      <c r="G13" s="16"/>
      <c r="H13" s="24"/>
      <c r="L13" s="100" t="s">
        <v>34</v>
      </c>
      <c r="M13" s="100" t="s">
        <v>57</v>
      </c>
      <c r="N13" s="100" t="s">
        <v>43</v>
      </c>
      <c r="O13" s="100" t="s">
        <v>38</v>
      </c>
      <c r="P13" s="100" t="s">
        <v>39</v>
      </c>
    </row>
    <row r="14" spans="1:19" ht="24" customHeight="1">
      <c r="A14" s="23"/>
      <c r="B14" s="16"/>
      <c r="C14" s="16"/>
      <c r="D14" s="16"/>
      <c r="E14" s="16"/>
      <c r="F14" s="16"/>
      <c r="G14" s="16"/>
      <c r="H14" s="24"/>
      <c r="L14" s="101" t="s">
        <v>31</v>
      </c>
      <c r="M14" s="101" t="s">
        <v>61</v>
      </c>
      <c r="N14" s="101" t="s">
        <v>48</v>
      </c>
      <c r="O14" s="101" t="s">
        <v>45</v>
      </c>
      <c r="P14" s="101" t="s">
        <v>51</v>
      </c>
    </row>
    <row r="15" spans="1:19" ht="24" customHeight="1">
      <c r="A15" s="23"/>
      <c r="B15" s="16"/>
      <c r="C15" s="16"/>
      <c r="D15" s="16"/>
      <c r="E15" s="16"/>
      <c r="F15" s="16"/>
      <c r="G15" s="16"/>
      <c r="H15" s="24"/>
      <c r="L15" s="101" t="s">
        <v>32</v>
      </c>
      <c r="M15" s="101" t="s">
        <v>58</v>
      </c>
      <c r="N15" s="101" t="s">
        <v>49</v>
      </c>
      <c r="O15" s="101" t="s">
        <v>46</v>
      </c>
      <c r="P15" s="101" t="s">
        <v>52</v>
      </c>
    </row>
    <row r="16" spans="1:19" ht="24" customHeight="1">
      <c r="A16" s="23"/>
      <c r="B16" s="16"/>
      <c r="C16" s="16"/>
      <c r="D16" s="16"/>
      <c r="E16" s="16"/>
      <c r="F16" s="16"/>
      <c r="G16" s="16"/>
      <c r="H16" s="24"/>
      <c r="L16" s="101" t="s">
        <v>37</v>
      </c>
      <c r="M16" s="101" t="s">
        <v>59</v>
      </c>
      <c r="N16" s="101" t="s">
        <v>50</v>
      </c>
      <c r="O16" s="101" t="s">
        <v>47</v>
      </c>
      <c r="P16" s="101" t="s">
        <v>53</v>
      </c>
    </row>
    <row r="17" spans="1:16" ht="13.2" customHeight="1" thickBot="1">
      <c r="A17" s="25"/>
      <c r="B17" s="26"/>
      <c r="C17" s="26"/>
      <c r="D17" s="26"/>
      <c r="E17" s="26"/>
      <c r="F17" s="26"/>
      <c r="G17" s="26"/>
      <c r="H17" s="27"/>
      <c r="L17" s="101"/>
      <c r="M17" s="101"/>
      <c r="N17" s="101"/>
      <c r="O17" s="101"/>
      <c r="P17" s="101"/>
    </row>
    <row r="18" spans="1:16" ht="24" customHeight="1">
      <c r="C18" s="39" t="s">
        <v>30</v>
      </c>
      <c r="D18" s="19">
        <v>0.3</v>
      </c>
      <c r="E18" s="39" t="s">
        <v>35</v>
      </c>
      <c r="F18" s="39" t="s">
        <v>31</v>
      </c>
      <c r="G18" s="39" t="s">
        <v>32</v>
      </c>
      <c r="H18" s="39" t="s">
        <v>33</v>
      </c>
      <c r="L18" s="100" t="s">
        <v>34</v>
      </c>
      <c r="M18" s="100" t="s">
        <v>60</v>
      </c>
      <c r="N18" s="100" t="s">
        <v>36</v>
      </c>
      <c r="O18" s="100" t="s">
        <v>44</v>
      </c>
      <c r="P18" s="100" t="s">
        <v>67</v>
      </c>
    </row>
    <row r="19" spans="1:16" ht="24" customHeight="1">
      <c r="C19" s="38" t="s">
        <v>29</v>
      </c>
      <c r="D19" s="18">
        <v>0.25</v>
      </c>
      <c r="E19" s="38" t="s">
        <v>31</v>
      </c>
      <c r="F19" s="18"/>
      <c r="G19" s="18">
        <v>150</v>
      </c>
      <c r="H19" s="18">
        <v>100</v>
      </c>
      <c r="L19" s="101" t="s">
        <v>31</v>
      </c>
      <c r="M19" s="101" t="s">
        <v>68</v>
      </c>
      <c r="N19" s="101" t="s">
        <v>62</v>
      </c>
      <c r="O19" s="101" t="s">
        <v>54</v>
      </c>
      <c r="P19" s="101" t="s">
        <v>40</v>
      </c>
    </row>
    <row r="20" spans="1:16" ht="24" customHeight="1">
      <c r="C20" s="18"/>
      <c r="D20" s="18"/>
      <c r="E20" s="38" t="s">
        <v>32</v>
      </c>
      <c r="F20" s="18"/>
      <c r="G20" s="18"/>
      <c r="H20" s="18"/>
      <c r="L20" s="101" t="s">
        <v>32</v>
      </c>
      <c r="M20" s="101" t="s">
        <v>69</v>
      </c>
      <c r="N20" s="101" t="s">
        <v>63</v>
      </c>
      <c r="O20" s="101" t="s">
        <v>55</v>
      </c>
      <c r="P20" s="101" t="s">
        <v>41</v>
      </c>
    </row>
    <row r="21" spans="1:16" ht="24" customHeight="1">
      <c r="C21" s="18"/>
      <c r="D21" s="18"/>
      <c r="E21" s="38" t="s">
        <v>33</v>
      </c>
      <c r="F21" s="18"/>
      <c r="G21" s="18">
        <v>200</v>
      </c>
      <c r="H21" s="18"/>
      <c r="L21" s="101" t="s">
        <v>37</v>
      </c>
      <c r="M21" s="101" t="s">
        <v>70</v>
      </c>
      <c r="N21" s="101" t="s">
        <v>64</v>
      </c>
      <c r="O21" s="101" t="s">
        <v>56</v>
      </c>
      <c r="P21" s="101" t="s">
        <v>42</v>
      </c>
    </row>
    <row r="22" spans="1:16" ht="24" customHeight="1">
      <c r="L22" s="101" t="s">
        <v>65</v>
      </c>
      <c r="M22" s="101" t="s">
        <v>66</v>
      </c>
      <c r="N22" s="101"/>
      <c r="O22" s="101"/>
      <c r="P22" s="101"/>
    </row>
  </sheetData>
  <scenarios current="0">
    <scenario name="1" count="6" user="Ethel Ruan" comment="创建者 Ethel Ruan 日期 9/16/2017">
      <inputCells r="O3" val="1.35294117647059"/>
      <inputCells r="P3" val="5.64705882352941"/>
      <inputCells r="O4" val="4.35294117647059"/>
      <inputCells r="P4" val="8.64705882352941"/>
      <inputCells r="O5" val="1"/>
      <inputCells r="P5" val="0"/>
    </scenario>
  </scenarios>
  <mergeCells count="1">
    <mergeCell ref="A1:H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CBA0-3CDC-436F-B540-B6DAAF8CC464}">
  <dimension ref="A1:K19"/>
  <sheetViews>
    <sheetView workbookViewId="0">
      <selection sqref="A1:I10"/>
    </sheetView>
  </sheetViews>
  <sheetFormatPr defaultRowHeight="13.8"/>
  <cols>
    <col min="3" max="3" width="10.44140625" customWidth="1"/>
    <col min="4" max="4" width="12.6640625" customWidth="1"/>
    <col min="7" max="8" width="17.109375" customWidth="1"/>
  </cols>
  <sheetData>
    <row r="1" spans="1:11">
      <c r="A1" s="58" t="s">
        <v>77</v>
      </c>
      <c r="B1" s="58"/>
      <c r="C1" s="58"/>
      <c r="D1" s="58"/>
      <c r="E1" s="58"/>
      <c r="F1" s="58"/>
      <c r="G1" s="58"/>
      <c r="H1" s="58"/>
      <c r="I1" s="58"/>
    </row>
    <row r="2" spans="1:11">
      <c r="A2" s="58"/>
      <c r="B2" s="58"/>
      <c r="C2" s="58"/>
      <c r="D2" s="58"/>
      <c r="E2" s="58"/>
      <c r="F2" s="58"/>
      <c r="G2" s="58"/>
      <c r="H2" s="58"/>
      <c r="I2" s="58"/>
    </row>
    <row r="3" spans="1:11">
      <c r="A3" s="58"/>
      <c r="B3" s="58"/>
      <c r="C3" s="58"/>
      <c r="D3" s="58"/>
      <c r="E3" s="58"/>
      <c r="F3" s="58"/>
      <c r="G3" s="58"/>
      <c r="H3" s="58"/>
      <c r="I3" s="58"/>
    </row>
    <row r="4" spans="1:11">
      <c r="A4" s="58"/>
      <c r="B4" s="58"/>
      <c r="C4" s="58"/>
      <c r="D4" s="58"/>
      <c r="E4" s="58"/>
      <c r="F4" s="58"/>
      <c r="G4" s="58"/>
      <c r="H4" s="58"/>
      <c r="I4" s="58"/>
    </row>
    <row r="5" spans="1:11">
      <c r="A5" s="58"/>
      <c r="B5" s="58"/>
      <c r="C5" s="58"/>
      <c r="D5" s="58"/>
      <c r="E5" s="58"/>
      <c r="F5" s="58"/>
      <c r="G5" s="58"/>
      <c r="H5" s="58"/>
      <c r="I5" s="58"/>
    </row>
    <row r="6" spans="1:11">
      <c r="A6" s="58"/>
      <c r="B6" s="58"/>
      <c r="C6" s="58"/>
      <c r="D6" s="58"/>
      <c r="E6" s="58"/>
      <c r="F6" s="58"/>
      <c r="G6" s="58"/>
      <c r="H6" s="58"/>
      <c r="I6" s="58"/>
    </row>
    <row r="7" spans="1:11">
      <c r="A7" s="58"/>
      <c r="B7" s="58"/>
      <c r="C7" s="58"/>
      <c r="D7" s="58"/>
      <c r="E7" s="58"/>
      <c r="F7" s="58"/>
      <c r="G7" s="58"/>
      <c r="H7" s="58"/>
      <c r="I7" s="58"/>
    </row>
    <row r="8" spans="1:11">
      <c r="A8" s="58"/>
      <c r="B8" s="58"/>
      <c r="C8" s="58"/>
      <c r="D8" s="58"/>
      <c r="E8" s="58"/>
      <c r="F8" s="58"/>
      <c r="G8" s="58"/>
      <c r="H8" s="58"/>
      <c r="I8" s="58"/>
    </row>
    <row r="9" spans="1:11">
      <c r="A9" s="58"/>
      <c r="B9" s="58"/>
      <c r="C9" s="58"/>
      <c r="D9" s="58"/>
      <c r="E9" s="58"/>
      <c r="F9" s="58"/>
      <c r="G9" s="58"/>
      <c r="H9" s="58"/>
      <c r="I9" s="58"/>
    </row>
    <row r="10" spans="1:11">
      <c r="A10" s="58"/>
      <c r="B10" s="58"/>
      <c r="C10" s="58"/>
      <c r="D10" s="58"/>
      <c r="E10" s="58"/>
      <c r="F10" s="58"/>
      <c r="G10" s="58"/>
      <c r="H10" s="58"/>
      <c r="I10" s="58"/>
    </row>
    <row r="11" spans="1:11" ht="14.4" thickBot="1"/>
    <row r="12" spans="1:11" ht="32.4" customHeight="1" thickBot="1">
      <c r="B12" s="12" t="s">
        <v>78</v>
      </c>
      <c r="C12" s="14" t="s">
        <v>79</v>
      </c>
      <c r="D12" s="15"/>
      <c r="F12" s="49" t="s">
        <v>78</v>
      </c>
      <c r="G12" s="32" t="s">
        <v>84</v>
      </c>
      <c r="H12" s="33" t="s">
        <v>85</v>
      </c>
      <c r="I12" s="34"/>
      <c r="J12" s="32" t="s">
        <v>86</v>
      </c>
      <c r="K12" s="35" t="s">
        <v>87</v>
      </c>
    </row>
    <row r="13" spans="1:11" ht="16.8" thickBot="1">
      <c r="B13" s="13"/>
      <c r="C13" s="8" t="s">
        <v>80</v>
      </c>
      <c r="D13" s="8" t="s">
        <v>81</v>
      </c>
      <c r="F13" s="50"/>
      <c r="G13" s="36"/>
      <c r="H13" s="51" t="s">
        <v>80</v>
      </c>
      <c r="I13" s="51" t="s">
        <v>81</v>
      </c>
      <c r="J13" s="36"/>
      <c r="K13" s="37"/>
    </row>
    <row r="14" spans="1:11" ht="16.2">
      <c r="B14" s="9" t="s">
        <v>82</v>
      </c>
      <c r="C14" s="11">
        <v>0.18</v>
      </c>
      <c r="D14" s="11">
        <v>0.08</v>
      </c>
      <c r="F14" s="52" t="s">
        <v>82</v>
      </c>
      <c r="G14" s="53">
        <v>350</v>
      </c>
      <c r="H14" s="54">
        <v>0.18</v>
      </c>
      <c r="I14" s="54">
        <v>0.08</v>
      </c>
      <c r="J14" s="53">
        <f>6*G14</f>
        <v>2100</v>
      </c>
      <c r="K14" s="30">
        <f>J14+J15</f>
        <v>3100</v>
      </c>
    </row>
    <row r="15" spans="1:11" ht="16.8" thickBot="1">
      <c r="B15" s="10" t="s">
        <v>83</v>
      </c>
      <c r="C15" s="8">
        <v>0.09</v>
      </c>
      <c r="D15" s="8">
        <v>0.28000000000000003</v>
      </c>
      <c r="F15" s="55" t="s">
        <v>83</v>
      </c>
      <c r="G15" s="56">
        <v>100</v>
      </c>
      <c r="H15" s="57">
        <v>0.09</v>
      </c>
      <c r="I15" s="57">
        <v>0.28000000000000003</v>
      </c>
      <c r="J15" s="56">
        <f>G15*10</f>
        <v>1000</v>
      </c>
      <c r="K15" s="31"/>
    </row>
    <row r="16" spans="1:11">
      <c r="F16" s="6"/>
      <c r="G16" s="6" t="s">
        <v>88</v>
      </c>
      <c r="H16" s="6">
        <f>0.18*G14</f>
        <v>63</v>
      </c>
      <c r="I16" s="6">
        <f>I14*G14</f>
        <v>28</v>
      </c>
      <c r="J16" s="6"/>
      <c r="K16" s="6"/>
    </row>
    <row r="17" spans="6:11">
      <c r="F17" s="6"/>
      <c r="G17" s="6" t="s">
        <v>89</v>
      </c>
      <c r="H17" s="6">
        <f>H15*G15</f>
        <v>9</v>
      </c>
      <c r="I17" s="6">
        <f>I15*G15</f>
        <v>28.000000000000004</v>
      </c>
      <c r="J17" s="6"/>
      <c r="K17" s="6"/>
    </row>
    <row r="18" spans="6:11">
      <c r="F18" s="6"/>
      <c r="G18" s="6" t="s">
        <v>90</v>
      </c>
      <c r="H18" s="6">
        <f>H16+H17</f>
        <v>72</v>
      </c>
      <c r="I18" s="6">
        <f>I16+I17</f>
        <v>56</v>
      </c>
      <c r="J18" s="6"/>
      <c r="K18" s="6"/>
    </row>
    <row r="19" spans="6:11">
      <c r="F19" s="6"/>
      <c r="G19" s="6" t="s">
        <v>91</v>
      </c>
      <c r="H19" s="6">
        <v>72</v>
      </c>
      <c r="I19" s="6">
        <v>56</v>
      </c>
      <c r="J19" s="6"/>
      <c r="K19" s="6"/>
    </row>
  </sheetData>
  <mergeCells count="9">
    <mergeCell ref="J12:J13"/>
    <mergeCell ref="K12:K13"/>
    <mergeCell ref="K14:K15"/>
    <mergeCell ref="A1:I10"/>
    <mergeCell ref="B12:B13"/>
    <mergeCell ref="C12:D12"/>
    <mergeCell ref="F12:F13"/>
    <mergeCell ref="G12:G13"/>
    <mergeCell ref="H12:I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D7F2-598C-4E0C-ABFD-795B02C8E6D4}">
  <dimension ref="A1:N26"/>
  <sheetViews>
    <sheetView topLeftCell="A2" workbookViewId="0">
      <selection activeCell="N22" sqref="N22"/>
    </sheetView>
  </sheetViews>
  <sheetFormatPr defaultRowHeight="13.8"/>
  <cols>
    <col min="6" max="7" width="19.21875" customWidth="1"/>
    <col min="8" max="8" width="13.6640625" customWidth="1"/>
    <col min="9" max="9" width="13.6640625" style="82" customWidth="1"/>
    <col min="10" max="12" width="8.88671875" style="82"/>
    <col min="14" max="14" width="18.88671875" customWidth="1"/>
  </cols>
  <sheetData>
    <row r="1" spans="1:14">
      <c r="A1" s="58" t="s">
        <v>92</v>
      </c>
      <c r="B1" s="58"/>
      <c r="C1" s="58"/>
      <c r="D1" s="58"/>
      <c r="E1" s="58"/>
      <c r="F1" s="58"/>
      <c r="G1" s="63"/>
    </row>
    <row r="2" spans="1:14">
      <c r="A2" s="58"/>
      <c r="B2" s="58"/>
      <c r="C2" s="58"/>
      <c r="D2" s="58"/>
      <c r="E2" s="58"/>
      <c r="F2" s="58"/>
      <c r="G2" s="63"/>
    </row>
    <row r="3" spans="1:14">
      <c r="A3" s="58"/>
      <c r="B3" s="58"/>
      <c r="C3" s="58"/>
      <c r="D3" s="58"/>
      <c r="E3" s="58"/>
      <c r="F3" s="58"/>
      <c r="G3" s="63"/>
    </row>
    <row r="4" spans="1:14">
      <c r="A4" s="58"/>
      <c r="B4" s="58"/>
      <c r="C4" s="58"/>
      <c r="D4" s="58"/>
      <c r="E4" s="58"/>
      <c r="F4" s="58"/>
      <c r="G4" s="63"/>
    </row>
    <row r="5" spans="1:14">
      <c r="A5" s="58"/>
      <c r="B5" s="58"/>
      <c r="C5" s="58"/>
      <c r="D5" s="58"/>
      <c r="E5" s="58"/>
      <c r="F5" s="58"/>
      <c r="G5" s="63"/>
    </row>
    <row r="6" spans="1:14">
      <c r="A6" s="58"/>
      <c r="B6" s="58"/>
      <c r="C6" s="58"/>
      <c r="D6" s="58"/>
      <c r="E6" s="58"/>
      <c r="F6" s="58"/>
      <c r="G6" s="64"/>
    </row>
    <row r="7" spans="1:14">
      <c r="A7" s="58"/>
      <c r="B7" s="58"/>
      <c r="C7" s="58"/>
      <c r="D7" s="58"/>
      <c r="E7" s="58"/>
      <c r="F7" s="58"/>
      <c r="G7" s="64"/>
    </row>
    <row r="8" spans="1:14">
      <c r="A8" s="58"/>
      <c r="B8" s="58"/>
      <c r="C8" s="58"/>
      <c r="D8" s="58"/>
      <c r="E8" s="58"/>
      <c r="F8" s="58"/>
      <c r="G8" s="64"/>
    </row>
    <row r="9" spans="1:14" ht="17.399999999999999" customHeight="1">
      <c r="G9" s="65"/>
    </row>
    <row r="10" spans="1:14">
      <c r="G10" s="65"/>
    </row>
    <row r="11" spans="1:14" ht="14.4">
      <c r="A11" s="36" t="s">
        <v>103</v>
      </c>
      <c r="B11" s="36" t="s">
        <v>102</v>
      </c>
      <c r="C11" s="36"/>
      <c r="D11" s="36"/>
      <c r="E11" s="36"/>
      <c r="F11" s="59" t="s">
        <v>97</v>
      </c>
      <c r="G11" s="66"/>
      <c r="I11" s="83"/>
      <c r="J11" s="83"/>
      <c r="K11" s="83"/>
      <c r="L11" s="83"/>
      <c r="M11" s="67"/>
    </row>
    <row r="12" spans="1:14" ht="14.4">
      <c r="A12" s="36"/>
      <c r="B12" s="60" t="s">
        <v>93</v>
      </c>
      <c r="C12" s="60" t="s">
        <v>94</v>
      </c>
      <c r="D12" s="60" t="s">
        <v>95</v>
      </c>
      <c r="E12" s="60" t="s">
        <v>96</v>
      </c>
      <c r="F12" s="59"/>
      <c r="G12" s="66"/>
      <c r="H12" s="73" t="s">
        <v>108</v>
      </c>
      <c r="I12" s="84" t="s">
        <v>93</v>
      </c>
      <c r="J12" s="84" t="s">
        <v>94</v>
      </c>
      <c r="K12" s="84" t="s">
        <v>95</v>
      </c>
      <c r="L12" s="84" t="s">
        <v>96</v>
      </c>
      <c r="M12" s="60" t="s">
        <v>105</v>
      </c>
      <c r="N12" s="60" t="s">
        <v>104</v>
      </c>
    </row>
    <row r="13" spans="1:14" ht="14.4">
      <c r="A13" s="60" t="s">
        <v>98</v>
      </c>
      <c r="B13" s="61">
        <v>0.03</v>
      </c>
      <c r="C13" s="61">
        <v>0.3</v>
      </c>
      <c r="D13" s="61">
        <v>0</v>
      </c>
      <c r="E13" s="61">
        <v>0.15</v>
      </c>
      <c r="F13" s="60">
        <v>32</v>
      </c>
      <c r="G13" s="66"/>
      <c r="H13" s="72"/>
      <c r="I13" s="85">
        <v>240</v>
      </c>
      <c r="J13" s="85">
        <v>22.66666666666665</v>
      </c>
      <c r="K13" s="85">
        <v>0</v>
      </c>
      <c r="L13" s="85">
        <v>120.00000000000003</v>
      </c>
      <c r="M13" s="61"/>
      <c r="N13" s="29"/>
    </row>
    <row r="14" spans="1:14" ht="14.4">
      <c r="A14" s="60" t="s">
        <v>99</v>
      </c>
      <c r="B14" s="61">
        <v>0.05</v>
      </c>
      <c r="C14" s="61">
        <v>0</v>
      </c>
      <c r="D14" s="61">
        <v>0.2</v>
      </c>
      <c r="E14" s="61">
        <v>0.1</v>
      </c>
      <c r="F14" s="60">
        <v>24</v>
      </c>
      <c r="G14" s="68"/>
      <c r="H14" s="60" t="s">
        <v>98</v>
      </c>
      <c r="I14" s="86">
        <f>I13*B13</f>
        <v>7.1999999999999993</v>
      </c>
      <c r="J14" s="86">
        <f>J13*C13</f>
        <v>6.7999999999999945</v>
      </c>
      <c r="K14" s="86">
        <f t="shared" ref="K14:L14" si="0">K13*D13</f>
        <v>0</v>
      </c>
      <c r="L14" s="86">
        <f t="shared" si="0"/>
        <v>18.000000000000004</v>
      </c>
      <c r="M14" s="29">
        <f>SUM(I14:L14)</f>
        <v>31.999999999999996</v>
      </c>
      <c r="N14" s="29">
        <v>32</v>
      </c>
    </row>
    <row r="15" spans="1:14" ht="14.4">
      <c r="A15" s="60" t="s">
        <v>100</v>
      </c>
      <c r="B15" s="61">
        <v>0.14000000000000001</v>
      </c>
      <c r="C15" s="61">
        <v>0</v>
      </c>
      <c r="D15" s="61">
        <v>0</v>
      </c>
      <c r="E15" s="61">
        <v>7.0000000000000007E-2</v>
      </c>
      <c r="F15" s="60">
        <v>42</v>
      </c>
      <c r="G15" s="68"/>
      <c r="H15" s="60" t="s">
        <v>99</v>
      </c>
      <c r="I15" s="86">
        <f>I13*B14</f>
        <v>12</v>
      </c>
      <c r="J15" s="86">
        <f>J13*C14</f>
        <v>0</v>
      </c>
      <c r="K15" s="86">
        <f>K13*D14</f>
        <v>0</v>
      </c>
      <c r="L15" s="86">
        <f>L13*E14</f>
        <v>12.000000000000004</v>
      </c>
      <c r="M15" s="29">
        <f t="shared" ref="M15:M17" si="1">SUM(I15:L15)</f>
        <v>24.000000000000004</v>
      </c>
      <c r="N15" s="29">
        <v>24</v>
      </c>
    </row>
    <row r="16" spans="1:14" ht="14.4">
      <c r="A16" s="60" t="s">
        <v>101</v>
      </c>
      <c r="B16" s="61">
        <v>0.04</v>
      </c>
      <c r="C16" s="61">
        <v>0.15</v>
      </c>
      <c r="D16" s="61">
        <v>0.1</v>
      </c>
      <c r="E16" s="61">
        <v>0.13</v>
      </c>
      <c r="F16" s="62"/>
      <c r="G16" s="69"/>
      <c r="H16" s="60" t="s">
        <v>100</v>
      </c>
      <c r="I16" s="86">
        <f>I13*B15</f>
        <v>33.6</v>
      </c>
      <c r="J16" s="86">
        <f>J13*C15</f>
        <v>0</v>
      </c>
      <c r="K16" s="86">
        <f>K13*D15</f>
        <v>0</v>
      </c>
      <c r="L16" s="86">
        <f>L13*E15</f>
        <v>8.4000000000000021</v>
      </c>
      <c r="M16" s="29">
        <f t="shared" si="1"/>
        <v>42</v>
      </c>
      <c r="N16" s="29">
        <v>42</v>
      </c>
    </row>
    <row r="17" spans="7:14" ht="14.4">
      <c r="G17" s="65"/>
      <c r="H17" s="60" t="s">
        <v>106</v>
      </c>
      <c r="I17" s="86">
        <f>I13*B16</f>
        <v>9.6</v>
      </c>
      <c r="J17" s="86">
        <f t="shared" ref="J17:L17" si="2">J13*C16</f>
        <v>3.3999999999999972</v>
      </c>
      <c r="K17" s="86">
        <f t="shared" si="2"/>
        <v>0</v>
      </c>
      <c r="L17" s="86">
        <f t="shared" si="2"/>
        <v>15.600000000000005</v>
      </c>
      <c r="M17" s="70">
        <f t="shared" si="1"/>
        <v>28.6</v>
      </c>
      <c r="N17" s="71" t="s">
        <v>107</v>
      </c>
    </row>
    <row r="18" spans="7:14">
      <c r="G18" s="65"/>
    </row>
    <row r="19" spans="7:14">
      <c r="G19" s="65"/>
    </row>
    <row r="20" spans="7:14">
      <c r="G20" s="65"/>
    </row>
    <row r="21" spans="7:14">
      <c r="G21" s="65"/>
    </row>
    <row r="22" spans="7:14">
      <c r="G22" s="65"/>
    </row>
    <row r="23" spans="7:14">
      <c r="G23" s="65"/>
    </row>
    <row r="24" spans="7:14">
      <c r="G24" s="65"/>
    </row>
    <row r="25" spans="7:14">
      <c r="G25" s="65"/>
    </row>
    <row r="26" spans="7:14">
      <c r="G26" s="65"/>
    </row>
  </sheetData>
  <mergeCells count="6">
    <mergeCell ref="A1:F8"/>
    <mergeCell ref="B11:E11"/>
    <mergeCell ref="A11:A12"/>
    <mergeCell ref="F11:F12"/>
    <mergeCell ref="I11:L11"/>
    <mergeCell ref="H12:H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6629-15E6-4C28-A2AD-A586D753F105}">
  <dimension ref="A1:H28"/>
  <sheetViews>
    <sheetView tabSelected="1" workbookViewId="0">
      <selection activeCell="F26" sqref="F26"/>
    </sheetView>
  </sheetViews>
  <sheetFormatPr defaultRowHeight="13.8"/>
  <cols>
    <col min="1" max="1" width="17.6640625" customWidth="1"/>
    <col min="2" max="3" width="18.5546875" customWidth="1"/>
    <col min="4" max="4" width="16.6640625" customWidth="1"/>
    <col min="5" max="5" width="19.6640625" customWidth="1"/>
    <col min="6" max="7" width="16.77734375" customWidth="1"/>
    <col min="8" max="8" width="16.109375" customWidth="1"/>
  </cols>
  <sheetData>
    <row r="1" spans="1:8">
      <c r="A1" s="58" t="s">
        <v>109</v>
      </c>
      <c r="B1" s="58"/>
      <c r="C1" s="58"/>
      <c r="D1" s="58"/>
      <c r="E1" s="58"/>
    </row>
    <row r="2" spans="1:8">
      <c r="A2" s="58"/>
      <c r="B2" s="58"/>
      <c r="C2" s="58"/>
      <c r="D2" s="58"/>
      <c r="E2" s="58"/>
    </row>
    <row r="3" spans="1:8">
      <c r="A3" s="58"/>
      <c r="B3" s="58"/>
      <c r="C3" s="58"/>
      <c r="D3" s="58"/>
      <c r="E3" s="58"/>
    </row>
    <row r="4" spans="1:8">
      <c r="A4" s="58"/>
      <c r="B4" s="58"/>
      <c r="C4" s="58"/>
      <c r="D4" s="58"/>
      <c r="E4" s="58"/>
    </row>
    <row r="5" spans="1:8">
      <c r="A5" s="58"/>
      <c r="B5" s="58"/>
      <c r="C5" s="58"/>
      <c r="D5" s="58"/>
      <c r="E5" s="58"/>
    </row>
    <row r="6" spans="1:8">
      <c r="A6" s="58"/>
      <c r="B6" s="58"/>
      <c r="C6" s="58"/>
      <c r="D6" s="58"/>
      <c r="E6" s="58"/>
    </row>
    <row r="7" spans="1:8">
      <c r="A7" s="58"/>
      <c r="B7" s="58"/>
      <c r="C7" s="58"/>
      <c r="D7" s="58"/>
      <c r="E7" s="58"/>
    </row>
    <row r="8" spans="1:8" ht="14.4" thickBot="1"/>
    <row r="9" spans="1:8" ht="15">
      <c r="A9" s="78" t="s">
        <v>110</v>
      </c>
      <c r="B9" s="79" t="s">
        <v>111</v>
      </c>
      <c r="C9" s="79" t="s">
        <v>112</v>
      </c>
      <c r="D9" s="78" t="s">
        <v>113</v>
      </c>
      <c r="E9" s="79" t="s">
        <v>122</v>
      </c>
    </row>
    <row r="10" spans="1:8" ht="15.6" thickBot="1">
      <c r="A10" s="80"/>
      <c r="B10" s="81"/>
      <c r="C10" s="81"/>
      <c r="D10" s="80"/>
      <c r="E10" s="81" t="s">
        <v>114</v>
      </c>
    </row>
    <row r="11" spans="1:8" ht="15">
      <c r="A11" s="74">
        <v>1</v>
      </c>
      <c r="B11" s="103">
        <v>0.21</v>
      </c>
      <c r="C11" s="103">
        <v>0.25</v>
      </c>
      <c r="D11" s="76" t="s">
        <v>115</v>
      </c>
      <c r="E11" s="76">
        <v>0.04</v>
      </c>
    </row>
    <row r="12" spans="1:8" ht="15">
      <c r="A12" s="74">
        <v>2</v>
      </c>
      <c r="B12" s="103">
        <v>0.3</v>
      </c>
      <c r="C12" s="103">
        <v>0.45</v>
      </c>
      <c r="D12" s="76" t="s">
        <v>116</v>
      </c>
      <c r="E12" s="76">
        <v>-5.0000000000000001E-3</v>
      </c>
    </row>
    <row r="13" spans="1:8" ht="15.6" thickBot="1">
      <c r="A13" s="75">
        <v>3</v>
      </c>
      <c r="B13" s="104">
        <v>0.08</v>
      </c>
      <c r="C13" s="104">
        <v>0.05</v>
      </c>
      <c r="D13" s="77" t="s">
        <v>117</v>
      </c>
      <c r="E13" s="77">
        <v>-0.01</v>
      </c>
    </row>
    <row r="15" spans="1:8" ht="15">
      <c r="A15" s="7" t="s">
        <v>123</v>
      </c>
      <c r="B15" s="7"/>
      <c r="C15" t="s">
        <v>128</v>
      </c>
      <c r="D15" s="102" t="s">
        <v>129</v>
      </c>
      <c r="E15" t="s">
        <v>130</v>
      </c>
      <c r="F15" t="s">
        <v>134</v>
      </c>
      <c r="G15" t="s">
        <v>121</v>
      </c>
      <c r="H15" s="102" t="s">
        <v>124</v>
      </c>
    </row>
    <row r="16" spans="1:8">
      <c r="A16" s="7" t="s">
        <v>118</v>
      </c>
      <c r="B16" s="7"/>
      <c r="C16" s="106">
        <v>0</v>
      </c>
      <c r="D16" s="106">
        <v>1</v>
      </c>
      <c r="E16" s="106">
        <v>0</v>
      </c>
      <c r="F16">
        <f>C11*C16</f>
        <v>0</v>
      </c>
      <c r="G16">
        <f>F16+F17+F18+F26</f>
        <v>0.45</v>
      </c>
      <c r="H16">
        <f>D16*B12+B13*E16+C16*B11</f>
        <v>0.3</v>
      </c>
    </row>
    <row r="17" spans="1:8">
      <c r="A17" s="7" t="s">
        <v>119</v>
      </c>
      <c r="B17" s="7"/>
      <c r="C17" s="106">
        <v>0</v>
      </c>
      <c r="D17" s="106">
        <v>1</v>
      </c>
      <c r="E17" s="106">
        <v>0</v>
      </c>
      <c r="F17">
        <f>C12*D17</f>
        <v>0.45</v>
      </c>
      <c r="G17">
        <f>F16+F17+F18+F26</f>
        <v>0.45</v>
      </c>
      <c r="H17">
        <f>D17*B12+B13*E17+C17*B11</f>
        <v>0.3</v>
      </c>
    </row>
    <row r="18" spans="1:8" ht="15">
      <c r="A18" s="105" t="s">
        <v>120</v>
      </c>
      <c r="B18" s="105"/>
      <c r="C18" s="106">
        <v>0</v>
      </c>
      <c r="D18" s="106">
        <v>1</v>
      </c>
      <c r="E18" s="106">
        <v>0</v>
      </c>
      <c r="F18">
        <f>E18*C13</f>
        <v>0</v>
      </c>
      <c r="G18">
        <f>F16+F17+F18+F26</f>
        <v>0.45</v>
      </c>
      <c r="H18">
        <f>D18*B12+B13*E18+C18*B11</f>
        <v>0.3</v>
      </c>
    </row>
    <row r="19" spans="1:8" ht="15">
      <c r="A19" s="105" t="s">
        <v>125</v>
      </c>
      <c r="B19" s="105"/>
      <c r="C19" s="106">
        <v>1</v>
      </c>
      <c r="D19" s="106">
        <v>0</v>
      </c>
      <c r="E19" s="106">
        <v>0</v>
      </c>
      <c r="F19">
        <f>2*C19*C11*D19*C12*E11+F16+F17</f>
        <v>0.45</v>
      </c>
      <c r="H19">
        <f>C19*B11+D19*B12</f>
        <v>0.21</v>
      </c>
    </row>
    <row r="20" spans="1:8" ht="15">
      <c r="A20" s="105" t="s">
        <v>126</v>
      </c>
      <c r="B20" s="105"/>
      <c r="C20" s="106">
        <v>1</v>
      </c>
      <c r="D20" s="106">
        <v>0</v>
      </c>
      <c r="E20" s="106">
        <v>0</v>
      </c>
      <c r="F20">
        <f>F16+F18+E20*C13*C20*C11*E12*2</f>
        <v>0</v>
      </c>
      <c r="H20">
        <f>C20*B11+B13*E20</f>
        <v>0.21</v>
      </c>
    </row>
    <row r="21" spans="1:8" ht="15">
      <c r="A21" s="105" t="s">
        <v>127</v>
      </c>
      <c r="B21" s="105"/>
      <c r="C21" s="106">
        <v>0</v>
      </c>
      <c r="D21" s="106">
        <v>1</v>
      </c>
      <c r="E21" s="106">
        <v>0</v>
      </c>
      <c r="F21">
        <f>C12*D21*E21*C13*E13*2+F17+F18</f>
        <v>0.45</v>
      </c>
      <c r="H21">
        <f>D21*B12+B13*E21+C21*B11</f>
        <v>0.3</v>
      </c>
    </row>
    <row r="22" spans="1:8" ht="15">
      <c r="A22" s="107"/>
      <c r="B22" s="105"/>
      <c r="C22" s="108">
        <f>C16+D16+E16</f>
        <v>1</v>
      </c>
    </row>
    <row r="23" spans="1:8">
      <c r="C23" s="108">
        <f t="shared" ref="C23:C27" si="0">C17+D17+E17</f>
        <v>1</v>
      </c>
      <c r="F23" t="s">
        <v>131</v>
      </c>
      <c r="H23" t="s">
        <v>132</v>
      </c>
    </row>
    <row r="24" spans="1:8">
      <c r="C24" s="108">
        <f t="shared" si="0"/>
        <v>1</v>
      </c>
      <c r="F24" t="s">
        <v>135</v>
      </c>
      <c r="H24">
        <f>C21*B11+D21*B12+E21*B13</f>
        <v>0.3</v>
      </c>
    </row>
    <row r="25" spans="1:8">
      <c r="C25" s="108">
        <f t="shared" si="0"/>
        <v>1</v>
      </c>
      <c r="H25" t="s">
        <v>133</v>
      </c>
    </row>
    <row r="26" spans="1:8">
      <c r="C26" s="108">
        <f t="shared" si="0"/>
        <v>1</v>
      </c>
      <c r="F26">
        <f>C12*D21*E21*C13*E13*2+2*C19*C11*D19*C12*E11+E20*C13*C20*C11*E12*2</f>
        <v>0</v>
      </c>
      <c r="H26">
        <v>0.18</v>
      </c>
    </row>
    <row r="27" spans="1:8">
      <c r="C27" s="108">
        <f>C21+D21+E21</f>
        <v>1</v>
      </c>
    </row>
    <row r="28" spans="1:8">
      <c r="C28" s="108"/>
    </row>
  </sheetData>
  <mergeCells count="11">
    <mergeCell ref="A19:B19"/>
    <mergeCell ref="A20:B20"/>
    <mergeCell ref="A21:B21"/>
    <mergeCell ref="A22:B22"/>
    <mergeCell ref="A16:B16"/>
    <mergeCell ref="A17:B17"/>
    <mergeCell ref="A18:B18"/>
    <mergeCell ref="A1:E7"/>
    <mergeCell ref="A9:A10"/>
    <mergeCell ref="D9:D10"/>
    <mergeCell ref="A15:B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第一题</vt:lpstr>
      <vt:lpstr>第二题</vt:lpstr>
      <vt:lpstr>第三题</vt:lpstr>
      <vt:lpstr>第四题</vt:lpstr>
      <vt:lpstr>第五题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Ruan</dc:creator>
  <cp:lastModifiedBy>Ethel Ruan</cp:lastModifiedBy>
  <dcterms:created xsi:type="dcterms:W3CDTF">2017-09-16T07:09:06Z</dcterms:created>
  <dcterms:modified xsi:type="dcterms:W3CDTF">2017-09-17T10:16:25Z</dcterms:modified>
</cp:coreProperties>
</file>