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ropbox (Weizmann Institute)\git\milo_lab\ocean_biomass\results\"/>
    </mc:Choice>
  </mc:AlternateContent>
  <xr:revisionPtr revIDLastSave="0" documentId="8_{6CA9C5EB-AC22-4784-8DB0-D59C568BC1C5}" xr6:coauthVersionLast="44" xr6:coauthVersionMax="44" xr10:uidLastSave="{00000000-0000-0000-0000-000000000000}"/>
  <bookViews>
    <workbookView xWindow="-96" yWindow="-96" windowWidth="19392" windowHeight="10392" tabRatio="500" xr2:uid="{00000000-000D-0000-FFFF-FFFF00000000}"/>
  </bookViews>
  <sheets>
    <sheet name="Data" sheetId="1" r:id="rId1"/>
    <sheet name="Data mentioned in MS" sheetId="2" r:id="rId2"/>
  </sheets>
  <definedNames>
    <definedName name="_xlnm._FilterDatabase" localSheetId="0" hidden="1">Data!$A$1:$H$22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2" l="1"/>
  <c r="B14" i="2"/>
  <c r="B13" i="2"/>
  <c r="B12" i="2"/>
  <c r="C11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rFont val="Arial"/>
            <family val="2"/>
            <charset val="1"/>
          </rPr>
          <t>Cyanobacteria and picoeukaryotes
	-Yinon Bar-on</t>
        </r>
      </text>
    </comment>
    <comment ref="A5" authorId="0" shapeId="0" xr:uid="{00000000-0006-0000-0000-000002000000}">
      <text>
        <r>
          <rPr>
            <sz val="10"/>
            <rFont val="Arial"/>
            <family val="2"/>
            <charset val="1"/>
          </rPr>
          <t>Cyanobacteria and picoeukaryotes
	-Yinon Bar-on</t>
        </r>
      </text>
    </comment>
    <comment ref="A6" authorId="0" shapeId="0" xr:uid="{00000000-0006-0000-0000-000003000000}">
      <text>
        <r>
          <rPr>
            <sz val="10"/>
            <rFont val="Arial"/>
            <family val="2"/>
            <charset val="1"/>
          </rPr>
          <t>Cyanobacteria and picoeukaryotes
	-Yinon Bar-on</t>
        </r>
      </text>
    </comment>
  </commentList>
</comments>
</file>

<file path=xl/sharedStrings.xml><?xml version="1.0" encoding="utf-8"?>
<sst xmlns="http://schemas.openxmlformats.org/spreadsheetml/2006/main" count="192" uniqueCount="78">
  <si>
    <t>Taxon</t>
  </si>
  <si>
    <t>Kingdom</t>
  </si>
  <si>
    <t>Group</t>
  </si>
  <si>
    <t>Cellularity</t>
  </si>
  <si>
    <t>Location</t>
  </si>
  <si>
    <t>Trophic mode</t>
  </si>
  <si>
    <t>Biomass</t>
  </si>
  <si>
    <t>Uncertainty</t>
  </si>
  <si>
    <t>Reference</t>
  </si>
  <si>
    <t>Seagrass</t>
  </si>
  <si>
    <t>plants</t>
  </si>
  <si>
    <t>Multi</t>
  </si>
  <si>
    <t>Benthic</t>
  </si>
  <si>
    <t>Auto</t>
  </si>
  <si>
    <t>This study</t>
  </si>
  <si>
    <t>Plant macroalgae</t>
  </si>
  <si>
    <t>Bacterial phytoplankton</t>
  </si>
  <si>
    <t>bacteria</t>
  </si>
  <si>
    <t>Uni</t>
  </si>
  <si>
    <t>Plankton</t>
  </si>
  <si>
    <t>Green algae phytoplankton</t>
  </si>
  <si>
    <t>Protist phytoplankton</t>
  </si>
  <si>
    <t>protists</t>
  </si>
  <si>
    <t>Marine bacteria</t>
  </si>
  <si>
    <t>Hetero</t>
  </si>
  <si>
    <t>Bar-On et al.</t>
  </si>
  <si>
    <t>Marine archaea</t>
  </si>
  <si>
    <t>archaea</t>
  </si>
  <si>
    <t>Mesozooplankton</t>
  </si>
  <si>
    <t>animals</t>
  </si>
  <si>
    <t>Copepods</t>
  </si>
  <si>
    <t>Macrozooplankton (only crustaceans)</t>
  </si>
  <si>
    <t>Pteropods</t>
  </si>
  <si>
    <t>Cnidaria (jellyfish)</t>
  </si>
  <si>
    <t>Cnidaria (corals)</t>
  </si>
  <si>
    <t>Molluscs (squid)</t>
  </si>
  <si>
    <t>Nekton</t>
  </si>
  <si>
    <t>Wild marine mammals</t>
  </si>
  <si>
    <t>Nematodes</t>
  </si>
  <si>
    <t>Fish</t>
  </si>
  <si>
    <t>Microzooplankton</t>
  </si>
  <si>
    <t>Rhizaria</t>
  </si>
  <si>
    <t>Deep sea protist</t>
  </si>
  <si>
    <t>Particle attached protists</t>
  </si>
  <si>
    <t>Particle</t>
  </si>
  <si>
    <t>Protist macroalgae</t>
  </si>
  <si>
    <t>Heterotrophic pico-nanoplankton</t>
  </si>
  <si>
    <t>Epipelagic fungi</t>
  </si>
  <si>
    <t>fungi</t>
  </si>
  <si>
    <t>Deep sea fungi</t>
  </si>
  <si>
    <t>Particle attached fungi</t>
  </si>
  <si>
    <t>Viruses</t>
  </si>
  <si>
    <t>viruses</t>
  </si>
  <si>
    <t>Statement</t>
  </si>
  <si>
    <t>Value</t>
  </si>
  <si>
    <t>Rounded value</t>
  </si>
  <si>
    <t>Remarks</t>
  </si>
  <si>
    <t>Mass fraction of animals, protists, and bacteria out of the total marine biomass</t>
  </si>
  <si>
    <t>Mass fraction of primary producers out of marine biomass</t>
  </si>
  <si>
    <t>Mass of fish and crustaceans relative to the mass of whales and squids</t>
  </si>
  <si>
    <t xml:space="preserve">We assume </t>
  </si>
  <si>
    <t>Fraction of the biomass of protists that is photosynthetic</t>
  </si>
  <si>
    <t>Fraction of the total marine photoautotrophic biomass that is in protists</t>
  </si>
  <si>
    <t>Fraction of the total marine photoautotrophic biomass that is in archaeplanstida</t>
  </si>
  <si>
    <t>Fraction of the total marine photoautotrophic biomass that is in bacteria</t>
  </si>
  <si>
    <t>Fraction of SAR11 out of the total biomass of marine bacteria</t>
  </si>
  <si>
    <t>Based on Morris et al. (https://doi.org/10.1038/nature01240), assuming a carbon content of ≈10 fg C cell^-1</t>
  </si>
  <si>
    <t>Fraction of Prochlorococcus and Synechococcus out of the total biomass of marine bacteria</t>
  </si>
  <si>
    <t>Based on Flombaum et al. (https://doi.org/10.1073/pnas.1307701110), along with carbon content numbers from Buitenhuis et al. (https://doi.org/10.5194/essd-4-37-2012)</t>
  </si>
  <si>
    <t>Fraction of unicellular biomass out of the total marine biomass</t>
  </si>
  <si>
    <t>Fraction of planktonic biomass out of the total marine biomass</t>
  </si>
  <si>
    <t>Majority</t>
  </si>
  <si>
    <t>Fraction of nektonic biomass out of the total marine biomass</t>
  </si>
  <si>
    <t>~10%</t>
  </si>
  <si>
    <t>Fraction of particle-attached biomass out of the total marine biomass</t>
  </si>
  <si>
    <t>~5%</t>
  </si>
  <si>
    <t>Fraction of benthic biomass out of the total marine biomass</t>
  </si>
  <si>
    <t>≈5%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</si>
</sst>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0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7" fillId="0" borderId="2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wrapText="1"/>
    </xf>
    <xf numFmtId="0" fontId="2" fillId="0" borderId="3" xfId="0" applyFont="1" applyBorder="1" applyAlignment="1">
      <alignment wrapText="1"/>
    </xf>
    <xf numFmtId="164" fontId="0" fillId="0" borderId="0" xfId="0" applyNumberFormat="1" applyAlignment="1"/>
    <xf numFmtId="164" fontId="2" fillId="0" borderId="3" xfId="0" applyNumberFormat="1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2" fontId="0" fillId="0" borderId="0" xfId="0" applyNumberFormat="1" applyAlignment="1"/>
    <xf numFmtId="2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ature01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7"/>
  <sheetViews>
    <sheetView tabSelected="1" topLeftCell="A7" zoomScaleNormal="100" workbookViewId="0">
      <selection activeCell="C23" sqref="C23"/>
    </sheetView>
  </sheetViews>
  <sheetFormatPr defaultRowHeight="12.3" x14ac:dyDescent="0.4"/>
  <cols>
    <col min="1" max="1" width="29.71875" style="1" customWidth="1"/>
    <col min="2" max="1025" width="11.5" style="1" customWidth="1"/>
  </cols>
  <sheetData>
    <row r="1" spans="1:10" ht="26.8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ht="14.2" customHeight="1" x14ac:dyDescent="0.45">
      <c r="A2" s="3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4"/>
      <c r="H2" s="5"/>
      <c r="I2" s="1" t="s">
        <v>14</v>
      </c>
    </row>
    <row r="3" spans="1:10" ht="14.2" customHeight="1" x14ac:dyDescent="0.45">
      <c r="A3" s="3" t="s">
        <v>15</v>
      </c>
      <c r="B3" s="1" t="s">
        <v>10</v>
      </c>
      <c r="D3" s="1" t="s">
        <v>11</v>
      </c>
      <c r="E3" s="1" t="s">
        <v>12</v>
      </c>
      <c r="F3" s="1" t="s">
        <v>13</v>
      </c>
      <c r="G3" s="4"/>
      <c r="H3" s="5"/>
      <c r="I3" s="1" t="s">
        <v>14</v>
      </c>
    </row>
    <row r="4" spans="1:10" ht="14.2" customHeight="1" x14ac:dyDescent="0.45">
      <c r="A4" s="3" t="s">
        <v>16</v>
      </c>
      <c r="B4" s="1" t="s">
        <v>17</v>
      </c>
      <c r="D4" s="1" t="s">
        <v>18</v>
      </c>
      <c r="E4" s="1" t="s">
        <v>19</v>
      </c>
      <c r="F4" s="1" t="s">
        <v>13</v>
      </c>
      <c r="G4" s="4"/>
      <c r="H4" s="5"/>
      <c r="I4" s="1" t="s">
        <v>14</v>
      </c>
      <c r="J4" s="6"/>
    </row>
    <row r="5" spans="1:10" ht="14.2" customHeight="1" x14ac:dyDescent="0.45">
      <c r="A5" s="3" t="s">
        <v>20</v>
      </c>
      <c r="B5" s="1" t="s">
        <v>10</v>
      </c>
      <c r="D5" s="1" t="s">
        <v>18</v>
      </c>
      <c r="E5" s="1" t="s">
        <v>19</v>
      </c>
      <c r="F5" s="1" t="s">
        <v>13</v>
      </c>
      <c r="G5" s="4"/>
      <c r="H5" s="5"/>
      <c r="I5" s="1" t="s">
        <v>14</v>
      </c>
    </row>
    <row r="6" spans="1:10" ht="14.2" customHeight="1" x14ac:dyDescent="0.45">
      <c r="A6" s="3" t="s">
        <v>21</v>
      </c>
      <c r="B6" s="1" t="s">
        <v>22</v>
      </c>
      <c r="D6" s="1" t="s">
        <v>18</v>
      </c>
      <c r="E6" s="1" t="s">
        <v>19</v>
      </c>
      <c r="F6" s="1" t="s">
        <v>13</v>
      </c>
      <c r="G6" s="4"/>
      <c r="H6" s="5"/>
      <c r="I6" s="1" t="s">
        <v>14</v>
      </c>
    </row>
    <row r="7" spans="1:10" ht="14.2" customHeight="1" x14ac:dyDescent="0.45">
      <c r="A7" s="3" t="s">
        <v>23</v>
      </c>
      <c r="B7" s="1" t="s">
        <v>17</v>
      </c>
      <c r="D7" s="1" t="s">
        <v>18</v>
      </c>
      <c r="E7" s="1" t="s">
        <v>19</v>
      </c>
      <c r="F7" s="1" t="s">
        <v>24</v>
      </c>
      <c r="G7" s="4">
        <v>1.1324565927813779</v>
      </c>
      <c r="H7" s="7">
        <v>1.8112294863262299</v>
      </c>
      <c r="I7" s="1" t="s">
        <v>25</v>
      </c>
    </row>
    <row r="8" spans="1:10" ht="14.2" customHeight="1" x14ac:dyDescent="0.45">
      <c r="A8" s="3" t="s">
        <v>26</v>
      </c>
      <c r="B8" s="1" t="s">
        <v>27</v>
      </c>
      <c r="D8" s="1" t="s">
        <v>18</v>
      </c>
      <c r="E8" s="1" t="s">
        <v>19</v>
      </c>
      <c r="F8" s="1" t="s">
        <v>24</v>
      </c>
      <c r="G8" s="4">
        <v>0.33173352395060401</v>
      </c>
      <c r="H8" s="8">
        <v>2.6880343242440601</v>
      </c>
      <c r="I8" s="1" t="s">
        <v>25</v>
      </c>
    </row>
    <row r="9" spans="1:10" ht="12.85" customHeight="1" x14ac:dyDescent="0.4">
      <c r="A9" s="3" t="s">
        <v>28</v>
      </c>
      <c r="B9" s="1" t="s">
        <v>29</v>
      </c>
      <c r="C9" s="1" t="s">
        <v>30</v>
      </c>
      <c r="D9" s="1" t="s">
        <v>11</v>
      </c>
      <c r="E9" s="1" t="s">
        <v>19</v>
      </c>
      <c r="F9" s="1" t="s">
        <v>24</v>
      </c>
      <c r="G9" s="6">
        <v>0.56450999999999996</v>
      </c>
      <c r="H9" s="1">
        <v>10</v>
      </c>
      <c r="I9" s="1" t="s">
        <v>25</v>
      </c>
    </row>
    <row r="10" spans="1:10" ht="12.85" customHeight="1" x14ac:dyDescent="0.4">
      <c r="A10" s="3" t="s">
        <v>31</v>
      </c>
      <c r="B10" s="1" t="s">
        <v>29</v>
      </c>
      <c r="D10" s="1" t="s">
        <v>11</v>
      </c>
      <c r="E10" s="1" t="s">
        <v>19</v>
      </c>
      <c r="F10" s="1" t="s">
        <v>24</v>
      </c>
      <c r="G10" s="6">
        <v>0.37573832238142602</v>
      </c>
      <c r="H10" s="1">
        <v>10</v>
      </c>
      <c r="I10" s="1" t="s">
        <v>25</v>
      </c>
    </row>
    <row r="11" spans="1:10" ht="12.85" customHeight="1" x14ac:dyDescent="0.4">
      <c r="A11" s="3" t="s">
        <v>32</v>
      </c>
      <c r="B11" s="1" t="s">
        <v>29</v>
      </c>
      <c r="D11" s="1" t="s">
        <v>11</v>
      </c>
      <c r="E11" s="1" t="s">
        <v>19</v>
      </c>
      <c r="F11" s="1" t="s">
        <v>24</v>
      </c>
      <c r="G11" s="9">
        <v>0.13198484761517101</v>
      </c>
      <c r="H11" s="1">
        <v>10</v>
      </c>
      <c r="I11" s="1" t="s">
        <v>25</v>
      </c>
    </row>
    <row r="12" spans="1:10" ht="13.8" customHeight="1" x14ac:dyDescent="0.45">
      <c r="A12" s="3" t="s">
        <v>33</v>
      </c>
      <c r="B12" s="1" t="s">
        <v>29</v>
      </c>
      <c r="D12" s="1" t="s">
        <v>11</v>
      </c>
      <c r="E12" s="1" t="s">
        <v>19</v>
      </c>
      <c r="F12" s="1" t="s">
        <v>24</v>
      </c>
      <c r="G12" s="10">
        <v>3.9996830003403497E-2</v>
      </c>
      <c r="H12" s="1">
        <v>10</v>
      </c>
      <c r="I12" s="1" t="s">
        <v>25</v>
      </c>
    </row>
    <row r="13" spans="1:10" ht="12.85" customHeight="1" x14ac:dyDescent="0.4">
      <c r="A13" s="3" t="s">
        <v>34</v>
      </c>
      <c r="B13" s="1" t="s">
        <v>29</v>
      </c>
      <c r="D13" s="1" t="s">
        <v>11</v>
      </c>
      <c r="E13" s="1" t="s">
        <v>12</v>
      </c>
      <c r="F13" s="1" t="s">
        <v>24</v>
      </c>
      <c r="G13" s="9">
        <v>4.9619999999999997E-2</v>
      </c>
      <c r="H13" s="1">
        <v>10</v>
      </c>
      <c r="I13" s="1" t="s">
        <v>25</v>
      </c>
    </row>
    <row r="14" spans="1:10" ht="12.85" customHeight="1" x14ac:dyDescent="0.4">
      <c r="A14" s="3" t="s">
        <v>35</v>
      </c>
      <c r="B14" s="1" t="s">
        <v>29</v>
      </c>
      <c r="D14" s="1" t="s">
        <v>11</v>
      </c>
      <c r="E14" s="1" t="s">
        <v>36</v>
      </c>
      <c r="F14" s="1" t="s">
        <v>24</v>
      </c>
      <c r="G14" s="1">
        <v>0.05</v>
      </c>
      <c r="H14" s="1">
        <v>10</v>
      </c>
      <c r="I14" s="1" t="s">
        <v>25</v>
      </c>
    </row>
    <row r="15" spans="1:10" ht="14.2" customHeight="1" x14ac:dyDescent="0.45">
      <c r="A15" s="3" t="s">
        <v>37</v>
      </c>
      <c r="B15" s="1" t="s">
        <v>29</v>
      </c>
      <c r="D15" s="1" t="s">
        <v>11</v>
      </c>
      <c r="E15" s="1" t="s">
        <v>36</v>
      </c>
      <c r="F15" s="1" t="s">
        <v>24</v>
      </c>
      <c r="G15" s="11">
        <v>4.4536080000000004E-3</v>
      </c>
      <c r="H15" s="7"/>
      <c r="I15" s="1" t="s">
        <v>25</v>
      </c>
    </row>
    <row r="16" spans="1:10" ht="14.2" customHeight="1" x14ac:dyDescent="0.45">
      <c r="A16" s="3" t="s">
        <v>38</v>
      </c>
      <c r="B16" s="1" t="s">
        <v>29</v>
      </c>
      <c r="D16" s="1" t="s">
        <v>11</v>
      </c>
      <c r="E16" s="1" t="s">
        <v>12</v>
      </c>
      <c r="F16" s="1" t="s">
        <v>24</v>
      </c>
      <c r="G16" s="12">
        <v>1.4E-2</v>
      </c>
      <c r="H16" s="8">
        <v>10</v>
      </c>
      <c r="I16" s="1" t="s">
        <v>25</v>
      </c>
    </row>
    <row r="17" spans="1:9" ht="14.2" customHeight="1" x14ac:dyDescent="0.45">
      <c r="A17" s="3" t="s">
        <v>39</v>
      </c>
      <c r="B17" s="1" t="s">
        <v>29</v>
      </c>
      <c r="C17" s="1" t="s">
        <v>39</v>
      </c>
      <c r="D17" s="1" t="s">
        <v>11</v>
      </c>
      <c r="E17" s="1" t="s">
        <v>36</v>
      </c>
      <c r="F17" s="1" t="s">
        <v>24</v>
      </c>
      <c r="G17" s="4"/>
      <c r="H17" s="8"/>
      <c r="I17" s="1" t="s">
        <v>14</v>
      </c>
    </row>
    <row r="18" spans="1:9" ht="12.85" customHeight="1" x14ac:dyDescent="0.4">
      <c r="A18" s="3" t="s">
        <v>40</v>
      </c>
      <c r="B18" s="1" t="s">
        <v>22</v>
      </c>
      <c r="D18" s="1" t="s">
        <v>18</v>
      </c>
      <c r="E18" s="1" t="s">
        <v>19</v>
      </c>
      <c r="F18" s="1" t="s">
        <v>24</v>
      </c>
      <c r="G18" s="1">
        <v>0.59199999999999997</v>
      </c>
      <c r="H18" s="1">
        <v>10</v>
      </c>
      <c r="I18" s="1" t="s">
        <v>25</v>
      </c>
    </row>
    <row r="19" spans="1:9" ht="14.2" customHeight="1" x14ac:dyDescent="0.45">
      <c r="A19" s="3" t="s">
        <v>41</v>
      </c>
      <c r="B19" s="1" t="s">
        <v>22</v>
      </c>
      <c r="D19" s="1" t="s">
        <v>18</v>
      </c>
      <c r="E19" s="1" t="s">
        <v>19</v>
      </c>
      <c r="F19" s="1" t="s">
        <v>24</v>
      </c>
      <c r="G19" s="13"/>
      <c r="H19" s="13"/>
      <c r="I19" s="1" t="s">
        <v>14</v>
      </c>
    </row>
    <row r="20" spans="1:9" ht="12.85" customHeight="1" x14ac:dyDescent="0.4">
      <c r="A20" s="3" t="s">
        <v>42</v>
      </c>
      <c r="B20" s="1" t="s">
        <v>22</v>
      </c>
      <c r="D20" s="1" t="s">
        <v>18</v>
      </c>
      <c r="E20" s="1" t="s">
        <v>19</v>
      </c>
      <c r="F20" s="1" t="s">
        <v>24</v>
      </c>
      <c r="I20" s="1" t="s">
        <v>14</v>
      </c>
    </row>
    <row r="21" spans="1:9" ht="12.85" customHeight="1" x14ac:dyDescent="0.4">
      <c r="A21" s="3" t="s">
        <v>43</v>
      </c>
      <c r="B21" s="1" t="s">
        <v>22</v>
      </c>
      <c r="D21" s="1" t="s">
        <v>18</v>
      </c>
      <c r="E21" s="1" t="s">
        <v>44</v>
      </c>
      <c r="F21" s="1" t="s">
        <v>24</v>
      </c>
      <c r="I21" s="1" t="s">
        <v>14</v>
      </c>
    </row>
    <row r="22" spans="1:9" ht="14.2" customHeight="1" x14ac:dyDescent="0.45">
      <c r="A22" s="3" t="s">
        <v>45</v>
      </c>
      <c r="B22" s="1" t="s">
        <v>22</v>
      </c>
      <c r="D22" s="1" t="s">
        <v>11</v>
      </c>
      <c r="E22" s="1" t="s">
        <v>12</v>
      </c>
      <c r="F22" s="1" t="s">
        <v>13</v>
      </c>
      <c r="H22" s="5"/>
      <c r="I22" s="1" t="s">
        <v>14</v>
      </c>
    </row>
    <row r="23" spans="1:9" ht="12.85" customHeight="1" x14ac:dyDescent="0.4">
      <c r="A23" s="3" t="s">
        <v>46</v>
      </c>
      <c r="B23" s="1" t="s">
        <v>22</v>
      </c>
      <c r="D23" s="1" t="s">
        <v>18</v>
      </c>
      <c r="E23" s="1" t="s">
        <v>19</v>
      </c>
      <c r="F23" s="1" t="s">
        <v>24</v>
      </c>
      <c r="I23" s="1" t="s">
        <v>14</v>
      </c>
    </row>
    <row r="24" spans="1:9" ht="12.85" customHeight="1" x14ac:dyDescent="0.4">
      <c r="A24" s="3" t="s">
        <v>47</v>
      </c>
      <c r="B24" s="1" t="s">
        <v>48</v>
      </c>
      <c r="D24" s="1" t="s">
        <v>18</v>
      </c>
      <c r="E24" s="1" t="s">
        <v>19</v>
      </c>
      <c r="F24" s="1" t="s">
        <v>24</v>
      </c>
      <c r="I24" s="1" t="s">
        <v>14</v>
      </c>
    </row>
    <row r="25" spans="1:9" ht="12.85" customHeight="1" x14ac:dyDescent="0.4">
      <c r="A25" s="3" t="s">
        <v>49</v>
      </c>
      <c r="B25" s="1" t="s">
        <v>48</v>
      </c>
      <c r="D25" s="1" t="s">
        <v>18</v>
      </c>
      <c r="E25" s="1" t="s">
        <v>19</v>
      </c>
      <c r="F25" s="1" t="s">
        <v>24</v>
      </c>
      <c r="I25" s="1" t="s">
        <v>14</v>
      </c>
    </row>
    <row r="26" spans="1:9" ht="12.85" customHeight="1" x14ac:dyDescent="0.4">
      <c r="A26" s="3" t="s">
        <v>50</v>
      </c>
      <c r="B26" s="1" t="s">
        <v>48</v>
      </c>
      <c r="D26" s="1" t="s">
        <v>18</v>
      </c>
      <c r="E26" s="1" t="s">
        <v>44</v>
      </c>
      <c r="F26" s="1" t="s">
        <v>24</v>
      </c>
      <c r="G26" s="14"/>
      <c r="H26" s="14"/>
      <c r="I26" s="1" t="s">
        <v>14</v>
      </c>
    </row>
    <row r="27" spans="1:9" ht="13.8" customHeight="1" x14ac:dyDescent="0.4">
      <c r="A27" s="3" t="s">
        <v>51</v>
      </c>
      <c r="B27" s="1" t="s">
        <v>52</v>
      </c>
      <c r="D27" s="1" t="s">
        <v>18</v>
      </c>
      <c r="E27" s="1" t="s">
        <v>19</v>
      </c>
      <c r="F27" s="1" t="s">
        <v>24</v>
      </c>
      <c r="G27" s="14"/>
      <c r="H27" s="14"/>
      <c r="I27" s="1" t="s">
        <v>14</v>
      </c>
    </row>
  </sheetData>
  <autoFilter ref="A1:H22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"/>
  <sheetViews>
    <sheetView zoomScaleNormal="100" workbookViewId="0">
      <selection activeCell="D2" sqref="D2"/>
    </sheetView>
  </sheetViews>
  <sheetFormatPr defaultRowHeight="12.3" x14ac:dyDescent="0.4"/>
  <cols>
    <col min="1" max="1" width="39.0546875" style="1" customWidth="1"/>
    <col min="2" max="2" width="5.83203125" style="1" customWidth="1"/>
    <col min="3" max="3" width="8.44140625" style="1" customWidth="1"/>
    <col min="4" max="4" width="87.5546875" style="1" customWidth="1"/>
    <col min="5" max="1025" width="11.5" style="1" customWidth="1"/>
  </cols>
  <sheetData>
    <row r="1" spans="1:4" s="14" customFormat="1" ht="23.85" customHeight="1" x14ac:dyDescent="0.4">
      <c r="A1" s="14" t="s">
        <v>53</v>
      </c>
      <c r="B1" s="14" t="s">
        <v>54</v>
      </c>
      <c r="C1" s="14" t="s">
        <v>55</v>
      </c>
      <c r="D1" s="14" t="s">
        <v>56</v>
      </c>
    </row>
    <row r="2" spans="1:4" ht="23.85" customHeight="1" x14ac:dyDescent="0.4">
      <c r="A2" s="14" t="s">
        <v>57</v>
      </c>
      <c r="B2" s="6">
        <f>SUM(Data!G6,Data!G4,Data!G7,Data!G9:G22)/SUM(Data!G2:G26)</f>
        <v>0.89906156781794633</v>
      </c>
      <c r="C2" s="1">
        <v>0.8</v>
      </c>
    </row>
    <row r="3" spans="1:4" ht="12.85" customHeight="1" x14ac:dyDescent="0.4">
      <c r="A3" s="1" t="s">
        <v>58</v>
      </c>
      <c r="B3" s="1">
        <f>SUM(Data!G2:G6,Data!G22)/SUM(Data!G2:G26)</f>
        <v>0</v>
      </c>
      <c r="C3" s="1">
        <v>0.2</v>
      </c>
    </row>
    <row r="4" spans="1:4" ht="23.85" customHeight="1" x14ac:dyDescent="0.4">
      <c r="A4" s="14" t="s">
        <v>59</v>
      </c>
      <c r="B4" s="15">
        <f>SUM(Data!G9,Data!G10)/SUM(Data!G14,Data!G15)</f>
        <v>17.266960940061601</v>
      </c>
      <c r="D4" s="1" t="s">
        <v>60</v>
      </c>
    </row>
    <row r="5" spans="1:4" ht="23.85" customHeight="1" x14ac:dyDescent="0.4">
      <c r="A5" s="14" t="s">
        <v>61</v>
      </c>
      <c r="B5" s="6">
        <f>SUM(Data!G6,Data!G22)/SUM(Data!G6,Data!G18:G22)</f>
        <v>0</v>
      </c>
      <c r="C5" s="1">
        <v>0.3</v>
      </c>
    </row>
    <row r="6" spans="1:4" ht="23.85" customHeight="1" x14ac:dyDescent="0.4">
      <c r="A6" s="14" t="s">
        <v>62</v>
      </c>
      <c r="B6" s="16" t="e">
        <f>SUM(Data!G6,Data!G22)/SUM(Data!G2:G6,Data!G22)</f>
        <v>#DIV/0!</v>
      </c>
      <c r="C6" s="17">
        <v>0.6</v>
      </c>
    </row>
    <row r="7" spans="1:4" ht="23.85" customHeight="1" x14ac:dyDescent="0.4">
      <c r="A7" s="14" t="s">
        <v>63</v>
      </c>
      <c r="B7" s="16" t="e">
        <f>SUM(Data!G2,Data!G3,Data!G5)/SUM(Data!G2:G6,Data!G22)</f>
        <v>#DIV/0!</v>
      </c>
      <c r="C7" s="17">
        <v>0.3</v>
      </c>
    </row>
    <row r="8" spans="1:4" ht="23.85" customHeight="1" x14ac:dyDescent="0.4">
      <c r="A8" s="14" t="s">
        <v>64</v>
      </c>
      <c r="B8" s="16" t="e">
        <f>Data!G4/SUM(Data!G2:G6,Data!G22)</f>
        <v>#DIV/0!</v>
      </c>
      <c r="C8" s="17">
        <v>0.1</v>
      </c>
    </row>
    <row r="9" spans="1:4" ht="23.85" customHeight="1" x14ac:dyDescent="0.4">
      <c r="A9" s="14" t="s">
        <v>65</v>
      </c>
      <c r="B9" s="6">
        <f>(2.4E+28*0.000000000000011/1000000000000000)/SUM(Data!G7,Data!G4)</f>
        <v>0.23312151801915953</v>
      </c>
      <c r="C9" s="1">
        <v>0.2</v>
      </c>
      <c r="D9" s="18" t="s">
        <v>66</v>
      </c>
    </row>
    <row r="10" spans="1:4" ht="35.049999999999997" customHeight="1" x14ac:dyDescent="0.4">
      <c r="A10" s="14" t="s">
        <v>67</v>
      </c>
      <c r="B10" s="19">
        <f>(2.9E+27*0.000000000000048 + 7E+26*0.000000000000204)/1000000000000000/SUM(Data!G7,Data!G4)</f>
        <v>0.2490161669750113</v>
      </c>
      <c r="C10" s="1">
        <v>0.2</v>
      </c>
      <c r="D10" s="14" t="s">
        <v>68</v>
      </c>
    </row>
    <row r="11" spans="1:4" ht="23.85" customHeight="1" x14ac:dyDescent="0.4">
      <c r="A11" s="14" t="s">
        <v>69</v>
      </c>
      <c r="B11" s="9">
        <f>SUM(Data!G4:G8,Data!G18:G21,Data!G24:G27)/SUM(Data!G2:G26)</f>
        <v>0.62564857533682539</v>
      </c>
      <c r="C11" s="9">
        <f>2/3</f>
        <v>0.66666666666666663</v>
      </c>
    </row>
    <row r="12" spans="1:4" ht="23.85" customHeight="1" x14ac:dyDescent="0.4">
      <c r="A12" s="14" t="s">
        <v>70</v>
      </c>
      <c r="B12" s="6">
        <f>SUM(Data!G4:G12,Data!G18:G20,Data!G24:G25,Data!G27)/SUM(Data!G2:G26)</f>
        <v>0.96407307669220377</v>
      </c>
      <c r="C12" s="1" t="s">
        <v>71</v>
      </c>
    </row>
    <row r="13" spans="1:4" ht="23.85" customHeight="1" x14ac:dyDescent="0.4">
      <c r="A13" s="14" t="s">
        <v>72</v>
      </c>
      <c r="B13" s="6">
        <f>SUM(Data!G14:G15,Data!G17)/SUM(Data!G2:G26)</f>
        <v>1.6568906731882094E-2</v>
      </c>
      <c r="C13" s="1" t="s">
        <v>73</v>
      </c>
    </row>
    <row r="14" spans="1:4" ht="23.85" customHeight="1" x14ac:dyDescent="0.4">
      <c r="A14" s="14" t="s">
        <v>74</v>
      </c>
      <c r="B14" s="9">
        <f>SUM(Data!G21,Data!G26)/SUM(Data!G2:G26)</f>
        <v>0</v>
      </c>
      <c r="C14" s="1" t="s">
        <v>75</v>
      </c>
    </row>
    <row r="15" spans="1:4" ht="23.85" customHeight="1" x14ac:dyDescent="0.4">
      <c r="A15" s="14" t="s">
        <v>76</v>
      </c>
      <c r="B15" s="9">
        <f>SUM(Data!G2,Data!G13,Data!G16)/SUM(Data!G2:G22)</f>
        <v>1.9358016575914284E-2</v>
      </c>
      <c r="C15" s="1" t="s">
        <v>77</v>
      </c>
    </row>
  </sheetData>
  <hyperlinks>
    <hyperlink ref="D9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mentioned in 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Yinon Bar-on</cp:lastModifiedBy>
  <cp:revision>37</cp:revision>
  <dcterms:created xsi:type="dcterms:W3CDTF">2019-01-17T16:30:15Z</dcterms:created>
  <dcterms:modified xsi:type="dcterms:W3CDTF">2019-09-15T05:35:39Z</dcterms:modified>
  <dc:language>en-US</dc:language>
</cp:coreProperties>
</file>