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ago\Downloads\"/>
    </mc:Choice>
  </mc:AlternateContent>
  <xr:revisionPtr revIDLastSave="0" documentId="13_ncr:1_{FE5886A6-F452-4E79-A410-BFD7396906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m. e Ilum." sheetId="2" r:id="rId1"/>
    <sheet name="Dim. Fios" sheetId="1" r:id="rId2"/>
    <sheet name="Demanda" sheetId="3" r:id="rId3"/>
    <sheet name="Eletrodutos" sheetId="4" r:id="rId4"/>
  </sheets>
  <calcPr calcId="191029"/>
</workbook>
</file>

<file path=xl/calcChain.xml><?xml version="1.0" encoding="utf-8"?>
<calcChain xmlns="http://schemas.openxmlformats.org/spreadsheetml/2006/main">
  <c r="F9" i="2" l="1"/>
  <c r="M83" i="1"/>
  <c r="L83" i="1"/>
  <c r="K83" i="1"/>
  <c r="I83" i="1"/>
  <c r="J83" i="1" s="1"/>
  <c r="F83" i="1"/>
  <c r="O83" i="1" s="1"/>
  <c r="G83" i="1" l="1"/>
  <c r="N83" i="1"/>
  <c r="P11" i="3"/>
  <c r="O11" i="3"/>
  <c r="N11" i="3"/>
  <c r="P12" i="3"/>
  <c r="O12" i="3"/>
  <c r="N12" i="3"/>
  <c r="I74" i="3"/>
  <c r="K74" i="3"/>
  <c r="J74" i="3"/>
  <c r="P10" i="3" l="1"/>
  <c r="O10" i="3"/>
  <c r="N10" i="3"/>
  <c r="D90" i="3"/>
  <c r="D89" i="3"/>
  <c r="D88" i="3"/>
  <c r="D87" i="3"/>
  <c r="D86" i="3"/>
  <c r="D85" i="3"/>
  <c r="D84" i="3"/>
  <c r="D83" i="3"/>
  <c r="D82" i="3"/>
  <c r="D91" i="3" l="1"/>
  <c r="O9" i="3"/>
  <c r="P9" i="3"/>
  <c r="N9" i="3"/>
  <c r="P8" i="3"/>
  <c r="O8" i="3"/>
  <c r="N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78" i="3" l="1"/>
  <c r="N4" i="3"/>
  <c r="O4" i="3"/>
  <c r="P4" i="3"/>
  <c r="O3" i="3"/>
  <c r="P3" i="3"/>
  <c r="N3" i="3"/>
  <c r="P2" i="3"/>
  <c r="O2" i="3"/>
  <c r="N2" i="3"/>
  <c r="N5" i="3" l="1"/>
  <c r="N7" i="3" s="1"/>
  <c r="N14" i="3" s="1"/>
  <c r="P5" i="3"/>
  <c r="P7" i="3" s="1"/>
  <c r="P14" i="3" s="1"/>
  <c r="O5" i="3"/>
  <c r="O7" i="3" s="1"/>
  <c r="O14" i="3" s="1"/>
  <c r="D46" i="3"/>
  <c r="D47" i="3"/>
  <c r="D48" i="3"/>
  <c r="D51" i="3"/>
  <c r="D52" i="3"/>
  <c r="D53" i="3"/>
  <c r="D49" i="3"/>
  <c r="D45" i="3"/>
  <c r="D50" i="3"/>
  <c r="N16" i="3" l="1"/>
  <c r="N17" i="3" s="1"/>
  <c r="D54" i="3"/>
  <c r="D36" i="3"/>
  <c r="D35" i="3"/>
  <c r="D40" i="3"/>
  <c r="D39" i="3"/>
  <c r="D38" i="3"/>
  <c r="D37" i="3"/>
  <c r="D34" i="3"/>
  <c r="D33" i="3"/>
  <c r="D32" i="3"/>
  <c r="D31" i="3"/>
  <c r="D30" i="3"/>
  <c r="D29" i="3"/>
  <c r="D17" i="3"/>
  <c r="D18" i="3"/>
  <c r="D19" i="3"/>
  <c r="D20" i="3"/>
  <c r="D21" i="3"/>
  <c r="D22" i="3"/>
  <c r="D23" i="3"/>
  <c r="D24" i="3"/>
  <c r="D9" i="3"/>
  <c r="D10" i="3"/>
  <c r="D11" i="3"/>
  <c r="D12" i="3"/>
  <c r="D4" i="3"/>
  <c r="D5" i="3"/>
  <c r="D6" i="3"/>
  <c r="D7" i="3"/>
  <c r="D8" i="3"/>
  <c r="D3" i="3"/>
  <c r="D25" i="3" l="1"/>
  <c r="D13" i="3"/>
  <c r="D41" i="3"/>
  <c r="V95" i="1"/>
  <c r="T95" i="1"/>
  <c r="S109" i="1" l="1"/>
  <c r="S108" i="1"/>
  <c r="M116" i="1" l="1"/>
  <c r="I116" i="1"/>
  <c r="F116" i="1"/>
  <c r="O116" i="1" s="1"/>
  <c r="M115" i="1"/>
  <c r="I115" i="1"/>
  <c r="F115" i="1"/>
  <c r="G115" i="1" s="1"/>
  <c r="M114" i="1"/>
  <c r="I114" i="1"/>
  <c r="F114" i="1"/>
  <c r="G114" i="1" s="1"/>
  <c r="M113" i="1"/>
  <c r="I113" i="1"/>
  <c r="F113" i="1"/>
  <c r="M112" i="1"/>
  <c r="I112" i="1"/>
  <c r="F112" i="1"/>
  <c r="M111" i="1"/>
  <c r="I111" i="1"/>
  <c r="F111" i="1"/>
  <c r="AM110" i="1"/>
  <c r="M110" i="1"/>
  <c r="I110" i="1"/>
  <c r="F110" i="1"/>
  <c r="J110" i="1" s="1"/>
  <c r="M109" i="1"/>
  <c r="I109" i="1"/>
  <c r="F109" i="1"/>
  <c r="AM108" i="1"/>
  <c r="M108" i="1"/>
  <c r="I108" i="1"/>
  <c r="F108" i="1"/>
  <c r="J108" i="1" s="1"/>
  <c r="M107" i="1"/>
  <c r="I107" i="1"/>
  <c r="F107" i="1"/>
  <c r="M100" i="1"/>
  <c r="I100" i="1"/>
  <c r="F100" i="1"/>
  <c r="J100" i="1" s="1"/>
  <c r="M99" i="1"/>
  <c r="I99" i="1"/>
  <c r="F99" i="1"/>
  <c r="O99" i="1" s="1"/>
  <c r="M98" i="1"/>
  <c r="I98" i="1"/>
  <c r="F98" i="1"/>
  <c r="G98" i="1" s="1"/>
  <c r="M97" i="1"/>
  <c r="I97" i="1"/>
  <c r="F97" i="1"/>
  <c r="O97" i="1" s="1"/>
  <c r="AM96" i="1"/>
  <c r="K100" i="1" s="1"/>
  <c r="L100" i="1" s="1"/>
  <c r="M96" i="1"/>
  <c r="I96" i="1"/>
  <c r="F96" i="1"/>
  <c r="AM95" i="1"/>
  <c r="M95" i="1"/>
  <c r="I95" i="1"/>
  <c r="F95" i="1"/>
  <c r="O95" i="1" s="1"/>
  <c r="AM94" i="1"/>
  <c r="K94" i="1" s="1"/>
  <c r="L94" i="1" s="1"/>
  <c r="M94" i="1"/>
  <c r="I94" i="1"/>
  <c r="F94" i="1"/>
  <c r="O94" i="1" s="1"/>
  <c r="M93" i="1"/>
  <c r="I93" i="1"/>
  <c r="F93" i="1"/>
  <c r="M87" i="1"/>
  <c r="I87" i="1"/>
  <c r="F87" i="1"/>
  <c r="G87" i="1" s="1"/>
  <c r="M86" i="1"/>
  <c r="I86" i="1"/>
  <c r="F86" i="1"/>
  <c r="M85" i="1"/>
  <c r="I85" i="1"/>
  <c r="F85" i="1"/>
  <c r="M84" i="1"/>
  <c r="I84" i="1"/>
  <c r="F84" i="1"/>
  <c r="O84" i="1" s="1"/>
  <c r="M82" i="1"/>
  <c r="I82" i="1"/>
  <c r="F82" i="1"/>
  <c r="G82" i="1" s="1"/>
  <c r="AM81" i="1"/>
  <c r="M81" i="1"/>
  <c r="I81" i="1"/>
  <c r="F81" i="1"/>
  <c r="AM80" i="1"/>
  <c r="K84" i="1" s="1"/>
  <c r="L84" i="1" s="1"/>
  <c r="M80" i="1"/>
  <c r="I80" i="1"/>
  <c r="F80" i="1"/>
  <c r="AM79" i="1"/>
  <c r="K80" i="1" s="1"/>
  <c r="L80" i="1" s="1"/>
  <c r="M79" i="1"/>
  <c r="I79" i="1"/>
  <c r="F79" i="1"/>
  <c r="M78" i="1"/>
  <c r="I78" i="1"/>
  <c r="F78" i="1"/>
  <c r="O78" i="1" s="1"/>
  <c r="M77" i="1"/>
  <c r="I77" i="1"/>
  <c r="F77" i="1"/>
  <c r="G77" i="1" s="1"/>
  <c r="J80" i="1" l="1"/>
  <c r="J81" i="1"/>
  <c r="G78" i="1"/>
  <c r="G99" i="1"/>
  <c r="J85" i="1"/>
  <c r="G80" i="1"/>
  <c r="G94" i="1"/>
  <c r="J77" i="1"/>
  <c r="J78" i="1"/>
  <c r="J94" i="1"/>
  <c r="N94" i="1" s="1"/>
  <c r="G97" i="1"/>
  <c r="J99" i="1"/>
  <c r="K93" i="1"/>
  <c r="L93" i="1" s="1"/>
  <c r="K78" i="1"/>
  <c r="L78" i="1" s="1"/>
  <c r="N78" i="1" s="1"/>
  <c r="K112" i="1"/>
  <c r="L112" i="1" s="1"/>
  <c r="K108" i="1"/>
  <c r="L108" i="1" s="1"/>
  <c r="K111" i="1"/>
  <c r="L111" i="1" s="1"/>
  <c r="K107" i="1"/>
  <c r="L107" i="1" s="1"/>
  <c r="K110" i="1"/>
  <c r="L110" i="1" s="1"/>
  <c r="K109" i="1"/>
  <c r="L109" i="1" s="1"/>
  <c r="K113" i="1"/>
  <c r="L113" i="1" s="1"/>
  <c r="G84" i="1"/>
  <c r="J98" i="1"/>
  <c r="G108" i="1"/>
  <c r="J111" i="1"/>
  <c r="N111" i="1" s="1"/>
  <c r="J114" i="1"/>
  <c r="J115" i="1"/>
  <c r="G116" i="1"/>
  <c r="N80" i="1"/>
  <c r="K81" i="1"/>
  <c r="L81" i="1" s="1"/>
  <c r="N81" i="1" s="1"/>
  <c r="J84" i="1"/>
  <c r="N84" i="1" s="1"/>
  <c r="J87" i="1"/>
  <c r="J93" i="1"/>
  <c r="G95" i="1"/>
  <c r="J97" i="1"/>
  <c r="K99" i="1"/>
  <c r="L99" i="1" s="1"/>
  <c r="N99" i="1" s="1"/>
  <c r="J109" i="1"/>
  <c r="AM109" i="1"/>
  <c r="G111" i="1"/>
  <c r="J112" i="1"/>
  <c r="N112" i="1" s="1"/>
  <c r="J116" i="1"/>
  <c r="J79" i="1"/>
  <c r="J86" i="1"/>
  <c r="J95" i="1"/>
  <c r="J96" i="1"/>
  <c r="J107" i="1"/>
  <c r="J113" i="1"/>
  <c r="K96" i="1"/>
  <c r="L96" i="1" s="1"/>
  <c r="N96" i="1" s="1"/>
  <c r="K95" i="1"/>
  <c r="L95" i="1" s="1"/>
  <c r="K97" i="1"/>
  <c r="L97" i="1" s="1"/>
  <c r="N100" i="1"/>
  <c r="N110" i="1"/>
  <c r="N93" i="1"/>
  <c r="N109" i="1"/>
  <c r="N108" i="1"/>
  <c r="O85" i="1"/>
  <c r="J82" i="1"/>
  <c r="G85" i="1"/>
  <c r="O86" i="1"/>
  <c r="G100" i="1"/>
  <c r="O107" i="1"/>
  <c r="G110" i="1"/>
  <c r="O79" i="1"/>
  <c r="O100" i="1"/>
  <c r="O110" i="1"/>
  <c r="G79" i="1"/>
  <c r="K77" i="1"/>
  <c r="L77" i="1" s="1"/>
  <c r="N77" i="1" s="1"/>
  <c r="O80" i="1"/>
  <c r="K82" i="1"/>
  <c r="L82" i="1" s="1"/>
  <c r="N82" i="1" s="1"/>
  <c r="G86" i="1"/>
  <c r="O87" i="1"/>
  <c r="K98" i="1"/>
  <c r="L98" i="1" s="1"/>
  <c r="N98" i="1" s="1"/>
  <c r="G107" i="1"/>
  <c r="O108" i="1"/>
  <c r="O111" i="1"/>
  <c r="O96" i="1"/>
  <c r="O112" i="1"/>
  <c r="O81" i="1"/>
  <c r="K85" i="1"/>
  <c r="L85" i="1" s="1"/>
  <c r="O93" i="1"/>
  <c r="G96" i="1"/>
  <c r="O109" i="1"/>
  <c r="G112" i="1"/>
  <c r="O113" i="1"/>
  <c r="K79" i="1"/>
  <c r="L79" i="1" s="1"/>
  <c r="G81" i="1"/>
  <c r="K86" i="1"/>
  <c r="L86" i="1" s="1"/>
  <c r="N86" i="1" s="1"/>
  <c r="G93" i="1"/>
  <c r="G109" i="1"/>
  <c r="G113" i="1"/>
  <c r="O114" i="1"/>
  <c r="O82" i="1"/>
  <c r="K87" i="1"/>
  <c r="L87" i="1" s="1"/>
  <c r="O98" i="1"/>
  <c r="O115" i="1"/>
  <c r="O77" i="1"/>
  <c r="N79" i="1" l="1"/>
  <c r="N85" i="1"/>
  <c r="N87" i="1"/>
  <c r="N113" i="1"/>
  <c r="K115" i="1"/>
  <c r="L115" i="1" s="1"/>
  <c r="N115" i="1" s="1"/>
  <c r="K114" i="1"/>
  <c r="L114" i="1" s="1"/>
  <c r="N114" i="1" s="1"/>
  <c r="K116" i="1"/>
  <c r="L116" i="1" s="1"/>
  <c r="N116" i="1" s="1"/>
  <c r="N107" i="1"/>
  <c r="N97" i="1"/>
  <c r="N95" i="1"/>
  <c r="Y66" i="1"/>
  <c r="K41" i="1" s="1"/>
  <c r="L41" i="1" s="1"/>
  <c r="Y67" i="1"/>
  <c r="K46" i="1" s="1"/>
  <c r="L46" i="1" s="1"/>
  <c r="Y68" i="1"/>
  <c r="K49" i="1" s="1"/>
  <c r="L49" i="1" s="1"/>
  <c r="Y69" i="1"/>
  <c r="K53" i="1" s="1"/>
  <c r="L53" i="1" s="1"/>
  <c r="F54" i="1"/>
  <c r="G54" i="1" s="1"/>
  <c r="I54" i="1"/>
  <c r="M54" i="1"/>
  <c r="F45" i="1"/>
  <c r="G45" i="1" s="1"/>
  <c r="I45" i="1"/>
  <c r="M45" i="1"/>
  <c r="F46" i="1"/>
  <c r="G46" i="1" s="1"/>
  <c r="I46" i="1"/>
  <c r="M46" i="1"/>
  <c r="F47" i="1"/>
  <c r="G47" i="1" s="1"/>
  <c r="I47" i="1"/>
  <c r="M47" i="1"/>
  <c r="F48" i="1"/>
  <c r="G48" i="1" s="1"/>
  <c r="I48" i="1"/>
  <c r="M48" i="1"/>
  <c r="F49" i="1"/>
  <c r="G49" i="1" s="1"/>
  <c r="I49" i="1"/>
  <c r="M49" i="1"/>
  <c r="F50" i="1"/>
  <c r="G50" i="1" s="1"/>
  <c r="I50" i="1"/>
  <c r="M50" i="1"/>
  <c r="F51" i="1"/>
  <c r="G51" i="1" s="1"/>
  <c r="I51" i="1"/>
  <c r="M51" i="1"/>
  <c r="F52" i="1"/>
  <c r="G52" i="1" s="1"/>
  <c r="I52" i="1"/>
  <c r="M52" i="1"/>
  <c r="F53" i="1"/>
  <c r="O53" i="1" s="1"/>
  <c r="I53" i="1"/>
  <c r="M53" i="1"/>
  <c r="M41" i="1"/>
  <c r="I41" i="1"/>
  <c r="F41" i="1"/>
  <c r="O41" i="1" s="1"/>
  <c r="M40" i="1"/>
  <c r="I40" i="1"/>
  <c r="F40" i="1"/>
  <c r="O40" i="1" s="1"/>
  <c r="M39" i="1"/>
  <c r="I39" i="1"/>
  <c r="G39" i="1"/>
  <c r="F39" i="1"/>
  <c r="O39" i="1" s="1"/>
  <c r="M38" i="1"/>
  <c r="I38" i="1"/>
  <c r="G38" i="1"/>
  <c r="F38" i="1"/>
  <c r="O38" i="1" s="1"/>
  <c r="M37" i="1"/>
  <c r="I37" i="1"/>
  <c r="F37" i="1"/>
  <c r="G37" i="1" s="1"/>
  <c r="M36" i="1"/>
  <c r="I36" i="1"/>
  <c r="F36" i="1"/>
  <c r="O36" i="1" s="1"/>
  <c r="M35" i="1"/>
  <c r="I35" i="1"/>
  <c r="F35" i="1"/>
  <c r="J35" i="1" l="1"/>
  <c r="G53" i="1"/>
  <c r="G36" i="1"/>
  <c r="J38" i="1"/>
  <c r="J39" i="1"/>
  <c r="O50" i="1"/>
  <c r="O49" i="1"/>
  <c r="O48" i="1"/>
  <c r="J36" i="1"/>
  <c r="J53" i="1"/>
  <c r="J50" i="1"/>
  <c r="J49" i="1"/>
  <c r="K54" i="1"/>
  <c r="L54" i="1" s="1"/>
  <c r="K52" i="1"/>
  <c r="L52" i="1" s="1"/>
  <c r="K48" i="1"/>
  <c r="L48" i="1" s="1"/>
  <c r="K50" i="1"/>
  <c r="L50" i="1" s="1"/>
  <c r="K51" i="1"/>
  <c r="L51" i="1" s="1"/>
  <c r="K47" i="1"/>
  <c r="L47" i="1" s="1"/>
  <c r="K45" i="1"/>
  <c r="L45" i="1" s="1"/>
  <c r="N49" i="1"/>
  <c r="J51" i="1"/>
  <c r="N51" i="1" s="1"/>
  <c r="J54" i="1"/>
  <c r="J47" i="1"/>
  <c r="K40" i="1"/>
  <c r="L40" i="1" s="1"/>
  <c r="O54" i="1"/>
  <c r="N53" i="1"/>
  <c r="O51" i="1"/>
  <c r="O46" i="1"/>
  <c r="O52" i="1"/>
  <c r="O47" i="1"/>
  <c r="J45" i="1"/>
  <c r="N45" i="1" s="1"/>
  <c r="O45" i="1"/>
  <c r="J37" i="1"/>
  <c r="N50" i="1"/>
  <c r="J48" i="1"/>
  <c r="J46" i="1"/>
  <c r="N46" i="1" s="1"/>
  <c r="J52" i="1"/>
  <c r="J40" i="1"/>
  <c r="G35" i="1"/>
  <c r="J41" i="1"/>
  <c r="N41" i="1" s="1"/>
  <c r="O37" i="1"/>
  <c r="G41" i="1"/>
  <c r="O35" i="1"/>
  <c r="G40" i="1"/>
  <c r="M32" i="1"/>
  <c r="I32" i="1"/>
  <c r="F32" i="1"/>
  <c r="G32" i="1" s="1"/>
  <c r="M31" i="1"/>
  <c r="I31" i="1"/>
  <c r="F31" i="1"/>
  <c r="O31" i="1" s="1"/>
  <c r="M30" i="1"/>
  <c r="I30" i="1"/>
  <c r="F30" i="1"/>
  <c r="M29" i="1"/>
  <c r="I29" i="1"/>
  <c r="F29" i="1"/>
  <c r="G29" i="1" s="1"/>
  <c r="M28" i="1"/>
  <c r="I28" i="1"/>
  <c r="F28" i="1"/>
  <c r="G28" i="1" s="1"/>
  <c r="M27" i="1"/>
  <c r="I27" i="1"/>
  <c r="F27" i="1"/>
  <c r="G27" i="1" s="1"/>
  <c r="M26" i="1"/>
  <c r="I26" i="1"/>
  <c r="F26" i="1"/>
  <c r="O26" i="1" s="1"/>
  <c r="M25" i="1"/>
  <c r="I25" i="1"/>
  <c r="F25" i="1"/>
  <c r="O25" i="1" s="1"/>
  <c r="M14" i="1"/>
  <c r="Y58" i="1"/>
  <c r="K5" i="1" s="1"/>
  <c r="Y65" i="1"/>
  <c r="Y64" i="1"/>
  <c r="Y63" i="1"/>
  <c r="Y62" i="1"/>
  <c r="K27" i="1" s="1"/>
  <c r="L27" i="1" s="1"/>
  <c r="Y61" i="1"/>
  <c r="K26" i="1" s="1"/>
  <c r="L26" i="1" s="1"/>
  <c r="Y60" i="1"/>
  <c r="Y59" i="1"/>
  <c r="K19" i="1" s="1"/>
  <c r="F22" i="1"/>
  <c r="O22" i="1" s="1"/>
  <c r="I22" i="1"/>
  <c r="M22" i="1"/>
  <c r="M21" i="1"/>
  <c r="I21" i="1"/>
  <c r="F21" i="1"/>
  <c r="O21" i="1" s="1"/>
  <c r="M20" i="1"/>
  <c r="I20" i="1"/>
  <c r="F20" i="1"/>
  <c r="G20" i="1" s="1"/>
  <c r="M19" i="1"/>
  <c r="I19" i="1"/>
  <c r="F19" i="1"/>
  <c r="O19" i="1" s="1"/>
  <c r="M18" i="1"/>
  <c r="I18" i="1"/>
  <c r="F18" i="1"/>
  <c r="M17" i="1"/>
  <c r="I17" i="1"/>
  <c r="F17" i="1"/>
  <c r="O17" i="1" s="1"/>
  <c r="M16" i="1"/>
  <c r="I16" i="1"/>
  <c r="F16" i="1"/>
  <c r="G16" i="1" s="1"/>
  <c r="M15" i="1"/>
  <c r="I15" i="1"/>
  <c r="F15" i="1"/>
  <c r="G15" i="1" s="1"/>
  <c r="I14" i="1"/>
  <c r="F14" i="1"/>
  <c r="O14" i="1" s="1"/>
  <c r="M11" i="1"/>
  <c r="I11" i="1"/>
  <c r="F11" i="1"/>
  <c r="G11" i="1" s="1"/>
  <c r="J25" i="1" l="1"/>
  <c r="J11" i="1"/>
  <c r="O11" i="1"/>
  <c r="J14" i="1"/>
  <c r="K32" i="1"/>
  <c r="L32" i="1" s="1"/>
  <c r="N54" i="1"/>
  <c r="N52" i="1"/>
  <c r="N48" i="1"/>
  <c r="N47" i="1"/>
  <c r="N40" i="1"/>
  <c r="K37" i="1"/>
  <c r="L37" i="1" s="1"/>
  <c r="N37" i="1" s="1"/>
  <c r="K39" i="1"/>
  <c r="L39" i="1" s="1"/>
  <c r="N39" i="1" s="1"/>
  <c r="K38" i="1"/>
  <c r="L38" i="1" s="1"/>
  <c r="N38" i="1" s="1"/>
  <c r="K36" i="1"/>
  <c r="L36" i="1" s="1"/>
  <c r="N36" i="1" s="1"/>
  <c r="K35" i="1"/>
  <c r="L35" i="1" s="1"/>
  <c r="N35" i="1" s="1"/>
  <c r="K28" i="1"/>
  <c r="L28" i="1" s="1"/>
  <c r="K29" i="1"/>
  <c r="L29" i="1" s="1"/>
  <c r="K30" i="1"/>
  <c r="L30" i="1" s="1"/>
  <c r="K31" i="1"/>
  <c r="L31" i="1" s="1"/>
  <c r="K25" i="1"/>
  <c r="L25" i="1" s="1"/>
  <c r="N25" i="1" s="1"/>
  <c r="K20" i="1"/>
  <c r="L20" i="1" s="1"/>
  <c r="K17" i="1"/>
  <c r="L17" i="1" s="1"/>
  <c r="K16" i="1"/>
  <c r="L16" i="1" s="1"/>
  <c r="K18" i="1"/>
  <c r="L18" i="1" s="1"/>
  <c r="K15" i="1"/>
  <c r="L15" i="1" s="1"/>
  <c r="K9" i="1"/>
  <c r="K10" i="1"/>
  <c r="L19" i="1"/>
  <c r="K21" i="1"/>
  <c r="L21" i="1" s="1"/>
  <c r="K22" i="1"/>
  <c r="L22" i="1" s="1"/>
  <c r="K6" i="1"/>
  <c r="K7" i="1"/>
  <c r="K14" i="1"/>
  <c r="L14" i="1" s="1"/>
  <c r="N14" i="1" s="1"/>
  <c r="K8" i="1"/>
  <c r="K11" i="1"/>
  <c r="K4" i="1"/>
  <c r="J30" i="1"/>
  <c r="J28" i="1"/>
  <c r="G26" i="1"/>
  <c r="J26" i="1"/>
  <c r="N26" i="1" s="1"/>
  <c r="O27" i="1"/>
  <c r="J32" i="1"/>
  <c r="G25" i="1"/>
  <c r="G31" i="1"/>
  <c r="J27" i="1"/>
  <c r="N27" i="1" s="1"/>
  <c r="J29" i="1"/>
  <c r="J31" i="1"/>
  <c r="O28" i="1"/>
  <c r="O29" i="1"/>
  <c r="O30" i="1"/>
  <c r="G30" i="1"/>
  <c r="O32" i="1"/>
  <c r="G22" i="1"/>
  <c r="J22" i="1"/>
  <c r="J17" i="1"/>
  <c r="J18" i="1"/>
  <c r="G21" i="1"/>
  <c r="G19" i="1"/>
  <c r="J16" i="1"/>
  <c r="J21" i="1"/>
  <c r="J15" i="1"/>
  <c r="G17" i="1"/>
  <c r="J19" i="1"/>
  <c r="G14" i="1"/>
  <c r="O15" i="1"/>
  <c r="J20" i="1"/>
  <c r="O16" i="1"/>
  <c r="O18" i="1"/>
  <c r="G18" i="1"/>
  <c r="O20" i="1"/>
  <c r="D14" i="2"/>
  <c r="N32" i="1" l="1"/>
  <c r="N29" i="1"/>
  <c r="N28" i="1"/>
  <c r="N30" i="1"/>
  <c r="N31" i="1"/>
  <c r="N19" i="1"/>
  <c r="N20" i="1"/>
  <c r="N16" i="1"/>
  <c r="N18" i="1"/>
  <c r="N15" i="1"/>
  <c r="N21" i="1"/>
  <c r="N22" i="1"/>
  <c r="N17" i="1"/>
  <c r="D99" i="2"/>
  <c r="F98" i="2"/>
  <c r="F97" i="2"/>
  <c r="F96" i="2"/>
  <c r="F95" i="2"/>
  <c r="F94" i="2"/>
  <c r="F93" i="2"/>
  <c r="F90" i="2"/>
  <c r="F91" i="2"/>
  <c r="F92" i="2"/>
  <c r="J14" i="2"/>
  <c r="N14" i="2"/>
  <c r="M14" i="2"/>
  <c r="O13" i="2"/>
  <c r="P13" i="2"/>
  <c r="Q13" i="2"/>
  <c r="T13" i="2"/>
  <c r="L13" i="2"/>
  <c r="N86" i="2"/>
  <c r="M86" i="2"/>
  <c r="J86" i="2"/>
  <c r="N93" i="2"/>
  <c r="R93" i="2"/>
  <c r="M93" i="2"/>
  <c r="J93" i="2"/>
  <c r="T92" i="2"/>
  <c r="Q92" i="2"/>
  <c r="P92" i="2"/>
  <c r="L92" i="2"/>
  <c r="T91" i="2"/>
  <c r="Q91" i="2"/>
  <c r="P91" i="2"/>
  <c r="O91" i="2"/>
  <c r="L91" i="2"/>
  <c r="T90" i="2"/>
  <c r="Q90" i="2"/>
  <c r="P90" i="2"/>
  <c r="O90" i="2"/>
  <c r="L90" i="2"/>
  <c r="T89" i="2"/>
  <c r="Q89" i="2"/>
  <c r="P89" i="2"/>
  <c r="O89" i="2"/>
  <c r="L89" i="2"/>
  <c r="S92" i="2" l="1"/>
  <c r="P93" i="2"/>
  <c r="L93" i="2"/>
  <c r="T93" i="2"/>
  <c r="Q93" i="2"/>
  <c r="O93" i="2"/>
  <c r="S91" i="2"/>
  <c r="S90" i="2"/>
  <c r="S89" i="2"/>
  <c r="S13" i="2"/>
  <c r="F89" i="2"/>
  <c r="D86" i="2"/>
  <c r="F85" i="2"/>
  <c r="F84" i="2"/>
  <c r="F83" i="2"/>
  <c r="F82" i="2"/>
  <c r="F81" i="2"/>
  <c r="F80" i="2"/>
  <c r="F79" i="2"/>
  <c r="F78" i="2"/>
  <c r="D72" i="2"/>
  <c r="F71" i="2"/>
  <c r="F70" i="2"/>
  <c r="F69" i="2"/>
  <c r="F68" i="2"/>
  <c r="F67" i="2"/>
  <c r="F66" i="2"/>
  <c r="F65" i="2"/>
  <c r="F64" i="2"/>
  <c r="F63" i="2"/>
  <c r="F62" i="2"/>
  <c r="D59" i="2"/>
  <c r="F58" i="2"/>
  <c r="F57" i="2"/>
  <c r="F56" i="2"/>
  <c r="F55" i="2"/>
  <c r="F54" i="2"/>
  <c r="F53" i="2"/>
  <c r="F52" i="2"/>
  <c r="S93" i="2" l="1"/>
  <c r="U93" i="2" s="1"/>
  <c r="D49" i="2"/>
  <c r="F48" i="2"/>
  <c r="F47" i="2"/>
  <c r="F46" i="2"/>
  <c r="F45" i="2"/>
  <c r="F44" i="2"/>
  <c r="F43" i="2"/>
  <c r="F42" i="2"/>
  <c r="F41" i="2"/>
  <c r="T85" i="2" l="1"/>
  <c r="Q85" i="2"/>
  <c r="P85" i="2"/>
  <c r="O85" i="2"/>
  <c r="S85" i="2" s="1"/>
  <c r="L85" i="2"/>
  <c r="T84" i="2"/>
  <c r="Q84" i="2"/>
  <c r="P84" i="2"/>
  <c r="O84" i="2"/>
  <c r="L84" i="2"/>
  <c r="T83" i="2"/>
  <c r="Q83" i="2"/>
  <c r="P83" i="2"/>
  <c r="O83" i="2"/>
  <c r="L83" i="2"/>
  <c r="T82" i="2"/>
  <c r="Q82" i="2"/>
  <c r="P82" i="2"/>
  <c r="O82" i="2"/>
  <c r="L82" i="2"/>
  <c r="T81" i="2"/>
  <c r="Q81" i="2"/>
  <c r="P81" i="2"/>
  <c r="O81" i="2"/>
  <c r="S81" i="2" s="1"/>
  <c r="L81" i="2"/>
  <c r="T80" i="2"/>
  <c r="Q80" i="2"/>
  <c r="P80" i="2"/>
  <c r="O80" i="2"/>
  <c r="L80" i="2"/>
  <c r="T79" i="2"/>
  <c r="Q79" i="2"/>
  <c r="P79" i="2"/>
  <c r="O79" i="2"/>
  <c r="L79" i="2"/>
  <c r="T78" i="2"/>
  <c r="T86" i="2" s="1"/>
  <c r="Q78" i="2"/>
  <c r="P78" i="2"/>
  <c r="O78" i="2"/>
  <c r="L78" i="2"/>
  <c r="L86" i="2" s="1"/>
  <c r="M75" i="2"/>
  <c r="N75" i="2"/>
  <c r="J75" i="2"/>
  <c r="M70" i="2"/>
  <c r="N70" i="2"/>
  <c r="J70" i="2"/>
  <c r="L73" i="2"/>
  <c r="O73" i="2"/>
  <c r="P73" i="2"/>
  <c r="Q73" i="2"/>
  <c r="T73" i="2"/>
  <c r="L74" i="2"/>
  <c r="O74" i="2"/>
  <c r="P74" i="2"/>
  <c r="Q74" i="2"/>
  <c r="T74" i="2"/>
  <c r="M56" i="2"/>
  <c r="N56" i="2"/>
  <c r="J56" i="2"/>
  <c r="L59" i="2"/>
  <c r="O59" i="2"/>
  <c r="P59" i="2"/>
  <c r="Q59" i="2"/>
  <c r="T59" i="2"/>
  <c r="L60" i="2"/>
  <c r="O60" i="2"/>
  <c r="P60" i="2"/>
  <c r="Q60" i="2"/>
  <c r="T60" i="2"/>
  <c r="L61" i="2"/>
  <c r="O61" i="2"/>
  <c r="P61" i="2"/>
  <c r="Q61" i="2"/>
  <c r="T61" i="2"/>
  <c r="L62" i="2"/>
  <c r="O62" i="2"/>
  <c r="P62" i="2"/>
  <c r="Q62" i="2"/>
  <c r="T62" i="2"/>
  <c r="L63" i="2"/>
  <c r="O63" i="2"/>
  <c r="P63" i="2"/>
  <c r="Q63" i="2"/>
  <c r="T63" i="2"/>
  <c r="L64" i="2"/>
  <c r="O64" i="2"/>
  <c r="P64" i="2"/>
  <c r="Q64" i="2"/>
  <c r="T64" i="2"/>
  <c r="L65" i="2"/>
  <c r="O65" i="2"/>
  <c r="P65" i="2"/>
  <c r="Q65" i="2"/>
  <c r="T65" i="2"/>
  <c r="L66" i="2"/>
  <c r="O66" i="2"/>
  <c r="P66" i="2"/>
  <c r="Q66" i="2"/>
  <c r="T66" i="2"/>
  <c r="L67" i="2"/>
  <c r="O67" i="2"/>
  <c r="P67" i="2"/>
  <c r="Q67" i="2"/>
  <c r="T67" i="2"/>
  <c r="L68" i="2"/>
  <c r="O68" i="2"/>
  <c r="P68" i="2"/>
  <c r="Q68" i="2"/>
  <c r="T68" i="2"/>
  <c r="L69" i="2"/>
  <c r="O69" i="2"/>
  <c r="P69" i="2"/>
  <c r="Q69" i="2"/>
  <c r="T69" i="2"/>
  <c r="M46" i="2"/>
  <c r="N46" i="2"/>
  <c r="J46" i="2"/>
  <c r="L49" i="2"/>
  <c r="O49" i="2"/>
  <c r="P49" i="2"/>
  <c r="Q49" i="2"/>
  <c r="T49" i="2"/>
  <c r="L50" i="2"/>
  <c r="O50" i="2"/>
  <c r="P50" i="2"/>
  <c r="Q50" i="2"/>
  <c r="T50" i="2"/>
  <c r="L51" i="2"/>
  <c r="O51" i="2"/>
  <c r="P51" i="2"/>
  <c r="Q51" i="2"/>
  <c r="T51" i="2"/>
  <c r="L52" i="2"/>
  <c r="O52" i="2"/>
  <c r="P52" i="2"/>
  <c r="Q52" i="2"/>
  <c r="T52" i="2"/>
  <c r="L53" i="2"/>
  <c r="O53" i="2"/>
  <c r="P53" i="2"/>
  <c r="Q53" i="2"/>
  <c r="T53" i="2"/>
  <c r="L54" i="2"/>
  <c r="O54" i="2"/>
  <c r="P54" i="2"/>
  <c r="Q54" i="2"/>
  <c r="T54" i="2"/>
  <c r="L55" i="2"/>
  <c r="O55" i="2"/>
  <c r="P55" i="2"/>
  <c r="Q55" i="2"/>
  <c r="T55" i="2"/>
  <c r="T45" i="2"/>
  <c r="Q45" i="2"/>
  <c r="P45" i="2"/>
  <c r="O45" i="2"/>
  <c r="L45" i="2"/>
  <c r="T44" i="2"/>
  <c r="Q44" i="2"/>
  <c r="P44" i="2"/>
  <c r="O44" i="2"/>
  <c r="L44" i="2"/>
  <c r="T43" i="2"/>
  <c r="Q43" i="2"/>
  <c r="P43" i="2"/>
  <c r="O43" i="2"/>
  <c r="L43" i="2"/>
  <c r="T42" i="2"/>
  <c r="Q42" i="2"/>
  <c r="P42" i="2"/>
  <c r="O42" i="2"/>
  <c r="L42" i="2"/>
  <c r="T41" i="2"/>
  <c r="Q41" i="2"/>
  <c r="P41" i="2"/>
  <c r="O41" i="2"/>
  <c r="S41" i="2" s="1"/>
  <c r="L41" i="2"/>
  <c r="T40" i="2"/>
  <c r="Q40" i="2"/>
  <c r="P40" i="2"/>
  <c r="O40" i="2"/>
  <c r="L40" i="2"/>
  <c r="T39" i="2"/>
  <c r="Q39" i="2"/>
  <c r="P39" i="2"/>
  <c r="O39" i="2"/>
  <c r="L39" i="2"/>
  <c r="T38" i="2"/>
  <c r="Q38" i="2"/>
  <c r="P38" i="2"/>
  <c r="O38" i="2"/>
  <c r="L38" i="2"/>
  <c r="N34" i="2"/>
  <c r="M34" i="2"/>
  <c r="J34" i="2"/>
  <c r="D38" i="2"/>
  <c r="D26" i="2"/>
  <c r="T33" i="2"/>
  <c r="Q33" i="2"/>
  <c r="P33" i="2"/>
  <c r="O33" i="2"/>
  <c r="L33" i="2"/>
  <c r="T32" i="2"/>
  <c r="Q32" i="2"/>
  <c r="P32" i="2"/>
  <c r="O32" i="2"/>
  <c r="L32" i="2"/>
  <c r="T31" i="2"/>
  <c r="Q31" i="2"/>
  <c r="P31" i="2"/>
  <c r="O31" i="2"/>
  <c r="L31" i="2"/>
  <c r="T30" i="2"/>
  <c r="Q30" i="2"/>
  <c r="P30" i="2"/>
  <c r="O30" i="2"/>
  <c r="L30" i="2"/>
  <c r="T29" i="2"/>
  <c r="Q29" i="2"/>
  <c r="P29" i="2"/>
  <c r="O29" i="2"/>
  <c r="L29" i="2"/>
  <c r="T28" i="2"/>
  <c r="Q28" i="2"/>
  <c r="P28" i="2"/>
  <c r="O28" i="2"/>
  <c r="L28" i="2"/>
  <c r="T27" i="2"/>
  <c r="Q27" i="2"/>
  <c r="P27" i="2"/>
  <c r="O27" i="2"/>
  <c r="L27" i="2"/>
  <c r="T26" i="2"/>
  <c r="Q26" i="2"/>
  <c r="P26" i="2"/>
  <c r="O26" i="2"/>
  <c r="L26" i="2"/>
  <c r="T25" i="2"/>
  <c r="Q25" i="2"/>
  <c r="P25" i="2"/>
  <c r="O25" i="2"/>
  <c r="L25" i="2"/>
  <c r="T24" i="2"/>
  <c r="Q24" i="2"/>
  <c r="P24" i="2"/>
  <c r="O24" i="2"/>
  <c r="L24" i="2"/>
  <c r="T23" i="2"/>
  <c r="Q23" i="2"/>
  <c r="P23" i="2"/>
  <c r="O23" i="2"/>
  <c r="L23" i="2"/>
  <c r="T22" i="2"/>
  <c r="Q22" i="2"/>
  <c r="P22" i="2"/>
  <c r="O22" i="2"/>
  <c r="L22" i="2"/>
  <c r="T21" i="2"/>
  <c r="Q21" i="2"/>
  <c r="P21" i="2"/>
  <c r="O21" i="2"/>
  <c r="L21" i="2"/>
  <c r="T20" i="2"/>
  <c r="Q20" i="2"/>
  <c r="P20" i="2"/>
  <c r="O20" i="2"/>
  <c r="L20" i="2"/>
  <c r="T19" i="2"/>
  <c r="Q19" i="2"/>
  <c r="P19" i="2"/>
  <c r="O19" i="2"/>
  <c r="L19" i="2"/>
  <c r="T18" i="2"/>
  <c r="Q18" i="2"/>
  <c r="P18" i="2"/>
  <c r="O18" i="2"/>
  <c r="L18" i="2"/>
  <c r="T17" i="2"/>
  <c r="Q17" i="2"/>
  <c r="P17" i="2"/>
  <c r="O17" i="2"/>
  <c r="L17" i="2"/>
  <c r="T12" i="2"/>
  <c r="Q12" i="2"/>
  <c r="P12" i="2"/>
  <c r="O12" i="2"/>
  <c r="L12" i="2"/>
  <c r="T11" i="2"/>
  <c r="Q11" i="2"/>
  <c r="P11" i="2"/>
  <c r="L11" i="2"/>
  <c r="T10" i="2"/>
  <c r="Q10" i="2"/>
  <c r="P10" i="2"/>
  <c r="O10" i="2"/>
  <c r="L10" i="2"/>
  <c r="T9" i="2"/>
  <c r="Q9" i="2"/>
  <c r="P9" i="2"/>
  <c r="O9" i="2"/>
  <c r="L9" i="2"/>
  <c r="T8" i="2"/>
  <c r="Q8" i="2"/>
  <c r="P8" i="2"/>
  <c r="O8" i="2"/>
  <c r="L8" i="2"/>
  <c r="T7" i="2"/>
  <c r="Q7" i="2"/>
  <c r="P7" i="2"/>
  <c r="O7" i="2"/>
  <c r="L7" i="2"/>
  <c r="T6" i="2"/>
  <c r="Q6" i="2"/>
  <c r="P6" i="2"/>
  <c r="O6" i="2"/>
  <c r="L6" i="2"/>
  <c r="T5" i="2"/>
  <c r="Q5" i="2"/>
  <c r="P5" i="2"/>
  <c r="O5" i="2"/>
  <c r="L5" i="2"/>
  <c r="T4" i="2"/>
  <c r="Q4" i="2"/>
  <c r="P4" i="2"/>
  <c r="O4" i="2"/>
  <c r="L4" i="2"/>
  <c r="F13" i="2"/>
  <c r="F12" i="2"/>
  <c r="F11" i="2"/>
  <c r="F10" i="2"/>
  <c r="F8" i="2"/>
  <c r="F7" i="2"/>
  <c r="F6" i="2"/>
  <c r="F5" i="2"/>
  <c r="F4" i="2"/>
  <c r="F3" i="2"/>
  <c r="S82" i="2" l="1"/>
  <c r="T34" i="2"/>
  <c r="P75" i="2"/>
  <c r="S69" i="2"/>
  <c r="S68" i="2"/>
  <c r="L75" i="2"/>
  <c r="L14" i="2"/>
  <c r="Q14" i="2"/>
  <c r="S11" i="2"/>
  <c r="S12" i="2"/>
  <c r="S23" i="2"/>
  <c r="S24" i="2"/>
  <c r="S31" i="2"/>
  <c r="S32" i="2"/>
  <c r="S51" i="2"/>
  <c r="S64" i="2"/>
  <c r="S4" i="2"/>
  <c r="S17" i="2"/>
  <c r="S25" i="2"/>
  <c r="S44" i="2"/>
  <c r="S74" i="2"/>
  <c r="S20" i="2"/>
  <c r="Q46" i="2"/>
  <c r="P46" i="2"/>
  <c r="S55" i="2"/>
  <c r="Q56" i="2"/>
  <c r="L70" i="2"/>
  <c r="Q70" i="2"/>
  <c r="T75" i="2"/>
  <c r="S60" i="2"/>
  <c r="P70" i="2"/>
  <c r="T56" i="2"/>
  <c r="L56" i="2"/>
  <c r="T70" i="2"/>
  <c r="T14" i="2"/>
  <c r="L34" i="2"/>
  <c r="S28" i="2"/>
  <c r="O14" i="2"/>
  <c r="S22" i="2"/>
  <c r="T46" i="2"/>
  <c r="P56" i="2"/>
  <c r="S66" i="2"/>
  <c r="P14" i="2"/>
  <c r="Q34" i="2"/>
  <c r="P34" i="2"/>
  <c r="S38" i="2"/>
  <c r="L46" i="2"/>
  <c r="S42" i="2"/>
  <c r="S65" i="2"/>
  <c r="S63" i="2"/>
  <c r="S61" i="2"/>
  <c r="S7" i="2"/>
  <c r="P86" i="2"/>
  <c r="O86" i="2"/>
  <c r="S9" i="2"/>
  <c r="Q86" i="2"/>
  <c r="S79" i="2"/>
  <c r="S80" i="2"/>
  <c r="S83" i="2"/>
  <c r="S84" i="2"/>
  <c r="S30" i="2"/>
  <c r="S33" i="2"/>
  <c r="S53" i="2"/>
  <c r="S50" i="2"/>
  <c r="S67" i="2"/>
  <c r="S78" i="2"/>
  <c r="S5" i="2"/>
  <c r="S8" i="2"/>
  <c r="S10" i="2"/>
  <c r="S18" i="2"/>
  <c r="S21" i="2"/>
  <c r="S27" i="2"/>
  <c r="O34" i="2"/>
  <c r="S52" i="2"/>
  <c r="S49" i="2"/>
  <c r="O46" i="2"/>
  <c r="Q75" i="2"/>
  <c r="S40" i="2"/>
  <c r="S6" i="2"/>
  <c r="S19" i="2"/>
  <c r="S26" i="2"/>
  <c r="S29" i="2"/>
  <c r="S39" i="2"/>
  <c r="S43" i="2"/>
  <c r="S45" i="2"/>
  <c r="S54" i="2"/>
  <c r="S62" i="2"/>
  <c r="S59" i="2"/>
  <c r="O56" i="2"/>
  <c r="O70" i="2"/>
  <c r="S73" i="2"/>
  <c r="O75" i="2"/>
  <c r="S46" i="2" l="1"/>
  <c r="U46" i="2" s="1"/>
  <c r="S75" i="2"/>
  <c r="U75" i="2" s="1"/>
  <c r="S56" i="2"/>
  <c r="U56" i="2" s="1"/>
  <c r="S14" i="2"/>
  <c r="U14" i="2" s="1"/>
  <c r="S34" i="2"/>
  <c r="U34" i="2" s="1"/>
  <c r="S86" i="2"/>
  <c r="U86" i="2" s="1"/>
  <c r="S70" i="2"/>
  <c r="U70" i="2" s="1"/>
  <c r="F20" i="2"/>
  <c r="F21" i="2"/>
  <c r="F22" i="2"/>
  <c r="F23" i="2"/>
  <c r="F24" i="2"/>
  <c r="F25" i="2"/>
  <c r="F37" i="2"/>
  <c r="F36" i="2"/>
  <c r="F35" i="2"/>
  <c r="F34" i="2"/>
  <c r="F33" i="2"/>
  <c r="F32" i="2"/>
  <c r="F31" i="2"/>
  <c r="F30" i="2"/>
  <c r="F29" i="2"/>
  <c r="F19" i="2"/>
  <c r="F18" i="2"/>
  <c r="C4" i="4" l="1"/>
  <c r="D4" i="4"/>
  <c r="E4" i="4"/>
  <c r="B4" i="4"/>
  <c r="F5" i="4" s="1"/>
  <c r="F6" i="4" l="1"/>
  <c r="L11" i="1"/>
  <c r="N11" i="1" s="1"/>
  <c r="M5" i="1" l="1"/>
  <c r="M6" i="1"/>
  <c r="M7" i="1"/>
  <c r="M8" i="1"/>
  <c r="M9" i="1"/>
  <c r="M10" i="1"/>
  <c r="L6" i="1" l="1"/>
  <c r="L7" i="1"/>
  <c r="L8" i="1"/>
  <c r="L9" i="1"/>
  <c r="L10" i="1"/>
  <c r="L5" i="1"/>
  <c r="I5" i="1" l="1"/>
  <c r="I6" i="1"/>
  <c r="I7" i="1"/>
  <c r="I8" i="1"/>
  <c r="I9" i="1"/>
  <c r="I10" i="1"/>
  <c r="I4" i="1"/>
  <c r="F10" i="1"/>
  <c r="O10" i="1" s="1"/>
  <c r="F9" i="1"/>
  <c r="O9" i="1" s="1"/>
  <c r="F8" i="1"/>
  <c r="O8" i="1" s="1"/>
  <c r="F7" i="1"/>
  <c r="O7" i="1" s="1"/>
  <c r="F6" i="1"/>
  <c r="O6" i="1" s="1"/>
  <c r="F5" i="1"/>
  <c r="O5" i="1" s="1"/>
  <c r="F4" i="1"/>
  <c r="J4" i="1" l="1"/>
  <c r="J10" i="1"/>
  <c r="N10" i="1" s="1"/>
  <c r="G10" i="1"/>
  <c r="L4" i="1" l="1"/>
  <c r="O4" i="1" s="1"/>
  <c r="G5" i="1"/>
  <c r="G6" i="1"/>
  <c r="G7" i="1"/>
  <c r="G8" i="1"/>
  <c r="G9" i="1"/>
  <c r="J8" i="1" l="1"/>
  <c r="N8" i="1" s="1"/>
  <c r="M4" i="1"/>
  <c r="G4" i="1"/>
  <c r="J5" i="1"/>
  <c r="N5" i="1" s="1"/>
  <c r="J6" i="1"/>
  <c r="N6" i="1" s="1"/>
  <c r="J7" i="1" l="1"/>
  <c r="N7" i="1" s="1"/>
  <c r="J9" i="1"/>
  <c r="N9" i="1" s="1"/>
  <c r="N4" i="1"/>
</calcChain>
</file>

<file path=xl/sharedStrings.xml><?xml version="1.0" encoding="utf-8"?>
<sst xmlns="http://schemas.openxmlformats.org/spreadsheetml/2006/main" count="1085" uniqueCount="322">
  <si>
    <t>Circuito 1</t>
  </si>
  <si>
    <t>Circuito 2</t>
  </si>
  <si>
    <t>Circuito 3</t>
  </si>
  <si>
    <t>Circuito 4</t>
  </si>
  <si>
    <t>Circuito</t>
  </si>
  <si>
    <t>Tipo</t>
  </si>
  <si>
    <t>Potência (VA)</t>
  </si>
  <si>
    <t>Tensão (V)</t>
  </si>
  <si>
    <t>Corrente (A)</t>
  </si>
  <si>
    <t>Nº de circuitos no eletroduto</t>
  </si>
  <si>
    <t>Fator de Redução (Agrupamento)</t>
  </si>
  <si>
    <t>Condução de Corrente (mm²)</t>
  </si>
  <si>
    <t>Condução Corrigida (mm²)</t>
  </si>
  <si>
    <t>Queda de Tensão (mm²)</t>
  </si>
  <si>
    <t>Queda de Tensão Corrigida (mm²)</t>
  </si>
  <si>
    <t>Seção Mínima (mm²)</t>
  </si>
  <si>
    <t>Bitola (mm²)</t>
  </si>
  <si>
    <t>Disjuntor (A)</t>
  </si>
  <si>
    <t>Circuito 5</t>
  </si>
  <si>
    <t>Circuito 6</t>
  </si>
  <si>
    <t>Fator de Correção =</t>
  </si>
  <si>
    <t>Circuito 7</t>
  </si>
  <si>
    <r>
      <t>DIMENSIONAMENTO DOS FIOS - Condutor de Cobre, Isolação PVC, Temperatura 40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</t>
    </r>
  </si>
  <si>
    <t>Circuitos</t>
  </si>
  <si>
    <t>Tensão</t>
  </si>
  <si>
    <t>Distância 1</t>
  </si>
  <si>
    <t>Potência 1</t>
  </si>
  <si>
    <t>Distância 2</t>
  </si>
  <si>
    <t>Potência 2</t>
  </si>
  <si>
    <t>Distância 3</t>
  </si>
  <si>
    <t>Potência 3</t>
  </si>
  <si>
    <t>Distância 4</t>
  </si>
  <si>
    <t>Potência 4</t>
  </si>
  <si>
    <t>Distância 5</t>
  </si>
  <si>
    <t>Potência 5</t>
  </si>
  <si>
    <t>Distância 6</t>
  </si>
  <si>
    <t>Potência 6</t>
  </si>
  <si>
    <t>Distância 7</t>
  </si>
  <si>
    <t>Potência 7</t>
  </si>
  <si>
    <t>Queda de Tensão</t>
  </si>
  <si>
    <t>Circuito 8</t>
  </si>
  <si>
    <t>Circuito 9</t>
  </si>
  <si>
    <t>Circuito 10</t>
  </si>
  <si>
    <t>Distância 8</t>
  </si>
  <si>
    <t>Potência 8</t>
  </si>
  <si>
    <t>Distância 9</t>
  </si>
  <si>
    <t>Potência 9</t>
  </si>
  <si>
    <t>Potência 10</t>
  </si>
  <si>
    <t>Distância 10</t>
  </si>
  <si>
    <t>DIMENSIONAMENTO DOS FIOS POR QUEDA DE TENSÃO ( QDC 1 e 2)</t>
  </si>
  <si>
    <t>Qtd.</t>
  </si>
  <si>
    <t>Potência (W)</t>
  </si>
  <si>
    <t>Carga Total (KW)</t>
  </si>
  <si>
    <t>Balanceamento (VA)</t>
  </si>
  <si>
    <t>Fase A</t>
  </si>
  <si>
    <t>Fase B</t>
  </si>
  <si>
    <t>Fase C</t>
  </si>
  <si>
    <t>Total</t>
  </si>
  <si>
    <t>DIVISÃO DE CIRCUITOS</t>
  </si>
  <si>
    <t>Descrição</t>
  </si>
  <si>
    <t>Memorial de Cálculo</t>
  </si>
  <si>
    <t>Tomadas de Uso Geral (VA)</t>
  </si>
  <si>
    <t>TUE(W)</t>
  </si>
  <si>
    <t>Cargas tomadas VA</t>
  </si>
  <si>
    <t>Iluminação VA</t>
  </si>
  <si>
    <t>Cômodos</t>
  </si>
  <si>
    <t>Áreas m²</t>
  </si>
  <si>
    <t>Perímetro m</t>
  </si>
  <si>
    <t>TUG's Mínimas</t>
  </si>
  <si>
    <t>TUG Utilizadas</t>
  </si>
  <si>
    <t>TUE</t>
  </si>
  <si>
    <t>-</t>
  </si>
  <si>
    <t>Prédio</t>
  </si>
  <si>
    <t>Seção nominal (mm²)</t>
  </si>
  <si>
    <t>Diâmetro Externo nominal (mm)</t>
  </si>
  <si>
    <t xml:space="preserve">Condutores </t>
  </si>
  <si>
    <t>Bitola</t>
  </si>
  <si>
    <t>nº de condutores</t>
  </si>
  <si>
    <t>Área ocupada</t>
  </si>
  <si>
    <t>Eletroduto</t>
  </si>
  <si>
    <t>BANHEIRO</t>
  </si>
  <si>
    <t>QUARTO</t>
  </si>
  <si>
    <t>COZINHA</t>
  </si>
  <si>
    <t>SALA</t>
  </si>
  <si>
    <t>DISPENSA</t>
  </si>
  <si>
    <t>SALA/JANTA</t>
  </si>
  <si>
    <t>Quarto 2</t>
  </si>
  <si>
    <t>ÁREADESERVIÇO</t>
  </si>
  <si>
    <t>ADEGA</t>
  </si>
  <si>
    <t>ESCADA</t>
  </si>
  <si>
    <t>RECEPÇÃO</t>
  </si>
  <si>
    <t>ADMINISTRAÇÃO</t>
  </si>
  <si>
    <t>CORREDOR</t>
  </si>
  <si>
    <t>SALÃO</t>
  </si>
  <si>
    <t>VARANDA</t>
  </si>
  <si>
    <t>LOJA</t>
  </si>
  <si>
    <t>SALA DE ESPERA</t>
  </si>
  <si>
    <t>SALA DE REUNIÕES</t>
  </si>
  <si>
    <t>ALMOXARIFADO</t>
  </si>
  <si>
    <t>SALA DE ESTAR</t>
  </si>
  <si>
    <t>SALA DE JANTAR</t>
  </si>
  <si>
    <t>HALL</t>
  </si>
  <si>
    <t>RAMPA</t>
  </si>
  <si>
    <t>DEPÓSITO</t>
  </si>
  <si>
    <t>DEPÓSITO DE LIXO</t>
  </si>
  <si>
    <t>BOMBAS</t>
  </si>
  <si>
    <t>MEDIDORES</t>
  </si>
  <si>
    <t>MAQUINAS</t>
  </si>
  <si>
    <t>CISTERNA</t>
  </si>
  <si>
    <t>GARAGEM</t>
  </si>
  <si>
    <t>Iluminação</t>
  </si>
  <si>
    <t>LAVABO</t>
  </si>
  <si>
    <t>Rampa, Depósito, Medidores e Bomba</t>
  </si>
  <si>
    <t>Garagem</t>
  </si>
  <si>
    <t>TUG</t>
  </si>
  <si>
    <t>Lixo, Bombas, Medidores, Maquinas, Cisterna, Corredor</t>
  </si>
  <si>
    <t>Maquinas</t>
  </si>
  <si>
    <t>SUBSOLO</t>
  </si>
  <si>
    <t>Sala de Estar, Sala de Jantar, Cozinha e Lavabo.</t>
  </si>
  <si>
    <t>Quarto 1, Quarto 2, Banheiro 1 e Banheiro 2</t>
  </si>
  <si>
    <t>Cozinha</t>
  </si>
  <si>
    <t>Sala de Estar, Sala de Jantar, Quarto 1 e Lavabo</t>
  </si>
  <si>
    <t>Banheiro 1, Banheiro 2 e Quarto 2</t>
  </si>
  <si>
    <t>Banheiro 1</t>
  </si>
  <si>
    <t>Banheiro 2</t>
  </si>
  <si>
    <t>Varanda</t>
  </si>
  <si>
    <t>Masc</t>
  </si>
  <si>
    <t>Fem</t>
  </si>
  <si>
    <t>Apto 1</t>
  </si>
  <si>
    <t>Apto 2</t>
  </si>
  <si>
    <t>Apto 3</t>
  </si>
  <si>
    <t>Sala de Espera, Recepção, Administração, Sala de Reuniões</t>
  </si>
  <si>
    <t>Banheiro-Masc, Banheiro-Fem, Corredor</t>
  </si>
  <si>
    <t>Salão</t>
  </si>
  <si>
    <t>Loja 1, Banheiro 1</t>
  </si>
  <si>
    <t>Loja 2, Banheiro 2</t>
  </si>
  <si>
    <t>Salão de Eventos</t>
  </si>
  <si>
    <t>Salão de Eventos, Corredor (salão), Almoxarifado</t>
  </si>
  <si>
    <t>Circuito 11</t>
  </si>
  <si>
    <t>Loja 1</t>
  </si>
  <si>
    <t>Loja 2</t>
  </si>
  <si>
    <t>Sala de Reuniões</t>
  </si>
  <si>
    <t>Varanda, Playgrond</t>
  </si>
  <si>
    <t>Jogos Infantis</t>
  </si>
  <si>
    <t>JOGOS INFANTIS</t>
  </si>
  <si>
    <t>Maquinas, Lixo, Cisterna, Corredor</t>
  </si>
  <si>
    <t>Garagem/Armario</t>
  </si>
  <si>
    <t>Garagem, Garagem/Armario</t>
  </si>
  <si>
    <t>Depósito, Garagem/Armario</t>
  </si>
  <si>
    <t>1º Nivel</t>
  </si>
  <si>
    <t>2º ao 7º Nivel</t>
  </si>
  <si>
    <t xml:space="preserve">QDC 4                                 2ºNivel                             Apto 1           </t>
  </si>
  <si>
    <t>Quarto 1, Banheiro 1, Quarto 2, Banheiro 2</t>
  </si>
  <si>
    <t>Sala, Sala/Janta, Cozinha, Banheiro 3</t>
  </si>
  <si>
    <t>Quarto 1, Quarto 2, Sala, Sala/Janta, Cozinha</t>
  </si>
  <si>
    <t>Banheiro 1, Banheiro 2, Banheiro 3</t>
  </si>
  <si>
    <t>Lavabo</t>
  </si>
  <si>
    <t>Quarto, Banheiro 1, Dispensa,Cozinha</t>
  </si>
  <si>
    <t>Sala, Sala/Janta, Banheiro (lavabo)</t>
  </si>
  <si>
    <t>Quarto, Dispensa, Cozinha, Sala, Sala/Janta</t>
  </si>
  <si>
    <t>Banheiro 1, Banheiro (lavabo)</t>
  </si>
  <si>
    <t>Banheiro</t>
  </si>
  <si>
    <t>Quarto</t>
  </si>
  <si>
    <t>Quarto 1, Banheiro 1, Quarto 2</t>
  </si>
  <si>
    <t>Banheiro 2, Quarto 3, Adega, Dispensa, Cozinha, Banheiro (lavabo)</t>
  </si>
  <si>
    <t>Sala, Sala/Janta</t>
  </si>
  <si>
    <t>Quarto 1, Quarto 2, Quarto 3, Adega</t>
  </si>
  <si>
    <t>Dispensa, Cozinha, Sala, Sala/Janta</t>
  </si>
  <si>
    <t>Quarto 1</t>
  </si>
  <si>
    <t>OBS.:</t>
  </si>
  <si>
    <t xml:space="preserve">QDC 5                                 2ºNivel                             Apto 2           </t>
  </si>
  <si>
    <t xml:space="preserve">QDC 6                                 2ºNivel                             Apto 3           </t>
  </si>
  <si>
    <t xml:space="preserve">QDC 23                                 Área comum           </t>
  </si>
  <si>
    <t>Área de Serviço</t>
  </si>
  <si>
    <t>Área Comum(Terraço)</t>
  </si>
  <si>
    <t>Terraço(Apto)</t>
  </si>
  <si>
    <t xml:space="preserve">QDC 22                          Último Apto          </t>
  </si>
  <si>
    <t>QDC 1                                 Subsolo                         Exceto Escada</t>
  </si>
  <si>
    <t>Escada (11 lampadas contando do subsolo até 5º nivel)</t>
  </si>
  <si>
    <t>Escada (7 lampadas do 5º nivel até o terraço)</t>
  </si>
  <si>
    <t>Hall (2 lampadas do 1º andar até o até 5º andar)</t>
  </si>
  <si>
    <t>Hall (2 lampadas do 5º andar até o terraço)</t>
  </si>
  <si>
    <t>Varanda, Área de serviço</t>
  </si>
  <si>
    <t>Hall(1 tug do 1º andar até o terraço)</t>
  </si>
  <si>
    <t>Varanda + Area de Serviço</t>
  </si>
  <si>
    <t>QDC 2                                                    1ºNivel                           Exceto Escada</t>
  </si>
  <si>
    <t>QDC 3                                     1º Nivel                          Exceto Escada</t>
  </si>
  <si>
    <t>Observe que do 3º ao 7º Nivel, os apartamentos serão iguais, logo serão as mesma divsões de circuitos, tendo cada nivel 3 QDC's identicos aos do 2º Nivel, do QDC 7 até o QDC 21.</t>
  </si>
  <si>
    <t>Tomada</t>
  </si>
  <si>
    <t>1ºNivel</t>
  </si>
  <si>
    <t xml:space="preserve">QDC 1 </t>
  </si>
  <si>
    <t>DIMENSIONAMENTO DOS FIOS POR QUEDA DE TENSÃO ( QDC 1 )</t>
  </si>
  <si>
    <t>ILUMINAÇÃO</t>
  </si>
  <si>
    <t xml:space="preserve">QDC 22 </t>
  </si>
  <si>
    <t>DIMENSIONAMENTO DOS FIOS POR QUEDA DE TENSÃO ( QDC 22 )</t>
  </si>
  <si>
    <t xml:space="preserve">QDC 23 </t>
  </si>
  <si>
    <t>DIMENSIONAMENTO DOS FIOS POR QUEDA DE TENSÃO ( QDC 23 )</t>
  </si>
  <si>
    <t>Nº  de andares</t>
  </si>
  <si>
    <t>Nº de apartamento</t>
  </si>
  <si>
    <t>Nº de apartamentos por andar</t>
  </si>
  <si>
    <t>Discriminação da carga no Apto1</t>
  </si>
  <si>
    <t>Área útil 202-702</t>
  </si>
  <si>
    <t>Área útil 203-703</t>
  </si>
  <si>
    <t>Tomada Simples</t>
  </si>
  <si>
    <t>Tomada de Força</t>
  </si>
  <si>
    <t>Discriminação da carga no Apto2</t>
  </si>
  <si>
    <t>Discriminação da carga no Apto3</t>
  </si>
  <si>
    <t>Discriminação da carga na area cormecial</t>
  </si>
  <si>
    <t>2º Nivel</t>
  </si>
  <si>
    <t>Chuveiro Elétrico</t>
  </si>
  <si>
    <t>Ar Condicionado</t>
  </si>
  <si>
    <t>Circuito 1 - QDC 4</t>
  </si>
  <si>
    <t>Circuito 2 - QDC 4</t>
  </si>
  <si>
    <t>Circuito 1 - QDC 5</t>
  </si>
  <si>
    <t>Circuito 2 - QDC 5</t>
  </si>
  <si>
    <t>Circuito 1 - QDC 6</t>
  </si>
  <si>
    <t>Circuito 3 - QDC 4</t>
  </si>
  <si>
    <t>Circuito 4 - QDC 4</t>
  </si>
  <si>
    <t>Circuito 5 - QDC 4</t>
  </si>
  <si>
    <t>Circuito 6 - QDC 4</t>
  </si>
  <si>
    <t>Circuito 7 - QDC 4</t>
  </si>
  <si>
    <t>Circuito 8 - QDC 4</t>
  </si>
  <si>
    <t>Circuito 3 - QDC 5</t>
  </si>
  <si>
    <t>Circuito 4 - QDC 5</t>
  </si>
  <si>
    <t>Circuito 5 - QDC 5</t>
  </si>
  <si>
    <t>Circuito 6 - QDC 5</t>
  </si>
  <si>
    <t>Circuito 7 - QDC 5</t>
  </si>
  <si>
    <t>Circuito 2 - QDC 6</t>
  </si>
  <si>
    <t>Circuito 3 - QDC 6</t>
  </si>
  <si>
    <t>Circuito 4 - QDC 6</t>
  </si>
  <si>
    <t>Circuito 5 - QDC 6</t>
  </si>
  <si>
    <t>Circuito 6 - QDC 6</t>
  </si>
  <si>
    <t>Circuito 8 - QDC 6</t>
  </si>
  <si>
    <t>Circuito 7 - QDC 6</t>
  </si>
  <si>
    <t>Circuito 9 - QDC 6</t>
  </si>
  <si>
    <t>Circuito 10 - QDC 6</t>
  </si>
  <si>
    <t>Circuito 3 - QDC 2</t>
  </si>
  <si>
    <t>Circuito 4 - QDC 2</t>
  </si>
  <si>
    <t>Circuito 4 - QDC 3</t>
  </si>
  <si>
    <t>Circuito 5 - QDC 3</t>
  </si>
  <si>
    <t>Circuito 8 - QDC 3</t>
  </si>
  <si>
    <t>Circuito 9 - QDC 3</t>
  </si>
  <si>
    <t>Apto1</t>
  </si>
  <si>
    <t>Apto2</t>
  </si>
  <si>
    <t>Apto3</t>
  </si>
  <si>
    <t>Área comercial</t>
  </si>
  <si>
    <t>Circuito 1 - QDC 2</t>
  </si>
  <si>
    <t>Circuito 2 - QDC 2</t>
  </si>
  <si>
    <t>Circuito 5 - QDC 2</t>
  </si>
  <si>
    <t>Circuito 6 - QDC 2</t>
  </si>
  <si>
    <t>Circuito 7 - QDC 2</t>
  </si>
  <si>
    <t>Circuito 8 - QDC 2</t>
  </si>
  <si>
    <t>Circuito 1 - QDC 3</t>
  </si>
  <si>
    <t>Circuito 2 - QDC 3</t>
  </si>
  <si>
    <t>Circuito 3 - QDC 3</t>
  </si>
  <si>
    <t>Circuito 7 - QDC 3</t>
  </si>
  <si>
    <t>Circuito 6 - QDC 3</t>
  </si>
  <si>
    <t>Total p/ Apto 1</t>
  </si>
  <si>
    <t>Total p/ Apto 2</t>
  </si>
  <si>
    <t>Total p/ Apto 3</t>
  </si>
  <si>
    <t>Área Comum(2º ao 7º Nivel)</t>
  </si>
  <si>
    <t>Área Comum</t>
  </si>
  <si>
    <t>Área útil 201-701</t>
  </si>
  <si>
    <t>Total 2ºNivel</t>
  </si>
  <si>
    <t>Total 2º ao 7º Nivel</t>
  </si>
  <si>
    <t>Total A. Comercial</t>
  </si>
  <si>
    <t>Total 1º Nivel</t>
  </si>
  <si>
    <t>Discriminação da carga do condomínio</t>
  </si>
  <si>
    <t>Tomada simples</t>
  </si>
  <si>
    <t>Tomada de força</t>
  </si>
  <si>
    <t>Ar condicionado</t>
  </si>
  <si>
    <t>Garagem / 1º Nivel</t>
  </si>
  <si>
    <t>Total Subsolo</t>
  </si>
  <si>
    <t>Subsolo</t>
  </si>
  <si>
    <t>Circuito 1 -QDC 1</t>
  </si>
  <si>
    <t>Circuito 2 -QDC 1</t>
  </si>
  <si>
    <t>Circuito 3 -QDC 1</t>
  </si>
  <si>
    <t>Circuito 4 -QDC 1</t>
  </si>
  <si>
    <t>Circuito 5 -QDC 1</t>
  </si>
  <si>
    <t>Circuito 6 -QDC 1</t>
  </si>
  <si>
    <t>Circuito 7 -QDC 1</t>
  </si>
  <si>
    <t>Circuito 8 -QDC 1</t>
  </si>
  <si>
    <t>Circuito 9 -QDC 1</t>
  </si>
  <si>
    <t>Circuito 10 -QDC 1</t>
  </si>
  <si>
    <t>Circuito 11 -QDC 1</t>
  </si>
  <si>
    <t>Discriminação da carga do apt 801</t>
  </si>
  <si>
    <t>Chuveiro</t>
  </si>
  <si>
    <t>Apt 801</t>
  </si>
  <si>
    <t>Motor bifásico 8HP</t>
  </si>
  <si>
    <t>Bomba d'água 2HP</t>
  </si>
  <si>
    <t>Lâmpadas incandescentes</t>
  </si>
  <si>
    <t>Circuito 1 -QDC 23</t>
  </si>
  <si>
    <t>Circuito 2 -QDC 23</t>
  </si>
  <si>
    <t>Circuito 3 -QDC 23</t>
  </si>
  <si>
    <t>Circuito 4 -QDC 23</t>
  </si>
  <si>
    <t>Circuito 5 -QDC 23</t>
  </si>
  <si>
    <t>Circuito 6 -QDC 23</t>
  </si>
  <si>
    <t>Circuito 7 -QDC 23</t>
  </si>
  <si>
    <t>Circuito 8 -QDC 23</t>
  </si>
  <si>
    <t>Circuito 9 -QDC 23</t>
  </si>
  <si>
    <t>Circuito 10 -QDC 23</t>
  </si>
  <si>
    <t>Apt 801(Último)</t>
  </si>
  <si>
    <t>Circuito 1 -QDC 22</t>
  </si>
  <si>
    <t>Circuito 2 -QDC 22</t>
  </si>
  <si>
    <t>Circuito 3 -QDC 22</t>
  </si>
  <si>
    <t>Circuito 4 -QDC 22</t>
  </si>
  <si>
    <t>Circuito 5 -QDC 22</t>
  </si>
  <si>
    <t>Circuito 6 -QDC 22</t>
  </si>
  <si>
    <t>Circuito 7 -QDC 22</t>
  </si>
  <si>
    <t>Circuito 8 -QDC 22</t>
  </si>
  <si>
    <t>Area Comum</t>
  </si>
  <si>
    <t>Apto 801</t>
  </si>
  <si>
    <t>Media (VA)</t>
  </si>
  <si>
    <t>Desvio (%)</t>
  </si>
  <si>
    <t>Área útil 801</t>
  </si>
  <si>
    <t>Vagas na Garagem</t>
  </si>
  <si>
    <t>Caracteristicas gerais do Prédio</t>
  </si>
  <si>
    <t>104,9 m²</t>
  </si>
  <si>
    <t>69,45 m²</t>
  </si>
  <si>
    <t>152,69 m²</t>
  </si>
  <si>
    <t>101,91 m²</t>
  </si>
  <si>
    <t>Bomba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</si>
</sst>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5">
    <xf numFmtId="0" fontId="0" fillId="0" borderId="0" xfId="0"/>
    <xf numFmtId="2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/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0" fillId="0" borderId="3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2" fontId="4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Alignment="1"/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quotePrefix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2" fontId="0" fillId="0" borderId="0" xfId="0" applyNumberForma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3" xfId="0" applyFill="1" applyBorder="1"/>
    <xf numFmtId="0" fontId="0" fillId="0" borderId="3" xfId="0" applyBorder="1" applyAlignment="1">
      <alignment horizontal="right"/>
    </xf>
    <xf numFmtId="0" fontId="0" fillId="0" borderId="3" xfId="0" quotePrefix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1" fillId="0" borderId="3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Border="1"/>
    <xf numFmtId="0" fontId="4" fillId="2" borderId="1" xfId="0" applyFont="1" applyFill="1" applyBorder="1" applyAlignment="1">
      <alignment horizontal="center" vertical="center"/>
    </xf>
    <xf numFmtId="1" fontId="1" fillId="0" borderId="3" xfId="0" applyNumberFormat="1" applyFont="1" applyBorder="1"/>
    <xf numFmtId="0" fontId="1" fillId="0" borderId="2" xfId="0" quotePrefix="1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/>
    <xf numFmtId="0" fontId="0" fillId="0" borderId="0" xfId="0" applyBorder="1" applyAlignment="1"/>
    <xf numFmtId="0" fontId="1" fillId="0" borderId="12" xfId="0" applyFont="1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0" fillId="0" borderId="11" xfId="0" applyBorder="1" applyAlignment="1"/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1" fontId="0" fillId="0" borderId="3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" fontId="0" fillId="0" borderId="0" xfId="0" applyNumberForma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2" fontId="0" fillId="0" borderId="0" xfId="0" applyNumberFormat="1"/>
    <xf numFmtId="2" fontId="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0" fillId="0" borderId="9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abSelected="1" topLeftCell="A79" zoomScale="90" zoomScaleNormal="90" workbookViewId="0">
      <selection activeCell="H13" sqref="H13"/>
    </sheetView>
  </sheetViews>
  <sheetFormatPr defaultRowHeight="14.4" x14ac:dyDescent="0.3"/>
  <cols>
    <col min="1" max="1" width="23" customWidth="1"/>
    <col min="2" max="2" width="10.33203125" bestFit="1" customWidth="1"/>
    <col min="3" max="3" width="10.6640625" bestFit="1" customWidth="1"/>
    <col min="4" max="4" width="13.33203125" bestFit="1" customWidth="1"/>
    <col min="5" max="5" width="10.44140625" bestFit="1" customWidth="1"/>
    <col min="6" max="6" width="12" bestFit="1" customWidth="1"/>
    <col min="7" max="7" width="53" customWidth="1"/>
    <col min="8" max="8" width="8.44140625" style="92" bestFit="1" customWidth="1"/>
    <col min="9" max="9" width="20.33203125" style="16" customWidth="1"/>
    <col min="10" max="10" width="8.88671875" style="16" bestFit="1" customWidth="1"/>
    <col min="11" max="11" width="12.109375" style="16" bestFit="1" customWidth="1"/>
    <col min="12" max="12" width="14.5546875" bestFit="1" customWidth="1"/>
    <col min="13" max="13" width="14.109375" bestFit="1" customWidth="1"/>
    <col min="14" max="14" width="4.44140625" style="16" bestFit="1" customWidth="1"/>
    <col min="15" max="15" width="8.44140625" style="16" customWidth="1"/>
    <col min="16" max="16" width="8.88671875" style="16" customWidth="1"/>
    <col min="17" max="17" width="7.109375" style="16" customWidth="1"/>
    <col min="18" max="18" width="7.88671875" style="92" bestFit="1" customWidth="1"/>
    <col min="19" max="19" width="17.6640625" bestFit="1" customWidth="1"/>
    <col min="20" max="20" width="13.33203125" bestFit="1" customWidth="1"/>
    <col min="21" max="21" width="12.33203125" bestFit="1" customWidth="1"/>
    <col min="22" max="22" width="11.109375" bestFit="1" customWidth="1"/>
  </cols>
  <sheetData>
    <row r="1" spans="1:21" ht="24.75" customHeight="1" x14ac:dyDescent="0.3">
      <c r="A1" s="201" t="s">
        <v>58</v>
      </c>
      <c r="B1" s="202"/>
      <c r="C1" s="202"/>
      <c r="D1" s="202"/>
      <c r="E1" s="202"/>
      <c r="F1" s="202"/>
      <c r="G1" s="203"/>
      <c r="I1" s="201" t="s">
        <v>60</v>
      </c>
      <c r="J1" s="202"/>
      <c r="K1" s="202"/>
      <c r="L1" s="202"/>
      <c r="M1" s="202"/>
      <c r="N1" s="203"/>
      <c r="O1" s="204" t="s">
        <v>61</v>
      </c>
      <c r="P1" s="205"/>
      <c r="Q1" s="206"/>
      <c r="R1" s="90" t="s">
        <v>62</v>
      </c>
      <c r="S1" s="13" t="s">
        <v>63</v>
      </c>
      <c r="T1" s="13" t="s">
        <v>64</v>
      </c>
      <c r="U1" s="30"/>
    </row>
    <row r="2" spans="1:21" ht="15" customHeight="1" x14ac:dyDescent="0.3">
      <c r="A2" s="196" t="s">
        <v>177</v>
      </c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  <c r="G2" s="47" t="s">
        <v>59</v>
      </c>
      <c r="I2" s="47" t="s">
        <v>65</v>
      </c>
      <c r="J2" s="47" t="s">
        <v>66</v>
      </c>
      <c r="K2" s="47" t="s">
        <v>67</v>
      </c>
      <c r="L2" s="47" t="s">
        <v>68</v>
      </c>
      <c r="M2" s="47" t="s">
        <v>69</v>
      </c>
      <c r="N2" s="47" t="s">
        <v>70</v>
      </c>
      <c r="O2" s="91">
        <v>100</v>
      </c>
      <c r="P2" s="91">
        <v>600</v>
      </c>
      <c r="Q2" s="91">
        <v>1000</v>
      </c>
      <c r="R2" s="91"/>
      <c r="S2" s="32"/>
      <c r="T2" s="32"/>
      <c r="U2" s="31"/>
    </row>
    <row r="3" spans="1:21" x14ac:dyDescent="0.3">
      <c r="A3" s="196"/>
      <c r="B3" s="27" t="s">
        <v>0</v>
      </c>
      <c r="C3" s="5" t="s">
        <v>110</v>
      </c>
      <c r="D3" s="27">
        <v>1120</v>
      </c>
      <c r="E3" s="5">
        <v>127</v>
      </c>
      <c r="F3" s="1">
        <f t="shared" ref="F3:F8" si="0">D3/E3</f>
        <v>8.8188976377952759</v>
      </c>
      <c r="G3" s="27" t="s">
        <v>112</v>
      </c>
      <c r="I3" s="65" t="s">
        <v>117</v>
      </c>
      <c r="J3" s="208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33"/>
    </row>
    <row r="4" spans="1:21" x14ac:dyDescent="0.3">
      <c r="A4" s="196"/>
      <c r="B4" s="27" t="s">
        <v>1</v>
      </c>
      <c r="C4" s="5" t="s">
        <v>110</v>
      </c>
      <c r="D4" s="27">
        <v>1180</v>
      </c>
      <c r="E4" s="5">
        <v>127</v>
      </c>
      <c r="F4" s="1">
        <f t="shared" si="0"/>
        <v>9.2913385826771648</v>
      </c>
      <c r="G4" s="27" t="s">
        <v>145</v>
      </c>
      <c r="I4" s="54" t="s">
        <v>102</v>
      </c>
      <c r="J4" s="55">
        <v>30</v>
      </c>
      <c r="K4" s="55">
        <v>14</v>
      </c>
      <c r="L4" s="27">
        <f t="shared" ref="L4:L13" si="1">IF(OR(I4="COZINHA",I4="COPA",I4="ÁREADESERVIÇO"),ROUNDUP(K4/(3.5),0),IF(OR(I4="ESCADA",I4="BANHEIRO"),"-",IF(OR(I4="VARANDA",I4="GARAGEM"),1,ROUNDUP(K4/5,0))))</f>
        <v>3</v>
      </c>
      <c r="M4" s="27">
        <v>0</v>
      </c>
      <c r="N4" s="27">
        <v>0</v>
      </c>
      <c r="O4" s="27">
        <f>IF(OR(I4="COZINHA",I4="COPA",I4="ÁREADESERVIÇO",I4="BANHEIRO")*AND(M4&gt;3),M4-3,IF(OR(I4="COZINHA",I4="COPA",I4="ÁREADESERVIÇO",I4="BANHEIRO")*AND(M4&lt;=3),"0",IF(OR(I4="VARANDA",I4="GARAGEM"),"0",(M4))))</f>
        <v>0</v>
      </c>
      <c r="P4" s="27" t="str">
        <f>IF(OR(I4="COZINHA",I4="COPA",I4="ÁREADESERVIÇO",I4="BANHEIRO")*AND(M4&gt;=3),3,IF(OR(I4="COZINHA",I4="COPA",I4="ÁREADESERVIÇO",I4="BANHEIRO")*AND(M4&lt;3),M4,"0"))</f>
        <v>0</v>
      </c>
      <c r="Q4" s="27" t="str">
        <f>IF(OR(I4="VARANDA",I4="GARAGEM"),1,"0")</f>
        <v>0</v>
      </c>
      <c r="R4" s="27"/>
      <c r="S4" s="27">
        <f t="shared" ref="S4:S12" si="2">O4*$O$2+$P$2*P4+Q4*$Q$2+R4*N4</f>
        <v>0</v>
      </c>
      <c r="T4" s="35">
        <f>IF(J4&lt;=6,100,100+ROUNDUP((J4-6)/4,0)*60)</f>
        <v>460</v>
      </c>
      <c r="U4" s="33"/>
    </row>
    <row r="5" spans="1:21" x14ac:dyDescent="0.3">
      <c r="A5" s="196"/>
      <c r="B5" s="27" t="s">
        <v>2</v>
      </c>
      <c r="C5" s="5" t="s">
        <v>110</v>
      </c>
      <c r="D5" s="27">
        <v>1270</v>
      </c>
      <c r="E5" s="5">
        <v>127</v>
      </c>
      <c r="F5" s="1">
        <f t="shared" si="0"/>
        <v>10</v>
      </c>
      <c r="G5" s="27" t="s">
        <v>113</v>
      </c>
      <c r="I5" s="54" t="s">
        <v>103</v>
      </c>
      <c r="J5" s="55">
        <v>17.71</v>
      </c>
      <c r="K5" s="55">
        <v>21.71</v>
      </c>
      <c r="L5" s="27">
        <f t="shared" si="1"/>
        <v>5</v>
      </c>
      <c r="M5" s="27">
        <v>5</v>
      </c>
      <c r="N5" s="5">
        <v>0</v>
      </c>
      <c r="O5" s="27">
        <f t="shared" ref="O5:O12" si="3">IF(OR(I5="COZINHA",I5="COPA",I5="ÁREADESERVIÇO",I5="BANHEIRO")*AND(M5&gt;3),M5-3,IF(OR(I5="COZINHA",I5="COPA",I5="ÁREADESERVIÇO",I5="BANHEIRO")*AND(M5&lt;=3),"0",IF(OR(I5="VARANDA",I5="GARAGEM"),"0",(M5))))</f>
        <v>5</v>
      </c>
      <c r="P5" s="27" t="str">
        <f t="shared" ref="P5:P12" si="4">IF(OR(I5="COZINHA",I5="COPA",I5="ÁREADESERVIÇO",I5="BANHEIRO")*AND(M5&gt;=3),3,IF(OR(I5="COZINHA",I5="COPA",I5="ÁREADESERVIÇO",I5="BANHEIRO")*AND(M5&lt;3),M5,"0"))</f>
        <v>0</v>
      </c>
      <c r="Q5" s="27" t="str">
        <f t="shared" ref="Q5:Q12" si="5">IF(OR(I5="VARANDA",I5="GARAGEM"),1,"0")</f>
        <v>0</v>
      </c>
      <c r="R5" s="27"/>
      <c r="S5" s="27">
        <f t="shared" si="2"/>
        <v>500</v>
      </c>
      <c r="T5" s="35">
        <f t="shared" ref="T5:T12" si="6">IF(J5&lt;=6,100,100+ROUNDUP((J5-6)/4,0)*60)</f>
        <v>280</v>
      </c>
      <c r="U5" s="33"/>
    </row>
    <row r="6" spans="1:21" x14ac:dyDescent="0.3">
      <c r="A6" s="196"/>
      <c r="B6" s="27" t="s">
        <v>3</v>
      </c>
      <c r="C6" s="5" t="s">
        <v>110</v>
      </c>
      <c r="D6" s="27">
        <v>1270</v>
      </c>
      <c r="E6" s="5">
        <v>127</v>
      </c>
      <c r="F6" s="1">
        <f t="shared" si="0"/>
        <v>10</v>
      </c>
      <c r="G6" s="27" t="s">
        <v>113</v>
      </c>
      <c r="I6" s="54" t="s">
        <v>104</v>
      </c>
      <c r="J6" s="55">
        <v>13.55</v>
      </c>
      <c r="K6" s="55">
        <v>14.85</v>
      </c>
      <c r="L6" s="27">
        <f t="shared" si="1"/>
        <v>3</v>
      </c>
      <c r="M6" s="27">
        <v>3</v>
      </c>
      <c r="N6" s="27">
        <v>0</v>
      </c>
      <c r="O6" s="27">
        <f t="shared" si="3"/>
        <v>3</v>
      </c>
      <c r="P6" s="27" t="str">
        <f t="shared" si="4"/>
        <v>0</v>
      </c>
      <c r="Q6" s="27" t="str">
        <f t="shared" si="5"/>
        <v>0</v>
      </c>
      <c r="R6" s="27"/>
      <c r="S6" s="27">
        <f t="shared" si="2"/>
        <v>300</v>
      </c>
      <c r="T6" s="35">
        <f t="shared" si="6"/>
        <v>220</v>
      </c>
      <c r="U6" s="33"/>
    </row>
    <row r="7" spans="1:21" x14ac:dyDescent="0.3">
      <c r="A7" s="196"/>
      <c r="B7" s="27" t="s">
        <v>18</v>
      </c>
      <c r="C7" s="5" t="s">
        <v>110</v>
      </c>
      <c r="D7" s="27">
        <v>1200</v>
      </c>
      <c r="E7" s="5">
        <v>127</v>
      </c>
      <c r="F7" s="1">
        <f t="shared" si="0"/>
        <v>9.4488188976377945</v>
      </c>
      <c r="G7" s="27" t="s">
        <v>146</v>
      </c>
      <c r="I7" s="54" t="s">
        <v>105</v>
      </c>
      <c r="J7" s="55">
        <v>7.4</v>
      </c>
      <c r="K7" s="55">
        <v>11</v>
      </c>
      <c r="L7" s="27">
        <f t="shared" si="1"/>
        <v>3</v>
      </c>
      <c r="M7" s="27">
        <v>3</v>
      </c>
      <c r="N7" s="27">
        <v>1</v>
      </c>
      <c r="O7" s="27">
        <f t="shared" si="3"/>
        <v>3</v>
      </c>
      <c r="P7" s="27" t="str">
        <f t="shared" si="4"/>
        <v>0</v>
      </c>
      <c r="Q7" s="27" t="str">
        <f t="shared" si="5"/>
        <v>0</v>
      </c>
      <c r="R7" s="27">
        <v>1500</v>
      </c>
      <c r="S7" s="27">
        <f t="shared" si="2"/>
        <v>1800</v>
      </c>
      <c r="T7" s="35">
        <f t="shared" si="6"/>
        <v>160</v>
      </c>
      <c r="U7" s="33"/>
    </row>
    <row r="8" spans="1:21" x14ac:dyDescent="0.3">
      <c r="A8" s="196"/>
      <c r="B8" s="27" t="s">
        <v>19</v>
      </c>
      <c r="C8" s="5" t="s">
        <v>110</v>
      </c>
      <c r="D8" s="27">
        <v>680</v>
      </c>
      <c r="E8" s="5">
        <v>127</v>
      </c>
      <c r="F8" s="1">
        <f t="shared" si="0"/>
        <v>5.3543307086614176</v>
      </c>
      <c r="G8" s="27" t="s">
        <v>147</v>
      </c>
      <c r="I8" s="54" t="s">
        <v>106</v>
      </c>
      <c r="J8" s="55">
        <v>10.54</v>
      </c>
      <c r="K8" s="55">
        <v>13</v>
      </c>
      <c r="L8" s="27">
        <f t="shared" si="1"/>
        <v>3</v>
      </c>
      <c r="M8" s="27">
        <v>2</v>
      </c>
      <c r="N8" s="27">
        <v>0</v>
      </c>
      <c r="O8" s="27">
        <f t="shared" si="3"/>
        <v>2</v>
      </c>
      <c r="P8" s="27" t="str">
        <f t="shared" si="4"/>
        <v>0</v>
      </c>
      <c r="Q8" s="27" t="str">
        <f t="shared" si="5"/>
        <v>0</v>
      </c>
      <c r="R8" s="27"/>
      <c r="S8" s="27">
        <f t="shared" si="2"/>
        <v>200</v>
      </c>
      <c r="T8" s="35">
        <f t="shared" si="6"/>
        <v>220</v>
      </c>
      <c r="U8" s="33"/>
    </row>
    <row r="9" spans="1:21" x14ac:dyDescent="0.3">
      <c r="A9" s="196"/>
      <c r="B9" s="27" t="s">
        <v>21</v>
      </c>
      <c r="C9" s="172" t="s">
        <v>70</v>
      </c>
      <c r="D9" s="27">
        <v>1500</v>
      </c>
      <c r="E9" s="172">
        <v>220</v>
      </c>
      <c r="F9" s="1">
        <f t="shared" ref="F9" si="7">D9/E9</f>
        <v>6.8181818181818183</v>
      </c>
      <c r="G9" s="234" t="s">
        <v>321</v>
      </c>
      <c r="I9" s="54" t="s">
        <v>107</v>
      </c>
      <c r="J9" s="55">
        <v>12.1</v>
      </c>
      <c r="K9" s="55">
        <v>14.21</v>
      </c>
      <c r="L9" s="27">
        <f t="shared" si="1"/>
        <v>3</v>
      </c>
      <c r="M9" s="27">
        <v>3</v>
      </c>
      <c r="N9" s="27">
        <v>1</v>
      </c>
      <c r="O9" s="27">
        <f t="shared" si="3"/>
        <v>3</v>
      </c>
      <c r="P9" s="27" t="str">
        <f t="shared" si="4"/>
        <v>0</v>
      </c>
      <c r="Q9" s="27" t="str">
        <f t="shared" si="5"/>
        <v>0</v>
      </c>
      <c r="R9" s="27">
        <v>6000</v>
      </c>
      <c r="S9" s="27">
        <f t="shared" si="2"/>
        <v>6300</v>
      </c>
      <c r="T9" s="35">
        <f t="shared" si="6"/>
        <v>220</v>
      </c>
      <c r="U9" s="33"/>
    </row>
    <row r="10" spans="1:21" x14ac:dyDescent="0.3">
      <c r="A10" s="196"/>
      <c r="B10" s="27" t="s">
        <v>40</v>
      </c>
      <c r="C10" s="5" t="s">
        <v>114</v>
      </c>
      <c r="D10" s="27">
        <v>1800</v>
      </c>
      <c r="E10" s="5">
        <v>127</v>
      </c>
      <c r="F10" s="1">
        <f>D10/E10</f>
        <v>14.173228346456693</v>
      </c>
      <c r="G10" s="27" t="s">
        <v>115</v>
      </c>
      <c r="I10" s="54" t="s">
        <v>108</v>
      </c>
      <c r="J10" s="55">
        <v>22.13</v>
      </c>
      <c r="K10" s="55">
        <v>23.05</v>
      </c>
      <c r="L10" s="27">
        <f t="shared" si="1"/>
        <v>5</v>
      </c>
      <c r="M10" s="27">
        <v>5</v>
      </c>
      <c r="N10" s="27">
        <v>0</v>
      </c>
      <c r="O10" s="27">
        <f t="shared" si="3"/>
        <v>5</v>
      </c>
      <c r="P10" s="27" t="str">
        <f t="shared" si="4"/>
        <v>0</v>
      </c>
      <c r="Q10" s="27" t="str">
        <f t="shared" si="5"/>
        <v>0</v>
      </c>
      <c r="R10" s="27"/>
      <c r="S10" s="27">
        <f t="shared" si="2"/>
        <v>500</v>
      </c>
      <c r="T10" s="35">
        <f t="shared" si="6"/>
        <v>400</v>
      </c>
      <c r="U10" s="33"/>
    </row>
    <row r="11" spans="1:21" x14ac:dyDescent="0.3">
      <c r="A11" s="196"/>
      <c r="B11" s="27" t="s">
        <v>41</v>
      </c>
      <c r="C11" s="5" t="s">
        <v>114</v>
      </c>
      <c r="D11" s="27">
        <v>1900</v>
      </c>
      <c r="E11" s="5">
        <v>127</v>
      </c>
      <c r="F11" s="1">
        <f>D11/E11</f>
        <v>14.960629921259843</v>
      </c>
      <c r="G11" s="27" t="s">
        <v>148</v>
      </c>
      <c r="H11" s="8"/>
      <c r="I11" s="54" t="s">
        <v>109</v>
      </c>
      <c r="J11" s="55">
        <v>294</v>
      </c>
      <c r="K11" s="55">
        <v>69</v>
      </c>
      <c r="L11" s="27">
        <f t="shared" si="1"/>
        <v>1</v>
      </c>
      <c r="M11" s="27">
        <v>16</v>
      </c>
      <c r="N11" s="27">
        <v>0</v>
      </c>
      <c r="O11" s="27">
        <v>14</v>
      </c>
      <c r="P11" s="27" t="str">
        <f t="shared" si="4"/>
        <v>0</v>
      </c>
      <c r="Q11" s="27">
        <f t="shared" si="5"/>
        <v>1</v>
      </c>
      <c r="R11" s="27"/>
      <c r="S11" s="27">
        <f t="shared" si="2"/>
        <v>2400</v>
      </c>
      <c r="T11" s="35">
        <f t="shared" si="6"/>
        <v>4420</v>
      </c>
      <c r="U11" s="33"/>
    </row>
    <row r="12" spans="1:21" x14ac:dyDescent="0.3">
      <c r="A12" s="196"/>
      <c r="B12" s="27" t="s">
        <v>42</v>
      </c>
      <c r="C12" s="5" t="s">
        <v>114</v>
      </c>
      <c r="D12" s="27">
        <v>1000</v>
      </c>
      <c r="E12" s="5">
        <v>127</v>
      </c>
      <c r="F12" s="1">
        <f>D12/E12</f>
        <v>7.8740157480314963</v>
      </c>
      <c r="G12" s="27" t="s">
        <v>113</v>
      </c>
      <c r="H12" s="8"/>
      <c r="I12" s="54" t="s">
        <v>92</v>
      </c>
      <c r="J12" s="55">
        <v>18.79</v>
      </c>
      <c r="K12" s="55">
        <v>24.8</v>
      </c>
      <c r="L12" s="27">
        <f t="shared" si="1"/>
        <v>5</v>
      </c>
      <c r="M12" s="27">
        <v>2</v>
      </c>
      <c r="N12" s="27">
        <v>0</v>
      </c>
      <c r="O12" s="27">
        <f t="shared" si="3"/>
        <v>2</v>
      </c>
      <c r="P12" s="27" t="str">
        <f t="shared" si="4"/>
        <v>0</v>
      </c>
      <c r="Q12" s="27" t="str">
        <f t="shared" si="5"/>
        <v>0</v>
      </c>
      <c r="R12" s="74"/>
      <c r="S12" s="27">
        <f t="shared" si="2"/>
        <v>200</v>
      </c>
      <c r="T12" s="35">
        <f t="shared" si="6"/>
        <v>340</v>
      </c>
      <c r="U12" s="33"/>
    </row>
    <row r="13" spans="1:21" x14ac:dyDescent="0.3">
      <c r="A13" s="196"/>
      <c r="B13" s="27" t="s">
        <v>138</v>
      </c>
      <c r="C13" s="5" t="s">
        <v>70</v>
      </c>
      <c r="D13" s="27">
        <v>6000</v>
      </c>
      <c r="E13" s="5">
        <v>220</v>
      </c>
      <c r="F13" s="1">
        <f>D13/E13</f>
        <v>27.272727272727273</v>
      </c>
      <c r="G13" s="27" t="s">
        <v>116</v>
      </c>
      <c r="H13" s="8"/>
      <c r="I13" s="54" t="s">
        <v>89</v>
      </c>
      <c r="J13" s="27">
        <v>10.68</v>
      </c>
      <c r="K13" s="27">
        <v>13.67</v>
      </c>
      <c r="L13" s="27" t="str">
        <f t="shared" si="1"/>
        <v>-</v>
      </c>
      <c r="M13" s="27">
        <v>0</v>
      </c>
      <c r="N13" s="27">
        <v>0</v>
      </c>
      <c r="O13" s="27">
        <f t="shared" ref="O13" si="8">IF(OR(I13="COZINHA",I13="COPA",I13="ÁREADESERVIÇO",I13="BANHEIRO")*AND(M13&gt;3),M13-3,IF(OR(I13="COZINHA",I13="COPA",I13="ÁREADESERVIÇO",I13="BANHEIRO")*AND(M13&lt;=3),"0",IF(OR(I13="VARANDA",I13="GARAGEM"),"0",(M13))))</f>
        <v>0</v>
      </c>
      <c r="P13" s="27" t="str">
        <f t="shared" ref="P13" si="9">IF(OR(I13="COZINHA",I13="COPA",I13="ÁREADESERVIÇO",I13="BANHEIRO")*AND(M13&gt;=3),3,IF(OR(I13="COZINHA",I13="COPA",I13="ÁREADESERVIÇO",I13="BANHEIRO")*AND(M13&lt;3),M13,"0"))</f>
        <v>0</v>
      </c>
      <c r="Q13" s="27" t="str">
        <f t="shared" ref="Q13" si="10">IF(OR(I13="VARANDA",I13="GARAGEM"),1,"0")</f>
        <v>0</v>
      </c>
      <c r="R13" s="74"/>
      <c r="S13" s="27">
        <f t="shared" ref="S13" si="11">O13*$O$2+$P$2*P13+Q13*$Q$2+R13*N13</f>
        <v>0</v>
      </c>
      <c r="T13" s="35">
        <f t="shared" ref="T13" si="12">IF(J13&lt;=6,100,100+ROUNDUP((J13-6)/4,0)*60)</f>
        <v>220</v>
      </c>
      <c r="U13" s="99"/>
    </row>
    <row r="14" spans="1:21" x14ac:dyDescent="0.3">
      <c r="A14" s="196"/>
      <c r="B14" s="67" t="s">
        <v>57</v>
      </c>
      <c r="C14" s="47" t="s">
        <v>71</v>
      </c>
      <c r="D14" s="67">
        <f>SUM(D3:D13)</f>
        <v>18920</v>
      </c>
      <c r="E14" s="47" t="s">
        <v>71</v>
      </c>
      <c r="F14" s="85" t="s">
        <v>71</v>
      </c>
      <c r="G14" s="67" t="s">
        <v>71</v>
      </c>
      <c r="H14" s="8"/>
      <c r="I14" s="47" t="s">
        <v>57</v>
      </c>
      <c r="J14" s="17">
        <f>SUM(J4:J13)</f>
        <v>436.90000000000003</v>
      </c>
      <c r="K14" s="94" t="s">
        <v>71</v>
      </c>
      <c r="L14" s="67">
        <f t="shared" ref="L14:Q14" si="13">SUM(L4:L13)</f>
        <v>31</v>
      </c>
      <c r="M14" s="67">
        <f t="shared" si="13"/>
        <v>39</v>
      </c>
      <c r="N14" s="94">
        <f t="shared" si="13"/>
        <v>2</v>
      </c>
      <c r="O14" s="94">
        <f t="shared" si="13"/>
        <v>37</v>
      </c>
      <c r="P14" s="94">
        <f t="shared" si="13"/>
        <v>0</v>
      </c>
      <c r="Q14" s="94">
        <f t="shared" si="13"/>
        <v>1</v>
      </c>
      <c r="R14" s="94" t="s">
        <v>71</v>
      </c>
      <c r="S14" s="67">
        <f>SUM(S4:S13)</f>
        <v>12200</v>
      </c>
      <c r="T14" s="75">
        <f>SUM(T4:T13)</f>
        <v>6940</v>
      </c>
      <c r="U14" s="98">
        <f>S14+T14</f>
        <v>19140</v>
      </c>
    </row>
    <row r="15" spans="1:21" x14ac:dyDescent="0.3">
      <c r="A15" s="40"/>
      <c r="G15" s="100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33"/>
    </row>
    <row r="16" spans="1:21" x14ac:dyDescent="0.3">
      <c r="A16" s="207"/>
      <c r="B16" s="207"/>
      <c r="C16" s="207"/>
      <c r="D16" s="207"/>
      <c r="E16" s="207"/>
      <c r="F16" s="207"/>
      <c r="G16" s="207"/>
      <c r="I16" s="66" t="s">
        <v>149</v>
      </c>
      <c r="J16" s="193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33"/>
    </row>
    <row r="17" spans="1:22" ht="15" customHeight="1" x14ac:dyDescent="0.3">
      <c r="A17" s="196" t="s">
        <v>185</v>
      </c>
      <c r="B17" s="47" t="s">
        <v>4</v>
      </c>
      <c r="C17" s="47" t="s">
        <v>5</v>
      </c>
      <c r="D17" s="47" t="s">
        <v>6</v>
      </c>
      <c r="E17" s="47" t="s">
        <v>7</v>
      </c>
      <c r="F17" s="47" t="s">
        <v>8</v>
      </c>
      <c r="G17" s="47" t="s">
        <v>59</v>
      </c>
      <c r="I17" s="60" t="s">
        <v>96</v>
      </c>
      <c r="J17" s="34">
        <v>27.29</v>
      </c>
      <c r="K17" s="34">
        <v>25.98</v>
      </c>
      <c r="L17" s="27">
        <f t="shared" ref="L17:L33" si="14">IF(OR(I17="COZINHA",I17="COPA",I17="ÁREADESERVIÇO"),ROUNDUP(K17/(3.5),0),IF(OR(I17="ESCADA",I17="BANHEIRO"),"-",IF(OR(I17="VARANDA",I17="GARAGEM"),1,ROUNDUP(K17/5,0))))</f>
        <v>6</v>
      </c>
      <c r="M17" s="27">
        <v>6</v>
      </c>
      <c r="N17" s="27">
        <v>0</v>
      </c>
      <c r="O17" s="27">
        <f t="shared" ref="O17:O33" si="15">IF(OR(I17="COZINHA",I17="COPA",I17="ÁREADESERVIÇO",I17="BANHEIRO")*AND(M17&gt;3),M17-3,IF(OR(I17="COZINHA",I17="COPA",I17="ÁREADESERVIÇO",I17="BANHEIRO")*AND(M17&lt;=3),"0",IF(OR(I17="VARANDA",I17="GARAGEM"),"0",(M17))))</f>
        <v>6</v>
      </c>
      <c r="P17" s="27" t="str">
        <f t="shared" ref="P17:P33" si="16">IF(OR(I17="COZINHA",I17="COPA",I17="ÁREADESERVIÇO",I17="BANHEIRO")*AND(M17&gt;=3),3,IF(OR(I17="COZINHA",I17="COPA",I17="ÁREADESERVIÇO",I17="BANHEIRO")*AND(M17&lt;3),M17,"0"))</f>
        <v>0</v>
      </c>
      <c r="Q17" s="27" t="str">
        <f t="shared" ref="Q17:Q33" si="17">IF(OR(I17="VARANDA",I17="GARAGEM"),1,"0")</f>
        <v>0</v>
      </c>
      <c r="R17" s="27">
        <v>0</v>
      </c>
      <c r="S17" s="27">
        <f t="shared" ref="S17:S33" si="18">O17*$O$2+$P$2*P17+Q17*$Q$2+R17*N17</f>
        <v>600</v>
      </c>
      <c r="T17" s="35">
        <f t="shared" ref="T17:T33" si="19">IF(J17&lt;=6,100,100+ROUNDUP((J17-6)/4,0)*60)</f>
        <v>460</v>
      </c>
      <c r="U17" s="33"/>
    </row>
    <row r="18" spans="1:22" x14ac:dyDescent="0.3">
      <c r="A18" s="196"/>
      <c r="B18" s="27" t="s">
        <v>0</v>
      </c>
      <c r="C18" s="5" t="s">
        <v>110</v>
      </c>
      <c r="D18" s="27">
        <v>1120</v>
      </c>
      <c r="E18" s="5">
        <v>127</v>
      </c>
      <c r="F18" s="1">
        <f t="shared" ref="F18:F25" si="20">D18/E18</f>
        <v>8.8188976377952759</v>
      </c>
      <c r="G18" s="27" t="s">
        <v>131</v>
      </c>
      <c r="I18" s="27" t="s">
        <v>90</v>
      </c>
      <c r="J18" s="34">
        <v>5.78</v>
      </c>
      <c r="K18" s="34">
        <v>9.83</v>
      </c>
      <c r="L18" s="27">
        <f t="shared" si="14"/>
        <v>2</v>
      </c>
      <c r="M18" s="27">
        <v>2</v>
      </c>
      <c r="N18" s="27">
        <v>0</v>
      </c>
      <c r="O18" s="27">
        <f t="shared" si="15"/>
        <v>2</v>
      </c>
      <c r="P18" s="27" t="str">
        <f t="shared" si="16"/>
        <v>0</v>
      </c>
      <c r="Q18" s="27" t="str">
        <f t="shared" si="17"/>
        <v>0</v>
      </c>
      <c r="R18" s="27">
        <v>0</v>
      </c>
      <c r="S18" s="27">
        <f t="shared" si="18"/>
        <v>200</v>
      </c>
      <c r="T18" s="35">
        <f t="shared" si="19"/>
        <v>100</v>
      </c>
      <c r="U18" s="33"/>
    </row>
    <row r="19" spans="1:22" x14ac:dyDescent="0.3">
      <c r="A19" s="196"/>
      <c r="B19" s="27" t="s">
        <v>1</v>
      </c>
      <c r="C19" s="5" t="s">
        <v>110</v>
      </c>
      <c r="D19" s="27">
        <v>1140</v>
      </c>
      <c r="E19" s="5">
        <v>127</v>
      </c>
      <c r="F19" s="1">
        <f t="shared" si="20"/>
        <v>8.9763779527559056</v>
      </c>
      <c r="G19" s="27" t="s">
        <v>132</v>
      </c>
      <c r="I19" s="27" t="s">
        <v>91</v>
      </c>
      <c r="J19" s="34">
        <v>10.99</v>
      </c>
      <c r="K19" s="34">
        <v>14.22</v>
      </c>
      <c r="L19" s="27">
        <f t="shared" si="14"/>
        <v>3</v>
      </c>
      <c r="M19" s="27">
        <v>3</v>
      </c>
      <c r="N19" s="27">
        <v>0</v>
      </c>
      <c r="O19" s="27">
        <f t="shared" si="15"/>
        <v>3</v>
      </c>
      <c r="P19" s="27" t="str">
        <f t="shared" si="16"/>
        <v>0</v>
      </c>
      <c r="Q19" s="27" t="str">
        <f t="shared" si="17"/>
        <v>0</v>
      </c>
      <c r="R19" s="54">
        <v>0</v>
      </c>
      <c r="S19" s="27">
        <f t="shared" si="18"/>
        <v>300</v>
      </c>
      <c r="T19" s="35">
        <f t="shared" si="19"/>
        <v>220</v>
      </c>
      <c r="U19" s="33"/>
    </row>
    <row r="20" spans="1:22" x14ac:dyDescent="0.3">
      <c r="A20" s="196"/>
      <c r="B20" s="27" t="s">
        <v>2</v>
      </c>
      <c r="C20" s="5" t="s">
        <v>110</v>
      </c>
      <c r="D20" s="27">
        <v>500</v>
      </c>
      <c r="E20" s="5">
        <v>127</v>
      </c>
      <c r="F20" s="1">
        <f t="shared" si="20"/>
        <v>3.9370078740157481</v>
      </c>
      <c r="G20" s="27" t="s">
        <v>134</v>
      </c>
      <c r="I20" s="27" t="s">
        <v>97</v>
      </c>
      <c r="J20" s="34">
        <v>18.36</v>
      </c>
      <c r="K20" s="34">
        <v>17.149999999999999</v>
      </c>
      <c r="L20" s="27">
        <f t="shared" si="14"/>
        <v>4</v>
      </c>
      <c r="M20" s="27">
        <v>4</v>
      </c>
      <c r="N20" s="27">
        <v>1</v>
      </c>
      <c r="O20" s="27">
        <f t="shared" si="15"/>
        <v>4</v>
      </c>
      <c r="P20" s="27" t="str">
        <f t="shared" si="16"/>
        <v>0</v>
      </c>
      <c r="Q20" s="27" t="str">
        <f t="shared" si="17"/>
        <v>0</v>
      </c>
      <c r="R20" s="56">
        <v>2000</v>
      </c>
      <c r="S20" s="27">
        <f t="shared" si="18"/>
        <v>2400</v>
      </c>
      <c r="T20" s="35">
        <f t="shared" si="19"/>
        <v>340</v>
      </c>
      <c r="U20" s="33"/>
    </row>
    <row r="21" spans="1:22" x14ac:dyDescent="0.3">
      <c r="A21" s="196"/>
      <c r="B21" s="27" t="s">
        <v>3</v>
      </c>
      <c r="C21" s="5" t="s">
        <v>110</v>
      </c>
      <c r="D21" s="27">
        <v>380</v>
      </c>
      <c r="E21" s="5">
        <v>127</v>
      </c>
      <c r="F21" s="1">
        <f t="shared" si="20"/>
        <v>2.9921259842519685</v>
      </c>
      <c r="G21" s="27" t="s">
        <v>135</v>
      </c>
      <c r="H21" s="92" t="s">
        <v>126</v>
      </c>
      <c r="I21" s="27" t="s">
        <v>80</v>
      </c>
      <c r="J21" s="34">
        <v>15.6</v>
      </c>
      <c r="K21" s="34">
        <v>19.61</v>
      </c>
      <c r="L21" s="27" t="str">
        <f t="shared" si="14"/>
        <v>-</v>
      </c>
      <c r="M21" s="27">
        <v>1</v>
      </c>
      <c r="N21" s="27">
        <v>0</v>
      </c>
      <c r="O21" s="27" t="str">
        <f t="shared" si="15"/>
        <v>0</v>
      </c>
      <c r="P21" s="27">
        <f t="shared" si="16"/>
        <v>1</v>
      </c>
      <c r="Q21" s="27" t="str">
        <f t="shared" si="17"/>
        <v>0</v>
      </c>
      <c r="R21" s="54">
        <v>0</v>
      </c>
      <c r="S21" s="27">
        <f t="shared" si="18"/>
        <v>600</v>
      </c>
      <c r="T21" s="35">
        <f t="shared" si="19"/>
        <v>280</v>
      </c>
      <c r="U21" s="33"/>
    </row>
    <row r="22" spans="1:22" x14ac:dyDescent="0.3">
      <c r="A22" s="196"/>
      <c r="B22" s="27" t="s">
        <v>18</v>
      </c>
      <c r="C22" s="5" t="s">
        <v>110</v>
      </c>
      <c r="D22" s="27">
        <v>1170</v>
      </c>
      <c r="E22" s="5">
        <v>127</v>
      </c>
      <c r="F22" s="1">
        <f t="shared" si="20"/>
        <v>9.21259842519685</v>
      </c>
      <c r="G22" s="27" t="s">
        <v>136</v>
      </c>
      <c r="H22" s="92" t="s">
        <v>127</v>
      </c>
      <c r="I22" s="27" t="s">
        <v>80</v>
      </c>
      <c r="J22" s="34">
        <v>17.670000000000002</v>
      </c>
      <c r="K22" s="34">
        <v>20.13</v>
      </c>
      <c r="L22" s="27" t="str">
        <f t="shared" si="14"/>
        <v>-</v>
      </c>
      <c r="M22" s="27">
        <v>1</v>
      </c>
      <c r="N22" s="27">
        <v>0</v>
      </c>
      <c r="O22" s="27" t="str">
        <f t="shared" si="15"/>
        <v>0</v>
      </c>
      <c r="P22" s="27">
        <f t="shared" si="16"/>
        <v>1</v>
      </c>
      <c r="Q22" s="27" t="str">
        <f t="shared" si="17"/>
        <v>0</v>
      </c>
      <c r="R22" s="5">
        <v>0</v>
      </c>
      <c r="S22" s="27">
        <f t="shared" si="18"/>
        <v>600</v>
      </c>
      <c r="T22" s="35">
        <f t="shared" si="19"/>
        <v>280</v>
      </c>
      <c r="U22" s="33"/>
    </row>
    <row r="23" spans="1:22" x14ac:dyDescent="0.3">
      <c r="A23" s="196"/>
      <c r="B23" s="27" t="s">
        <v>19</v>
      </c>
      <c r="C23" s="5" t="s">
        <v>110</v>
      </c>
      <c r="D23" s="27">
        <v>870</v>
      </c>
      <c r="E23" s="5">
        <v>127</v>
      </c>
      <c r="F23" s="1">
        <f t="shared" si="20"/>
        <v>6.8503937007874018</v>
      </c>
      <c r="G23" s="27" t="s">
        <v>137</v>
      </c>
      <c r="I23" s="27" t="s">
        <v>92</v>
      </c>
      <c r="J23" s="34">
        <v>34.36</v>
      </c>
      <c r="K23" s="34">
        <v>39.93</v>
      </c>
      <c r="L23" s="27">
        <f t="shared" si="14"/>
        <v>8</v>
      </c>
      <c r="M23" s="27">
        <v>8</v>
      </c>
      <c r="N23" s="27">
        <v>0</v>
      </c>
      <c r="O23" s="27">
        <f t="shared" si="15"/>
        <v>8</v>
      </c>
      <c r="P23" s="27" t="str">
        <f t="shared" si="16"/>
        <v>0</v>
      </c>
      <c r="Q23" s="27" t="str">
        <f t="shared" si="17"/>
        <v>0</v>
      </c>
      <c r="R23" s="5">
        <v>0</v>
      </c>
      <c r="S23" s="27">
        <f t="shared" si="18"/>
        <v>800</v>
      </c>
      <c r="T23" s="35">
        <f t="shared" si="19"/>
        <v>580</v>
      </c>
      <c r="U23" s="33"/>
    </row>
    <row r="24" spans="1:22" ht="15" customHeight="1" x14ac:dyDescent="0.3">
      <c r="A24" s="196"/>
      <c r="B24" s="27" t="s">
        <v>21</v>
      </c>
      <c r="C24" s="5" t="s">
        <v>110</v>
      </c>
      <c r="D24" s="27">
        <v>880</v>
      </c>
      <c r="E24" s="5">
        <v>127</v>
      </c>
      <c r="F24" s="1">
        <f t="shared" si="20"/>
        <v>6.9291338582677167</v>
      </c>
      <c r="G24" s="27" t="s">
        <v>125</v>
      </c>
      <c r="I24" s="27" t="s">
        <v>89</v>
      </c>
      <c r="J24" s="34">
        <v>10.68</v>
      </c>
      <c r="K24" s="34">
        <v>13.71</v>
      </c>
      <c r="L24" s="27" t="str">
        <f t="shared" si="14"/>
        <v>-</v>
      </c>
      <c r="M24" s="27">
        <v>0</v>
      </c>
      <c r="N24" s="27">
        <v>0</v>
      </c>
      <c r="O24" s="27">
        <f t="shared" si="15"/>
        <v>0</v>
      </c>
      <c r="P24" s="27" t="str">
        <f t="shared" si="16"/>
        <v>0</v>
      </c>
      <c r="Q24" s="27" t="str">
        <f t="shared" si="17"/>
        <v>0</v>
      </c>
      <c r="R24" s="5">
        <v>0</v>
      </c>
      <c r="S24" s="27">
        <f t="shared" si="18"/>
        <v>0</v>
      </c>
      <c r="T24" s="35">
        <f t="shared" si="19"/>
        <v>220</v>
      </c>
      <c r="U24" s="33"/>
      <c r="V24" s="40"/>
    </row>
    <row r="25" spans="1:22" x14ac:dyDescent="0.3">
      <c r="A25" s="196"/>
      <c r="B25" s="27" t="s">
        <v>40</v>
      </c>
      <c r="C25" s="5" t="s">
        <v>110</v>
      </c>
      <c r="D25" s="27">
        <v>700</v>
      </c>
      <c r="E25" s="5">
        <v>127</v>
      </c>
      <c r="F25" s="1">
        <f t="shared" si="20"/>
        <v>5.5118110236220472</v>
      </c>
      <c r="G25" s="27" t="s">
        <v>143</v>
      </c>
      <c r="H25" s="92">
        <v>1</v>
      </c>
      <c r="I25" s="27" t="s">
        <v>95</v>
      </c>
      <c r="J25" s="34">
        <v>22.65</v>
      </c>
      <c r="K25" s="34">
        <v>20.6</v>
      </c>
      <c r="L25" s="27">
        <f t="shared" si="14"/>
        <v>5</v>
      </c>
      <c r="M25" s="27">
        <v>5</v>
      </c>
      <c r="N25" s="27">
        <v>1</v>
      </c>
      <c r="O25" s="27">
        <f t="shared" si="15"/>
        <v>5</v>
      </c>
      <c r="P25" s="27" t="str">
        <f t="shared" si="16"/>
        <v>0</v>
      </c>
      <c r="Q25" s="27" t="str">
        <f t="shared" si="17"/>
        <v>0</v>
      </c>
      <c r="R25" s="5">
        <v>2100</v>
      </c>
      <c r="S25" s="27">
        <f t="shared" si="18"/>
        <v>2600</v>
      </c>
      <c r="T25" s="35">
        <f t="shared" si="19"/>
        <v>400</v>
      </c>
      <c r="U25" s="33"/>
      <c r="V25" s="42"/>
    </row>
    <row r="26" spans="1:22" x14ac:dyDescent="0.3">
      <c r="A26" s="196"/>
      <c r="B26" s="58" t="s">
        <v>57</v>
      </c>
      <c r="C26" s="47" t="s">
        <v>71</v>
      </c>
      <c r="D26" s="58">
        <f>SUM(D18:D25)</f>
        <v>6760</v>
      </c>
      <c r="E26" s="47" t="s">
        <v>71</v>
      </c>
      <c r="F26" s="85" t="s">
        <v>71</v>
      </c>
      <c r="G26" s="23" t="s">
        <v>71</v>
      </c>
      <c r="H26" s="117">
        <v>1</v>
      </c>
      <c r="I26" s="27" t="s">
        <v>80</v>
      </c>
      <c r="J26" s="34">
        <v>2</v>
      </c>
      <c r="K26" s="34">
        <v>5.68</v>
      </c>
      <c r="L26" s="27" t="str">
        <f t="shared" si="14"/>
        <v>-</v>
      </c>
      <c r="M26" s="27">
        <v>1</v>
      </c>
      <c r="N26" s="27">
        <v>0</v>
      </c>
      <c r="O26" s="27" t="str">
        <f t="shared" si="15"/>
        <v>0</v>
      </c>
      <c r="P26" s="27">
        <f t="shared" si="16"/>
        <v>1</v>
      </c>
      <c r="Q26" s="27" t="str">
        <f t="shared" si="17"/>
        <v>0</v>
      </c>
      <c r="R26" s="5">
        <v>0</v>
      </c>
      <c r="S26" s="27">
        <f t="shared" si="18"/>
        <v>600</v>
      </c>
      <c r="T26" s="35">
        <f t="shared" si="19"/>
        <v>100</v>
      </c>
      <c r="U26" s="33"/>
      <c r="V26" s="33"/>
    </row>
    <row r="27" spans="1:22" ht="15" customHeight="1" x14ac:dyDescent="0.3">
      <c r="A27" s="189"/>
      <c r="B27" s="189"/>
      <c r="C27" s="189"/>
      <c r="D27" s="189"/>
      <c r="E27" s="189"/>
      <c r="F27" s="189"/>
      <c r="G27" s="189"/>
      <c r="H27" s="92">
        <v>2</v>
      </c>
      <c r="I27" s="27" t="s">
        <v>95</v>
      </c>
      <c r="J27" s="34">
        <v>16.62</v>
      </c>
      <c r="K27" s="34">
        <v>17.45</v>
      </c>
      <c r="L27" s="27">
        <f t="shared" si="14"/>
        <v>4</v>
      </c>
      <c r="M27" s="27">
        <v>4</v>
      </c>
      <c r="N27" s="27">
        <v>1</v>
      </c>
      <c r="O27" s="27">
        <f t="shared" si="15"/>
        <v>4</v>
      </c>
      <c r="P27" s="27" t="str">
        <f t="shared" si="16"/>
        <v>0</v>
      </c>
      <c r="Q27" s="27" t="str">
        <f t="shared" si="17"/>
        <v>0</v>
      </c>
      <c r="R27" s="5">
        <v>2000</v>
      </c>
      <c r="S27" s="27">
        <f t="shared" si="18"/>
        <v>2400</v>
      </c>
      <c r="T27" s="35">
        <f t="shared" si="19"/>
        <v>280</v>
      </c>
      <c r="U27" s="33"/>
      <c r="V27" s="33"/>
    </row>
    <row r="28" spans="1:22" ht="15.75" customHeight="1" x14ac:dyDescent="0.3">
      <c r="A28" s="196" t="s">
        <v>186</v>
      </c>
      <c r="B28" s="47" t="s">
        <v>4</v>
      </c>
      <c r="C28" s="47" t="s">
        <v>5</v>
      </c>
      <c r="D28" s="47" t="s">
        <v>6</v>
      </c>
      <c r="E28" s="47" t="s">
        <v>7</v>
      </c>
      <c r="F28" s="47" t="s">
        <v>8</v>
      </c>
      <c r="G28" s="47" t="s">
        <v>59</v>
      </c>
      <c r="H28" s="92">
        <v>2</v>
      </c>
      <c r="I28" s="27" t="s">
        <v>80</v>
      </c>
      <c r="J28" s="34">
        <v>2.02</v>
      </c>
      <c r="K28" s="34">
        <v>5.7</v>
      </c>
      <c r="L28" s="27" t="str">
        <f t="shared" si="14"/>
        <v>-</v>
      </c>
      <c r="M28" s="27">
        <v>1</v>
      </c>
      <c r="N28" s="27">
        <v>0</v>
      </c>
      <c r="O28" s="27" t="str">
        <f t="shared" si="15"/>
        <v>0</v>
      </c>
      <c r="P28" s="27">
        <f t="shared" si="16"/>
        <v>1</v>
      </c>
      <c r="Q28" s="27" t="str">
        <f t="shared" si="17"/>
        <v>0</v>
      </c>
      <c r="R28" s="5">
        <v>0</v>
      </c>
      <c r="S28" s="27">
        <f t="shared" si="18"/>
        <v>600</v>
      </c>
      <c r="T28" s="35">
        <f t="shared" si="19"/>
        <v>100</v>
      </c>
      <c r="U28" s="33"/>
      <c r="V28" s="33"/>
    </row>
    <row r="29" spans="1:22" x14ac:dyDescent="0.3">
      <c r="A29" s="196"/>
      <c r="B29" s="27" t="s">
        <v>0</v>
      </c>
      <c r="C29" s="5" t="s">
        <v>70</v>
      </c>
      <c r="D29" s="27">
        <v>2000</v>
      </c>
      <c r="E29" s="5">
        <v>220</v>
      </c>
      <c r="F29" s="1">
        <f t="shared" ref="F29:F37" si="21">D29/E29</f>
        <v>9.0909090909090917</v>
      </c>
      <c r="G29" s="27" t="s">
        <v>141</v>
      </c>
      <c r="I29" s="27" t="s">
        <v>93</v>
      </c>
      <c r="J29" s="34">
        <v>113.57</v>
      </c>
      <c r="K29" s="34">
        <v>46.43</v>
      </c>
      <c r="L29" s="27">
        <f t="shared" si="14"/>
        <v>10</v>
      </c>
      <c r="M29" s="27">
        <v>10</v>
      </c>
      <c r="N29" s="27">
        <v>0</v>
      </c>
      <c r="O29" s="27">
        <f t="shared" si="15"/>
        <v>10</v>
      </c>
      <c r="P29" s="27" t="str">
        <f t="shared" si="16"/>
        <v>0</v>
      </c>
      <c r="Q29" s="27" t="str">
        <f t="shared" si="17"/>
        <v>0</v>
      </c>
      <c r="R29" s="5">
        <v>0</v>
      </c>
      <c r="S29" s="27">
        <f t="shared" si="18"/>
        <v>1000</v>
      </c>
      <c r="T29" s="35">
        <f t="shared" si="19"/>
        <v>1720</v>
      </c>
      <c r="U29" s="33"/>
      <c r="V29" s="33"/>
    </row>
    <row r="30" spans="1:22" x14ac:dyDescent="0.3">
      <c r="A30" s="196"/>
      <c r="B30" s="27" t="s">
        <v>1</v>
      </c>
      <c r="C30" s="5" t="s">
        <v>114</v>
      </c>
      <c r="D30" s="27">
        <v>1500</v>
      </c>
      <c r="E30" s="5">
        <v>127</v>
      </c>
      <c r="F30" s="1">
        <f t="shared" si="21"/>
        <v>11.811023622047244</v>
      </c>
      <c r="G30" s="27" t="s">
        <v>131</v>
      </c>
      <c r="I30" s="27" t="s">
        <v>94</v>
      </c>
      <c r="J30" s="34">
        <v>56.13</v>
      </c>
      <c r="K30" s="34">
        <v>39.49</v>
      </c>
      <c r="L30" s="27">
        <f t="shared" si="14"/>
        <v>1</v>
      </c>
      <c r="M30" s="27">
        <v>1</v>
      </c>
      <c r="N30" s="27">
        <v>0</v>
      </c>
      <c r="O30" s="27" t="str">
        <f t="shared" si="15"/>
        <v>0</v>
      </c>
      <c r="P30" s="27" t="str">
        <f t="shared" si="16"/>
        <v>0</v>
      </c>
      <c r="Q30" s="27">
        <f t="shared" si="17"/>
        <v>1</v>
      </c>
      <c r="R30" s="5">
        <v>0</v>
      </c>
      <c r="S30" s="27">
        <f t="shared" si="18"/>
        <v>1000</v>
      </c>
      <c r="T30" s="35">
        <f t="shared" si="19"/>
        <v>880</v>
      </c>
      <c r="U30" s="33"/>
      <c r="V30" s="33"/>
    </row>
    <row r="31" spans="1:22" x14ac:dyDescent="0.3">
      <c r="A31" s="196"/>
      <c r="B31" s="27" t="s">
        <v>2</v>
      </c>
      <c r="C31" s="5" t="s">
        <v>114</v>
      </c>
      <c r="D31" s="27">
        <v>2000</v>
      </c>
      <c r="E31" s="5">
        <v>127</v>
      </c>
      <c r="F31" s="1">
        <f t="shared" si="21"/>
        <v>15.748031496062993</v>
      </c>
      <c r="G31" s="27" t="s">
        <v>132</v>
      </c>
      <c r="I31" s="27" t="s">
        <v>144</v>
      </c>
      <c r="J31" s="34">
        <v>45.24</v>
      </c>
      <c r="K31" s="34">
        <v>35.46</v>
      </c>
      <c r="L31" s="27">
        <f t="shared" si="14"/>
        <v>8</v>
      </c>
      <c r="M31" s="27">
        <v>8</v>
      </c>
      <c r="N31" s="5">
        <v>0</v>
      </c>
      <c r="O31" s="27">
        <f t="shared" si="15"/>
        <v>8</v>
      </c>
      <c r="P31" s="27" t="str">
        <f t="shared" si="16"/>
        <v>0</v>
      </c>
      <c r="Q31" s="27" t="str">
        <f t="shared" si="17"/>
        <v>0</v>
      </c>
      <c r="R31" s="5">
        <v>0</v>
      </c>
      <c r="S31" s="27">
        <f t="shared" si="18"/>
        <v>800</v>
      </c>
      <c r="T31" s="35">
        <f t="shared" si="19"/>
        <v>700</v>
      </c>
      <c r="U31" s="33"/>
      <c r="V31" s="33"/>
    </row>
    <row r="32" spans="1:22" x14ac:dyDescent="0.3">
      <c r="A32" s="196"/>
      <c r="B32" s="27" t="s">
        <v>3</v>
      </c>
      <c r="C32" s="5" t="s">
        <v>114</v>
      </c>
      <c r="D32" s="27">
        <v>1100</v>
      </c>
      <c r="E32" s="5">
        <v>127</v>
      </c>
      <c r="F32" s="1">
        <f t="shared" si="21"/>
        <v>8.6614173228346463</v>
      </c>
      <c r="G32" s="27" t="s">
        <v>134</v>
      </c>
      <c r="H32" s="92" t="s">
        <v>133</v>
      </c>
      <c r="I32" s="54" t="s">
        <v>92</v>
      </c>
      <c r="J32" s="55">
        <v>11.01</v>
      </c>
      <c r="K32" s="55">
        <v>16.760000000000002</v>
      </c>
      <c r="L32" s="27">
        <f t="shared" si="14"/>
        <v>4</v>
      </c>
      <c r="M32" s="27">
        <v>4</v>
      </c>
      <c r="N32" s="5">
        <v>0</v>
      </c>
      <c r="O32" s="27">
        <f t="shared" si="15"/>
        <v>4</v>
      </c>
      <c r="P32" s="27" t="str">
        <f t="shared" si="16"/>
        <v>0</v>
      </c>
      <c r="Q32" s="27" t="str">
        <f t="shared" si="17"/>
        <v>0</v>
      </c>
      <c r="R32" s="5">
        <v>0</v>
      </c>
      <c r="S32" s="27">
        <f t="shared" si="18"/>
        <v>400</v>
      </c>
      <c r="T32" s="35">
        <f t="shared" si="19"/>
        <v>220</v>
      </c>
      <c r="U32" s="33"/>
      <c r="V32" s="33"/>
    </row>
    <row r="33" spans="1:22" x14ac:dyDescent="0.3">
      <c r="A33" s="196"/>
      <c r="B33" s="27" t="s">
        <v>18</v>
      </c>
      <c r="C33" s="5" t="s">
        <v>114</v>
      </c>
      <c r="D33" s="27">
        <v>1000</v>
      </c>
      <c r="E33" s="5">
        <v>127</v>
      </c>
      <c r="F33" s="1">
        <f t="shared" si="21"/>
        <v>7.8740157480314963</v>
      </c>
      <c r="G33" s="27" t="s">
        <v>135</v>
      </c>
      <c r="I33" s="73" t="s">
        <v>98</v>
      </c>
      <c r="J33" s="68">
        <v>3.35</v>
      </c>
      <c r="K33" s="68">
        <v>7.45</v>
      </c>
      <c r="L33" s="26">
        <f t="shared" si="14"/>
        <v>2</v>
      </c>
      <c r="M33" s="26">
        <v>2</v>
      </c>
      <c r="N33" s="69">
        <v>0</v>
      </c>
      <c r="O33" s="26">
        <f t="shared" si="15"/>
        <v>2</v>
      </c>
      <c r="P33" s="26" t="str">
        <f t="shared" si="16"/>
        <v>0</v>
      </c>
      <c r="Q33" s="26" t="str">
        <f t="shared" si="17"/>
        <v>0</v>
      </c>
      <c r="R33" s="69">
        <v>0</v>
      </c>
      <c r="S33" s="26">
        <f t="shared" si="18"/>
        <v>200</v>
      </c>
      <c r="T33" s="70">
        <f t="shared" si="19"/>
        <v>100</v>
      </c>
      <c r="U33" s="33"/>
      <c r="V33" s="33"/>
    </row>
    <row r="34" spans="1:22" x14ac:dyDescent="0.3">
      <c r="A34" s="196"/>
      <c r="B34" s="27" t="s">
        <v>19</v>
      </c>
      <c r="C34" s="5" t="s">
        <v>114</v>
      </c>
      <c r="D34" s="27">
        <v>1600</v>
      </c>
      <c r="E34" s="5">
        <v>127</v>
      </c>
      <c r="F34" s="1">
        <f t="shared" si="21"/>
        <v>12.598425196850394</v>
      </c>
      <c r="G34" s="76" t="s">
        <v>137</v>
      </c>
      <c r="H34" s="8"/>
      <c r="I34" s="47" t="s">
        <v>57</v>
      </c>
      <c r="J34" s="17">
        <f>SUM(J17:J33)</f>
        <v>413.32000000000005</v>
      </c>
      <c r="K34" s="17" t="s">
        <v>71</v>
      </c>
      <c r="L34" s="78">
        <f t="shared" ref="L34:M34" si="22">SUM(L17:L33)</f>
        <v>57</v>
      </c>
      <c r="M34" s="78">
        <f t="shared" si="22"/>
        <v>61</v>
      </c>
      <c r="N34" s="78">
        <f t="shared" ref="N34" si="23">SUM(N17:N33)</f>
        <v>3</v>
      </c>
      <c r="O34" s="78">
        <f t="shared" ref="O34" si="24">SUM(O17:O33)</f>
        <v>56</v>
      </c>
      <c r="P34" s="78">
        <f t="shared" ref="P34" si="25">SUM(P17:P33)</f>
        <v>4</v>
      </c>
      <c r="Q34" s="78">
        <f t="shared" ref="Q34" si="26">SUM(Q17:Q33)</f>
        <v>1</v>
      </c>
      <c r="R34" s="78" t="s">
        <v>71</v>
      </c>
      <c r="S34" s="78">
        <f t="shared" ref="S34" si="27">SUM(S17:S33)</f>
        <v>15100</v>
      </c>
      <c r="T34" s="78">
        <f>SUM(T17:T33)</f>
        <v>6980</v>
      </c>
      <c r="U34" s="82">
        <f>S34+T34</f>
        <v>22080</v>
      </c>
      <c r="V34" s="8"/>
    </row>
    <row r="35" spans="1:22" x14ac:dyDescent="0.3">
      <c r="A35" s="196"/>
      <c r="B35" s="27" t="s">
        <v>21</v>
      </c>
      <c r="C35" s="5" t="s">
        <v>114</v>
      </c>
      <c r="D35" s="27">
        <v>1800</v>
      </c>
      <c r="E35" s="5">
        <v>127</v>
      </c>
      <c r="F35" s="1">
        <f t="shared" si="21"/>
        <v>14.173228346456693</v>
      </c>
      <c r="G35" s="27" t="s">
        <v>142</v>
      </c>
      <c r="H35" s="8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33"/>
      <c r="V35" s="8"/>
    </row>
    <row r="36" spans="1:22" x14ac:dyDescent="0.3">
      <c r="A36" s="196"/>
      <c r="B36" s="27" t="s">
        <v>40</v>
      </c>
      <c r="C36" s="5" t="s">
        <v>70</v>
      </c>
      <c r="D36" s="5">
        <v>2100</v>
      </c>
      <c r="E36" s="5">
        <v>220</v>
      </c>
      <c r="F36" s="1">
        <f t="shared" si="21"/>
        <v>9.545454545454545</v>
      </c>
      <c r="G36" s="27" t="s">
        <v>139</v>
      </c>
      <c r="I36" s="66" t="s">
        <v>150</v>
      </c>
      <c r="J36" s="210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33"/>
      <c r="V36" s="8"/>
    </row>
    <row r="37" spans="1:22" x14ac:dyDescent="0.3">
      <c r="A37" s="196"/>
      <c r="B37" s="27" t="s">
        <v>41</v>
      </c>
      <c r="C37" s="5" t="s">
        <v>70</v>
      </c>
      <c r="D37" s="5">
        <v>2000</v>
      </c>
      <c r="E37" s="5">
        <v>220</v>
      </c>
      <c r="F37" s="1">
        <f t="shared" si="21"/>
        <v>9.0909090909090917</v>
      </c>
      <c r="G37" s="27" t="s">
        <v>140</v>
      </c>
      <c r="I37" s="66" t="s">
        <v>128</v>
      </c>
      <c r="J37" s="212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33"/>
      <c r="V37" s="8"/>
    </row>
    <row r="38" spans="1:22" x14ac:dyDescent="0.3">
      <c r="A38" s="196"/>
      <c r="B38" s="58" t="s">
        <v>57</v>
      </c>
      <c r="C38" s="86" t="s">
        <v>71</v>
      </c>
      <c r="D38" s="57">
        <f>SUM(D29:D37)</f>
        <v>15100</v>
      </c>
      <c r="E38" s="57" t="s">
        <v>71</v>
      </c>
      <c r="F38" s="57" t="s">
        <v>71</v>
      </c>
      <c r="G38" s="23" t="s">
        <v>71</v>
      </c>
      <c r="H38" s="92">
        <v>1</v>
      </c>
      <c r="I38" s="27" t="s">
        <v>81</v>
      </c>
      <c r="J38" s="34">
        <v>18.39</v>
      </c>
      <c r="K38" s="34">
        <v>21.14</v>
      </c>
      <c r="L38" s="27">
        <f t="shared" ref="L38" si="28">IF(OR(I38="COZINHA",I38="COPA",I38="ÁREADESERVIÇO"),ROUNDUP(K38/(3.5),0),IF(OR(I38="ESCADA",I38="BANHEIRO"),"-",IF(OR(I38="VARANDA",I38="GARAGEM"),1,ROUNDUP(K38/5,0))))</f>
        <v>5</v>
      </c>
      <c r="M38" s="27">
        <v>5</v>
      </c>
      <c r="N38" s="27">
        <v>0</v>
      </c>
      <c r="O38" s="27">
        <f t="shared" ref="O38:O45" si="29">IF(OR(I38="COZINHA",I38="COPA",I38="ÁREADESERVIÇO",I38="BANHEIRO")*AND(M38&gt;3),M38-3,IF(OR(I38="COZINHA",I38="COPA",I38="ÁREADESERVIÇO",I38="BANHEIRO")*AND(M38&lt;=3),"0",IF(OR(I38="VARANDA",I38="GARAGEM"),"0",(M38))))</f>
        <v>5</v>
      </c>
      <c r="P38" s="27" t="str">
        <f t="shared" ref="P38:P45" si="30">IF(OR(I38="COZINHA",I38="COPA",I38="ÁREADESERVIÇO",I38="BANHEIRO")*AND(M38&gt;=3),3,IF(OR(I38="COZINHA",I38="COPA",I38="ÁREADESERVIÇO",I38="BANHEIRO")*AND(M38&lt;3),M38,"0"))</f>
        <v>0</v>
      </c>
      <c r="Q38" s="27" t="str">
        <f t="shared" ref="Q38:Q45" si="31">IF(OR(I38="VARANDA",I38="GARAGEM"),1,"0")</f>
        <v>0</v>
      </c>
      <c r="R38" s="5">
        <v>0</v>
      </c>
      <c r="S38" s="27">
        <f t="shared" ref="S38:S45" si="32">O38*$O$2+$P$2*P38+Q38*$Q$2+R38*N38</f>
        <v>500</v>
      </c>
      <c r="T38" s="35">
        <f t="shared" ref="T38:T45" si="33">IF(J38&lt;=6,100,100+ROUNDUP((J38-6)/4,0)*60)</f>
        <v>340</v>
      </c>
      <c r="U38" s="33"/>
      <c r="V38" s="8"/>
    </row>
    <row r="39" spans="1:22" x14ac:dyDescent="0.3">
      <c r="A39" s="189"/>
      <c r="B39" s="189"/>
      <c r="C39" s="189"/>
      <c r="D39" s="189"/>
      <c r="E39" s="189"/>
      <c r="F39" s="189"/>
      <c r="G39" s="189"/>
      <c r="H39" s="92">
        <v>1</v>
      </c>
      <c r="I39" s="27" t="s">
        <v>80</v>
      </c>
      <c r="J39" s="34">
        <v>3.58</v>
      </c>
      <c r="K39" s="34">
        <v>7.74</v>
      </c>
      <c r="L39" s="27" t="str">
        <f>IF(OR(I39="COZINHA",I39="COPA",I39="ÁREADESERVIÇO"),ROUNDUP(K39/(3.5),0),IF(OR(I39="ESCADA",I39="BANHEIRO"),"-",IF(OR(I39="VARANDA",I39="GARAGEM"),1,ROUNDUP(K39/5,0))))</f>
        <v>-</v>
      </c>
      <c r="M39" s="27">
        <v>1</v>
      </c>
      <c r="N39" s="27">
        <v>1</v>
      </c>
      <c r="O39" s="27" t="str">
        <f t="shared" si="29"/>
        <v>0</v>
      </c>
      <c r="P39" s="27">
        <f t="shared" si="30"/>
        <v>1</v>
      </c>
      <c r="Q39" s="27" t="str">
        <f t="shared" si="31"/>
        <v>0</v>
      </c>
      <c r="R39" s="5">
        <v>5500</v>
      </c>
      <c r="S39" s="27">
        <f t="shared" si="32"/>
        <v>6100</v>
      </c>
      <c r="T39" s="35">
        <f t="shared" si="33"/>
        <v>100</v>
      </c>
      <c r="U39" s="33"/>
      <c r="V39" s="8"/>
    </row>
    <row r="40" spans="1:22" ht="15" customHeight="1" x14ac:dyDescent="0.3">
      <c r="A40" s="196" t="s">
        <v>151</v>
      </c>
      <c r="B40" s="47" t="s">
        <v>4</v>
      </c>
      <c r="C40" s="47" t="s">
        <v>5</v>
      </c>
      <c r="D40" s="47" t="s">
        <v>6</v>
      </c>
      <c r="E40" s="47" t="s">
        <v>7</v>
      </c>
      <c r="F40" s="47" t="s">
        <v>8</v>
      </c>
      <c r="G40" s="47" t="s">
        <v>59</v>
      </c>
      <c r="H40" s="92">
        <v>2</v>
      </c>
      <c r="I40" s="27" t="s">
        <v>81</v>
      </c>
      <c r="J40" s="34">
        <v>22.39</v>
      </c>
      <c r="K40" s="34">
        <v>22.47</v>
      </c>
      <c r="L40" s="27">
        <f t="shared" ref="L40:L44" si="34">IF(OR(I40="COZINHA",I40="COPA",I40="ÁREADESERVIÇO"),ROUNDUP(K40/(3.5),0),IF(OR(I40="ESCADA",I40="BANHEIRO"),"-",IF(OR(I40="VARANDA",I40="GARAGEM"),1,ROUNDUP(K40/5,0))))</f>
        <v>5</v>
      </c>
      <c r="M40" s="27">
        <v>5</v>
      </c>
      <c r="N40" s="27">
        <v>1</v>
      </c>
      <c r="O40" s="27">
        <f t="shared" si="29"/>
        <v>5</v>
      </c>
      <c r="P40" s="27" t="str">
        <f t="shared" si="30"/>
        <v>0</v>
      </c>
      <c r="Q40" s="27" t="str">
        <f t="shared" si="31"/>
        <v>0</v>
      </c>
      <c r="R40" s="5">
        <v>2000</v>
      </c>
      <c r="S40" s="27">
        <f t="shared" si="32"/>
        <v>2500</v>
      </c>
      <c r="T40" s="35">
        <f t="shared" si="33"/>
        <v>400</v>
      </c>
      <c r="U40" s="33"/>
      <c r="V40" s="8"/>
    </row>
    <row r="41" spans="1:22" x14ac:dyDescent="0.3">
      <c r="A41" s="196"/>
      <c r="B41" s="27" t="s">
        <v>0</v>
      </c>
      <c r="C41" s="5" t="s">
        <v>110</v>
      </c>
      <c r="D41" s="59">
        <v>1000</v>
      </c>
      <c r="E41" s="77">
        <v>127</v>
      </c>
      <c r="F41" s="1">
        <f>D41/E41</f>
        <v>7.8740157480314963</v>
      </c>
      <c r="G41" s="76" t="s">
        <v>152</v>
      </c>
      <c r="H41" s="92">
        <v>2</v>
      </c>
      <c r="I41" s="27" t="s">
        <v>80</v>
      </c>
      <c r="J41" s="34">
        <v>7.87</v>
      </c>
      <c r="K41" s="34">
        <v>13.28</v>
      </c>
      <c r="L41" s="27" t="str">
        <f t="shared" si="34"/>
        <v>-</v>
      </c>
      <c r="M41" s="27">
        <v>1</v>
      </c>
      <c r="N41" s="27">
        <v>1</v>
      </c>
      <c r="O41" s="27" t="str">
        <f t="shared" si="29"/>
        <v>0</v>
      </c>
      <c r="P41" s="27">
        <f t="shared" si="30"/>
        <v>1</v>
      </c>
      <c r="Q41" s="27" t="str">
        <f t="shared" si="31"/>
        <v>0</v>
      </c>
      <c r="R41" s="5">
        <v>5500</v>
      </c>
      <c r="S41" s="27">
        <f t="shared" si="32"/>
        <v>6100</v>
      </c>
      <c r="T41" s="35">
        <f t="shared" si="33"/>
        <v>160</v>
      </c>
      <c r="U41" s="33"/>
      <c r="V41" s="8"/>
    </row>
    <row r="42" spans="1:22" x14ac:dyDescent="0.3">
      <c r="A42" s="196"/>
      <c r="B42" s="27" t="s">
        <v>1</v>
      </c>
      <c r="C42" s="5" t="s">
        <v>110</v>
      </c>
      <c r="D42" s="59">
        <v>1000</v>
      </c>
      <c r="E42" s="77">
        <v>127</v>
      </c>
      <c r="F42" s="1">
        <f t="shared" ref="F42:F48" si="35">D42/E42</f>
        <v>7.8740157480314963</v>
      </c>
      <c r="G42" s="76" t="s">
        <v>153</v>
      </c>
      <c r="I42" s="27" t="s">
        <v>83</v>
      </c>
      <c r="J42" s="34">
        <v>22.12</v>
      </c>
      <c r="K42" s="34">
        <v>24.07</v>
      </c>
      <c r="L42" s="27">
        <f t="shared" si="34"/>
        <v>5</v>
      </c>
      <c r="M42" s="27">
        <v>5</v>
      </c>
      <c r="N42" s="27">
        <v>0</v>
      </c>
      <c r="O42" s="27">
        <f t="shared" si="29"/>
        <v>5</v>
      </c>
      <c r="P42" s="27" t="str">
        <f t="shared" si="30"/>
        <v>0</v>
      </c>
      <c r="Q42" s="27" t="str">
        <f t="shared" si="31"/>
        <v>0</v>
      </c>
      <c r="R42" s="5">
        <v>0</v>
      </c>
      <c r="S42" s="27">
        <f t="shared" si="32"/>
        <v>500</v>
      </c>
      <c r="T42" s="35">
        <f t="shared" si="33"/>
        <v>400</v>
      </c>
      <c r="U42" s="33"/>
      <c r="V42" s="8"/>
    </row>
    <row r="43" spans="1:22" ht="15" customHeight="1" x14ac:dyDescent="0.3">
      <c r="A43" s="196"/>
      <c r="B43" s="27" t="s">
        <v>2</v>
      </c>
      <c r="C43" s="5" t="s">
        <v>114</v>
      </c>
      <c r="D43" s="27">
        <v>2000</v>
      </c>
      <c r="E43" s="5">
        <v>127</v>
      </c>
      <c r="F43" s="1">
        <f t="shared" si="35"/>
        <v>15.748031496062993</v>
      </c>
      <c r="G43" s="27" t="s">
        <v>154</v>
      </c>
      <c r="I43" s="27" t="s">
        <v>85</v>
      </c>
      <c r="J43" s="34">
        <v>13.62</v>
      </c>
      <c r="K43" s="34">
        <v>14.76</v>
      </c>
      <c r="L43" s="27">
        <f t="shared" si="34"/>
        <v>3</v>
      </c>
      <c r="M43" s="27">
        <v>3</v>
      </c>
      <c r="N43" s="27">
        <v>0</v>
      </c>
      <c r="O43" s="27">
        <f t="shared" si="29"/>
        <v>3</v>
      </c>
      <c r="P43" s="27" t="str">
        <f t="shared" si="30"/>
        <v>0</v>
      </c>
      <c r="Q43" s="27" t="str">
        <f t="shared" si="31"/>
        <v>0</v>
      </c>
      <c r="R43" s="5">
        <v>0</v>
      </c>
      <c r="S43" s="27">
        <f t="shared" si="32"/>
        <v>300</v>
      </c>
      <c r="T43" s="35">
        <f t="shared" si="33"/>
        <v>220</v>
      </c>
      <c r="U43" s="33"/>
      <c r="V43" s="8"/>
    </row>
    <row r="44" spans="1:22" x14ac:dyDescent="0.3">
      <c r="A44" s="196"/>
      <c r="B44" s="27" t="s">
        <v>3</v>
      </c>
      <c r="C44" s="5" t="s">
        <v>114</v>
      </c>
      <c r="D44" s="5">
        <v>1800</v>
      </c>
      <c r="E44" s="5">
        <v>127</v>
      </c>
      <c r="F44" s="1">
        <f t="shared" si="35"/>
        <v>14.173228346456693</v>
      </c>
      <c r="G44" s="5" t="s">
        <v>155</v>
      </c>
      <c r="I44" s="27" t="s">
        <v>82</v>
      </c>
      <c r="J44" s="34">
        <v>14.89</v>
      </c>
      <c r="K44" s="34">
        <v>15.44</v>
      </c>
      <c r="L44" s="27">
        <f t="shared" si="34"/>
        <v>5</v>
      </c>
      <c r="M44" s="27">
        <v>5</v>
      </c>
      <c r="N44" s="27">
        <v>0</v>
      </c>
      <c r="O44" s="27">
        <f t="shared" si="29"/>
        <v>2</v>
      </c>
      <c r="P44" s="27">
        <f t="shared" si="30"/>
        <v>3</v>
      </c>
      <c r="Q44" s="27" t="str">
        <f t="shared" si="31"/>
        <v>0</v>
      </c>
      <c r="R44" s="5">
        <v>0</v>
      </c>
      <c r="S44" s="27">
        <f t="shared" si="32"/>
        <v>2000</v>
      </c>
      <c r="T44" s="35">
        <f t="shared" si="33"/>
        <v>280</v>
      </c>
      <c r="U44" s="33"/>
      <c r="V44" s="8"/>
    </row>
    <row r="45" spans="1:22" x14ac:dyDescent="0.3">
      <c r="A45" s="196"/>
      <c r="B45" s="27" t="s">
        <v>18</v>
      </c>
      <c r="C45" s="5" t="s">
        <v>114</v>
      </c>
      <c r="D45" s="5">
        <v>1800</v>
      </c>
      <c r="E45" s="5">
        <v>127</v>
      </c>
      <c r="F45" s="1">
        <f t="shared" si="35"/>
        <v>14.173228346456693</v>
      </c>
      <c r="G45" s="5" t="s">
        <v>120</v>
      </c>
      <c r="H45" s="92">
        <v>3</v>
      </c>
      <c r="I45" s="27" t="s">
        <v>80</v>
      </c>
      <c r="J45" s="79">
        <v>2.04</v>
      </c>
      <c r="K45" s="79">
        <v>5.78</v>
      </c>
      <c r="L45" s="26" t="str">
        <f>IF(OR(I45="COZINHA",I45="COPA",I45="ÁREADESERVIÇO"),ROUNDUP(K45/(3.5),0),IF(OR(I45="ESCADA",I45="BANHEIRO"),"-",IF(OR(I45="VARANDA",I45="GARAGEM"),1,ROUNDUP(K45/5,0))))</f>
        <v>-</v>
      </c>
      <c r="M45" s="26">
        <v>1</v>
      </c>
      <c r="N45" s="26">
        <v>0</v>
      </c>
      <c r="O45" s="26" t="str">
        <f t="shared" si="29"/>
        <v>0</v>
      </c>
      <c r="P45" s="26">
        <f t="shared" si="30"/>
        <v>1</v>
      </c>
      <c r="Q45" s="26" t="str">
        <f t="shared" si="31"/>
        <v>0</v>
      </c>
      <c r="R45" s="69">
        <v>0</v>
      </c>
      <c r="S45" s="26">
        <f t="shared" si="32"/>
        <v>600</v>
      </c>
      <c r="T45" s="70">
        <f t="shared" si="33"/>
        <v>100</v>
      </c>
      <c r="U45" s="33"/>
      <c r="V45" s="8"/>
    </row>
    <row r="46" spans="1:22" x14ac:dyDescent="0.3">
      <c r="A46" s="196"/>
      <c r="B46" s="27" t="s">
        <v>19</v>
      </c>
      <c r="C46" s="5" t="s">
        <v>70</v>
      </c>
      <c r="D46" s="5">
        <v>5500</v>
      </c>
      <c r="E46" s="5">
        <v>220</v>
      </c>
      <c r="F46" s="1">
        <f t="shared" si="35"/>
        <v>25</v>
      </c>
      <c r="G46" s="5" t="s">
        <v>123</v>
      </c>
      <c r="I46" s="24" t="s">
        <v>57</v>
      </c>
      <c r="J46" s="80">
        <f>SUM(J38:J45)</f>
        <v>104.9</v>
      </c>
      <c r="K46" s="80" t="s">
        <v>71</v>
      </c>
      <c r="L46" s="81">
        <f t="shared" ref="L46" si="36">SUM(L38:L45)</f>
        <v>23</v>
      </c>
      <c r="M46" s="81">
        <f t="shared" ref="M46" si="37">SUM(M38:M45)</f>
        <v>26</v>
      </c>
      <c r="N46" s="81">
        <f t="shared" ref="N46" si="38">SUM(N38:N45)</f>
        <v>3</v>
      </c>
      <c r="O46" s="81">
        <f t="shared" ref="O46" si="39">SUM(O38:O45)</f>
        <v>20</v>
      </c>
      <c r="P46" s="81">
        <f t="shared" ref="P46" si="40">SUM(P38:P45)</f>
        <v>6</v>
      </c>
      <c r="Q46" s="81">
        <f t="shared" ref="Q46" si="41">SUM(Q38:Q45)</f>
        <v>0</v>
      </c>
      <c r="R46" s="81" t="s">
        <v>71</v>
      </c>
      <c r="S46" s="81">
        <f t="shared" ref="S46" si="42">SUM(S38:S45)</f>
        <v>18600</v>
      </c>
      <c r="T46" s="81">
        <f t="shared" ref="T46" si="43">SUM(T38:T45)</f>
        <v>2000</v>
      </c>
      <c r="U46" s="82">
        <f>T46+S46</f>
        <v>20600</v>
      </c>
      <c r="V46" s="8"/>
    </row>
    <row r="47" spans="1:22" x14ac:dyDescent="0.3">
      <c r="A47" s="196"/>
      <c r="B47" s="27" t="s">
        <v>21</v>
      </c>
      <c r="C47" s="5" t="s">
        <v>70</v>
      </c>
      <c r="D47" s="5">
        <v>5500</v>
      </c>
      <c r="E47" s="5">
        <v>220</v>
      </c>
      <c r="F47" s="1">
        <f t="shared" si="35"/>
        <v>25</v>
      </c>
      <c r="G47" s="5" t="s">
        <v>124</v>
      </c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33"/>
    </row>
    <row r="48" spans="1:22" x14ac:dyDescent="0.3">
      <c r="A48" s="196"/>
      <c r="B48" s="27" t="s">
        <v>40</v>
      </c>
      <c r="C48" s="5" t="s">
        <v>70</v>
      </c>
      <c r="D48" s="5">
        <v>2000</v>
      </c>
      <c r="E48" s="5">
        <v>220</v>
      </c>
      <c r="F48" s="1">
        <f t="shared" si="35"/>
        <v>9.0909090909090917</v>
      </c>
      <c r="G48" s="5" t="s">
        <v>86</v>
      </c>
      <c r="I48" s="66" t="s">
        <v>129</v>
      </c>
      <c r="J48" s="193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33"/>
    </row>
    <row r="49" spans="1:21" x14ac:dyDescent="0.3">
      <c r="A49" s="185"/>
      <c r="B49" s="24" t="s">
        <v>57</v>
      </c>
      <c r="C49" s="87" t="s">
        <v>71</v>
      </c>
      <c r="D49" s="88">
        <f>SUM(D41:D48)</f>
        <v>20600</v>
      </c>
      <c r="E49" s="88" t="s">
        <v>71</v>
      </c>
      <c r="F49" s="89" t="s">
        <v>71</v>
      </c>
      <c r="G49" s="87" t="s">
        <v>71</v>
      </c>
      <c r="H49" s="92">
        <v>1</v>
      </c>
      <c r="I49" s="27" t="s">
        <v>81</v>
      </c>
      <c r="J49" s="71">
        <v>15.64</v>
      </c>
      <c r="K49" s="71">
        <v>18.559999999999999</v>
      </c>
      <c r="L49" s="60">
        <f t="shared" ref="L49:L55" si="44">IF(OR(I49="COZINHA",I49="COPA",I49="ÁREADESERVIÇO"),ROUNDUP(K49/(3.5),0),IF(OR(I49="ESCADA",I49="BANHEIRO"),"-",IF(OR(I49="VARANDA",I49="GARAGEM"),1,ROUNDUP(K49/5,0))))</f>
        <v>4</v>
      </c>
      <c r="M49" s="60">
        <v>4</v>
      </c>
      <c r="N49" s="60">
        <v>1</v>
      </c>
      <c r="O49" s="60">
        <f t="shared" ref="O49:O55" si="45">IF(OR(I49="COZINHA",I49="COPA",I49="ÁREADESERVIÇO",I49="BANHEIRO")*AND(M49&gt;3),M49-3,IF(OR(I49="COZINHA",I49="COPA",I49="ÁREADESERVIÇO",I49="BANHEIRO")*AND(M49&lt;=3),"0",IF(OR(I49="VARANDA",I49="GARAGEM"),"0",(M49))))</f>
        <v>4</v>
      </c>
      <c r="P49" s="60" t="str">
        <f t="shared" ref="P49:P55" si="46">IF(OR(I49="COZINHA",I49="COPA",I49="ÁREADESERVIÇO",I49="BANHEIRO")*AND(M49&gt;=3),3,IF(OR(I49="COZINHA",I49="COPA",I49="ÁREADESERVIÇO",I49="BANHEIRO")*AND(M49&lt;3),M49,"0"))</f>
        <v>0</v>
      </c>
      <c r="Q49" s="60" t="str">
        <f t="shared" ref="Q49:Q55" si="47">IF(OR(I49="VARANDA",I49="GARAGEM"),1,"0")</f>
        <v>0</v>
      </c>
      <c r="R49" s="112">
        <v>1400</v>
      </c>
      <c r="S49" s="60">
        <f t="shared" ref="S49:S55" si="48">O49*$O$2+$P$2*P49+Q49*$Q$2+R49*N49</f>
        <v>1800</v>
      </c>
      <c r="T49" s="72">
        <f t="shared" ref="T49:T55" si="49">IF(J49&lt;=6,100,100+ROUNDUP((J49-6)/4,0)*60)</f>
        <v>280</v>
      </c>
      <c r="U49" s="33"/>
    </row>
    <row r="50" spans="1:21" x14ac:dyDescent="0.3">
      <c r="A50" s="190"/>
      <c r="B50" s="190"/>
      <c r="C50" s="190"/>
      <c r="D50" s="190"/>
      <c r="E50" s="190"/>
      <c r="F50" s="190"/>
      <c r="G50" s="190"/>
      <c r="H50" s="92">
        <v>1</v>
      </c>
      <c r="I50" s="27" t="s">
        <v>80</v>
      </c>
      <c r="J50" s="34">
        <v>6.64</v>
      </c>
      <c r="K50" s="34">
        <v>10.72</v>
      </c>
      <c r="L50" s="27" t="str">
        <f t="shared" si="44"/>
        <v>-</v>
      </c>
      <c r="M50" s="27">
        <v>1</v>
      </c>
      <c r="N50" s="27">
        <v>1</v>
      </c>
      <c r="O50" s="27" t="str">
        <f t="shared" si="45"/>
        <v>0</v>
      </c>
      <c r="P50" s="27">
        <f t="shared" si="46"/>
        <v>1</v>
      </c>
      <c r="Q50" s="27" t="str">
        <f t="shared" si="47"/>
        <v>0</v>
      </c>
      <c r="R50" s="5">
        <v>5500</v>
      </c>
      <c r="S50" s="27">
        <f t="shared" si="48"/>
        <v>6100</v>
      </c>
      <c r="T50" s="35">
        <f t="shared" si="49"/>
        <v>160</v>
      </c>
      <c r="U50" s="33"/>
    </row>
    <row r="51" spans="1:21" x14ac:dyDescent="0.3">
      <c r="A51" s="196" t="s">
        <v>170</v>
      </c>
      <c r="B51" s="47" t="s">
        <v>4</v>
      </c>
      <c r="C51" s="47" t="s">
        <v>5</v>
      </c>
      <c r="D51" s="47" t="s">
        <v>6</v>
      </c>
      <c r="E51" s="47" t="s">
        <v>7</v>
      </c>
      <c r="F51" s="47" t="s">
        <v>8</v>
      </c>
      <c r="G51" s="47" t="s">
        <v>59</v>
      </c>
      <c r="I51" s="27" t="s">
        <v>84</v>
      </c>
      <c r="J51" s="34">
        <v>1.73</v>
      </c>
      <c r="K51" s="34">
        <v>5.45</v>
      </c>
      <c r="L51" s="27">
        <f t="shared" si="44"/>
        <v>2</v>
      </c>
      <c r="M51" s="27">
        <v>2</v>
      </c>
      <c r="N51" s="27">
        <v>0</v>
      </c>
      <c r="O51" s="27">
        <f t="shared" si="45"/>
        <v>2</v>
      </c>
      <c r="P51" s="27" t="str">
        <f t="shared" si="46"/>
        <v>0</v>
      </c>
      <c r="Q51" s="27" t="str">
        <f t="shared" si="47"/>
        <v>0</v>
      </c>
      <c r="R51" s="5">
        <v>0</v>
      </c>
      <c r="S51" s="27">
        <f t="shared" si="48"/>
        <v>200</v>
      </c>
      <c r="T51" s="35">
        <f t="shared" si="49"/>
        <v>100</v>
      </c>
      <c r="U51" s="33"/>
    </row>
    <row r="52" spans="1:21" x14ac:dyDescent="0.3">
      <c r="A52" s="196"/>
      <c r="B52" s="27" t="s">
        <v>0</v>
      </c>
      <c r="C52" s="5" t="s">
        <v>110</v>
      </c>
      <c r="D52" s="59">
        <v>760</v>
      </c>
      <c r="E52" s="77">
        <v>127</v>
      </c>
      <c r="F52" s="1">
        <f>D52/E52</f>
        <v>5.984251968503937</v>
      </c>
      <c r="G52" s="76" t="s">
        <v>157</v>
      </c>
      <c r="I52" s="27" t="s">
        <v>82</v>
      </c>
      <c r="J52" s="34">
        <v>10.85</v>
      </c>
      <c r="K52" s="34">
        <v>13.18</v>
      </c>
      <c r="L52" s="27">
        <f t="shared" si="44"/>
        <v>4</v>
      </c>
      <c r="M52" s="27">
        <v>4</v>
      </c>
      <c r="N52" s="27">
        <v>0</v>
      </c>
      <c r="O52" s="27">
        <f t="shared" si="45"/>
        <v>1</v>
      </c>
      <c r="P52" s="27">
        <f t="shared" si="46"/>
        <v>3</v>
      </c>
      <c r="Q52" s="27" t="str">
        <f t="shared" si="47"/>
        <v>0</v>
      </c>
      <c r="R52" s="5">
        <v>0</v>
      </c>
      <c r="S52" s="27">
        <f t="shared" si="48"/>
        <v>1900</v>
      </c>
      <c r="T52" s="35">
        <f t="shared" si="49"/>
        <v>220</v>
      </c>
      <c r="U52" s="33"/>
    </row>
    <row r="53" spans="1:21" x14ac:dyDescent="0.3">
      <c r="A53" s="196"/>
      <c r="B53" s="27" t="s">
        <v>1</v>
      </c>
      <c r="C53" s="5" t="s">
        <v>110</v>
      </c>
      <c r="D53" s="59">
        <v>660</v>
      </c>
      <c r="E53" s="77">
        <v>127</v>
      </c>
      <c r="F53" s="1">
        <f t="shared" ref="F53:F58" si="50">D53/E53</f>
        <v>5.1968503937007871</v>
      </c>
      <c r="G53" s="76" t="s">
        <v>158</v>
      </c>
      <c r="I53" s="53" t="s">
        <v>83</v>
      </c>
      <c r="J53" s="1">
        <v>21.76</v>
      </c>
      <c r="K53" s="1">
        <v>21.85</v>
      </c>
      <c r="L53" s="27">
        <f t="shared" si="44"/>
        <v>5</v>
      </c>
      <c r="M53" s="27">
        <v>5</v>
      </c>
      <c r="N53" s="27">
        <v>0</v>
      </c>
      <c r="O53" s="27">
        <f t="shared" si="45"/>
        <v>5</v>
      </c>
      <c r="P53" s="27" t="str">
        <f t="shared" si="46"/>
        <v>0</v>
      </c>
      <c r="Q53" s="27" t="str">
        <f t="shared" si="47"/>
        <v>0</v>
      </c>
      <c r="R53" s="5">
        <v>0</v>
      </c>
      <c r="S53" s="27">
        <f t="shared" si="48"/>
        <v>500</v>
      </c>
      <c r="T53" s="35">
        <f t="shared" si="49"/>
        <v>340</v>
      </c>
      <c r="U53" s="33"/>
    </row>
    <row r="54" spans="1:21" x14ac:dyDescent="0.3">
      <c r="A54" s="196"/>
      <c r="B54" s="27" t="s">
        <v>2</v>
      </c>
      <c r="C54" s="5" t="s">
        <v>114</v>
      </c>
      <c r="D54" s="27">
        <v>1500</v>
      </c>
      <c r="E54" s="5">
        <v>127</v>
      </c>
      <c r="F54" s="1">
        <f t="shared" si="50"/>
        <v>11.811023622047244</v>
      </c>
      <c r="G54" s="27" t="s">
        <v>159</v>
      </c>
      <c r="I54" s="54" t="s">
        <v>85</v>
      </c>
      <c r="J54" s="55">
        <v>10.11</v>
      </c>
      <c r="K54" s="55">
        <v>12.72</v>
      </c>
      <c r="L54" s="27">
        <f t="shared" si="44"/>
        <v>3</v>
      </c>
      <c r="M54" s="27">
        <v>3</v>
      </c>
      <c r="N54" s="27">
        <v>0</v>
      </c>
      <c r="O54" s="27">
        <f t="shared" si="45"/>
        <v>3</v>
      </c>
      <c r="P54" s="27" t="str">
        <f t="shared" si="46"/>
        <v>0</v>
      </c>
      <c r="Q54" s="27" t="str">
        <f t="shared" si="47"/>
        <v>0</v>
      </c>
      <c r="R54" s="5">
        <v>0</v>
      </c>
      <c r="S54" s="27">
        <f t="shared" si="48"/>
        <v>300</v>
      </c>
      <c r="T54" s="35">
        <f t="shared" si="49"/>
        <v>220</v>
      </c>
      <c r="U54" s="33"/>
    </row>
    <row r="55" spans="1:21" x14ac:dyDescent="0.3">
      <c r="A55" s="196"/>
      <c r="B55" s="27" t="s">
        <v>3</v>
      </c>
      <c r="C55" s="5" t="s">
        <v>114</v>
      </c>
      <c r="D55" s="5">
        <v>1200</v>
      </c>
      <c r="E55" s="5">
        <v>127</v>
      </c>
      <c r="F55" s="1">
        <f t="shared" si="50"/>
        <v>9.4488188976377945</v>
      </c>
      <c r="G55" s="5" t="s">
        <v>160</v>
      </c>
      <c r="H55" s="92" t="s">
        <v>156</v>
      </c>
      <c r="I55" s="5" t="s">
        <v>80</v>
      </c>
      <c r="J55" s="1">
        <v>2.72</v>
      </c>
      <c r="K55" s="1">
        <v>6.68</v>
      </c>
      <c r="L55" s="27" t="str">
        <f t="shared" si="44"/>
        <v>-</v>
      </c>
      <c r="M55" s="27">
        <v>1</v>
      </c>
      <c r="N55" s="27">
        <v>0</v>
      </c>
      <c r="O55" s="27" t="str">
        <f t="shared" si="45"/>
        <v>0</v>
      </c>
      <c r="P55" s="27">
        <f t="shared" si="46"/>
        <v>1</v>
      </c>
      <c r="Q55" s="27" t="str">
        <f t="shared" si="47"/>
        <v>0</v>
      </c>
      <c r="R55" s="5">
        <v>0</v>
      </c>
      <c r="S55" s="27">
        <f t="shared" si="48"/>
        <v>600</v>
      </c>
      <c r="T55" s="35">
        <f t="shared" si="49"/>
        <v>100</v>
      </c>
      <c r="U55" s="33"/>
    </row>
    <row r="56" spans="1:21" x14ac:dyDescent="0.3">
      <c r="A56" s="196"/>
      <c r="B56" s="27" t="s">
        <v>18</v>
      </c>
      <c r="C56" s="5" t="s">
        <v>114</v>
      </c>
      <c r="D56" s="5">
        <v>1800</v>
      </c>
      <c r="E56" s="5">
        <v>127</v>
      </c>
      <c r="F56" s="1">
        <f t="shared" si="50"/>
        <v>14.173228346456693</v>
      </c>
      <c r="G56" s="5" t="s">
        <v>120</v>
      </c>
      <c r="I56" s="24" t="s">
        <v>57</v>
      </c>
      <c r="J56" s="89">
        <f>SUM(J49:J55)</f>
        <v>69.45</v>
      </c>
      <c r="K56" s="89" t="s">
        <v>71</v>
      </c>
      <c r="L56" s="83">
        <f>SUM(L49:L55)</f>
        <v>18</v>
      </c>
      <c r="M56" s="83">
        <f t="shared" ref="M56:T56" si="51">SUM(M49:M55)</f>
        <v>20</v>
      </c>
      <c r="N56" s="110">
        <f t="shared" si="51"/>
        <v>2</v>
      </c>
      <c r="O56" s="110">
        <f t="shared" si="51"/>
        <v>15</v>
      </c>
      <c r="P56" s="110">
        <f t="shared" si="51"/>
        <v>5</v>
      </c>
      <c r="Q56" s="110">
        <f t="shared" si="51"/>
        <v>0</v>
      </c>
      <c r="R56" s="110" t="s">
        <v>71</v>
      </c>
      <c r="S56" s="83">
        <f t="shared" si="51"/>
        <v>11400</v>
      </c>
      <c r="T56" s="83">
        <f t="shared" si="51"/>
        <v>1420</v>
      </c>
      <c r="U56" s="82">
        <f>S56+T56</f>
        <v>12820</v>
      </c>
    </row>
    <row r="57" spans="1:21" x14ac:dyDescent="0.3">
      <c r="A57" s="196"/>
      <c r="B57" s="27" t="s">
        <v>19</v>
      </c>
      <c r="C57" s="5" t="s">
        <v>70</v>
      </c>
      <c r="D57" s="5">
        <v>5500</v>
      </c>
      <c r="E57" s="5">
        <v>220</v>
      </c>
      <c r="F57" s="1">
        <f t="shared" si="50"/>
        <v>25</v>
      </c>
      <c r="G57" s="5" t="s">
        <v>161</v>
      </c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33"/>
    </row>
    <row r="58" spans="1:21" x14ac:dyDescent="0.3">
      <c r="A58" s="196"/>
      <c r="B58" s="27" t="s">
        <v>21</v>
      </c>
      <c r="C58" s="5" t="s">
        <v>70</v>
      </c>
      <c r="D58" s="5">
        <v>1400</v>
      </c>
      <c r="E58" s="5">
        <v>220</v>
      </c>
      <c r="F58" s="1">
        <f t="shared" si="50"/>
        <v>6.3636363636363633</v>
      </c>
      <c r="G58" s="5" t="s">
        <v>162</v>
      </c>
      <c r="I58" s="66" t="s">
        <v>130</v>
      </c>
      <c r="J58" s="113"/>
      <c r="K58" s="113"/>
      <c r="L58" s="60"/>
      <c r="M58" s="60"/>
      <c r="N58" s="109"/>
      <c r="O58" s="60"/>
      <c r="P58" s="60"/>
      <c r="Q58" s="60"/>
      <c r="R58" s="112"/>
      <c r="S58" s="60"/>
      <c r="T58" s="72"/>
      <c r="U58" s="33"/>
    </row>
    <row r="59" spans="1:21" x14ac:dyDescent="0.3">
      <c r="A59" s="196"/>
      <c r="B59" s="58" t="s">
        <v>57</v>
      </c>
      <c r="C59" s="47" t="s">
        <v>71</v>
      </c>
      <c r="D59" s="57">
        <f>SUM(D52:D58)</f>
        <v>12820</v>
      </c>
      <c r="E59" s="6" t="s">
        <v>71</v>
      </c>
      <c r="F59" s="85" t="s">
        <v>71</v>
      </c>
      <c r="G59" s="47" t="s">
        <v>71</v>
      </c>
      <c r="H59" s="92">
        <v>1</v>
      </c>
      <c r="I59" s="5" t="s">
        <v>81</v>
      </c>
      <c r="J59" s="1">
        <v>28.34</v>
      </c>
      <c r="K59" s="1">
        <v>26.77</v>
      </c>
      <c r="L59" s="27">
        <f t="shared" ref="L59:L69" si="52">IF(OR(I59="COZINHA",I59="COPA",I59="ÁREADESERVIÇO"),ROUNDUP(K59/(3.5),0),IF(OR(I59="ESCADA",I59="BANHEIRO"),"-",IF(OR(I59="VARANDA",I59="GARAGEM"),1,ROUNDUP(K59/5,0))))</f>
        <v>6</v>
      </c>
      <c r="M59" s="27">
        <v>6</v>
      </c>
      <c r="N59" s="5">
        <v>1</v>
      </c>
      <c r="O59" s="27">
        <f t="shared" ref="O59:O69" si="53">IF(OR(I59="COZINHA",I59="COPA",I59="ÁREADESERVIÇO",I59="BANHEIRO")*AND(M59&gt;3),M59-3,IF(OR(I59="COZINHA",I59="COPA",I59="ÁREADESERVIÇO",I59="BANHEIRO")*AND(M59&lt;=3),"0",IF(OR(I59="VARANDA",I59="GARAGEM"),"0",(M59))))</f>
        <v>6</v>
      </c>
      <c r="P59" s="27" t="str">
        <f t="shared" ref="P59:P69" si="54">IF(OR(I59="COZINHA",I59="COPA",I59="ÁREADESERVIÇO",I59="BANHEIRO")*AND(M59&gt;=3),3,IF(OR(I59="COZINHA",I59="COPA",I59="ÁREADESERVIÇO",I59="BANHEIRO")*AND(M59&lt;3),M59,"0"))</f>
        <v>0</v>
      </c>
      <c r="Q59" s="27" t="str">
        <f t="shared" ref="Q59:Q69" si="55">IF(OR(I59="VARANDA",I59="GARAGEM"),1,"0")</f>
        <v>0</v>
      </c>
      <c r="R59" s="5">
        <v>2100</v>
      </c>
      <c r="S59" s="27">
        <f t="shared" ref="S59:S69" si="56">O59*$O$2+$P$2*P59+Q59*$Q$2+R59*N59</f>
        <v>2700</v>
      </c>
      <c r="T59" s="35">
        <f t="shared" ref="T59:T69" si="57">IF(J59&lt;=6,100,100+ROUNDUP((J59-6)/4,0)*60)</f>
        <v>460</v>
      </c>
      <c r="U59" s="33"/>
    </row>
    <row r="60" spans="1:21" x14ac:dyDescent="0.3">
      <c r="A60" s="190"/>
      <c r="B60" s="190"/>
      <c r="C60" s="190"/>
      <c r="D60" s="190"/>
      <c r="E60" s="190"/>
      <c r="F60" s="190"/>
      <c r="G60" s="190"/>
      <c r="H60" s="92">
        <v>1</v>
      </c>
      <c r="I60" s="5" t="s">
        <v>80</v>
      </c>
      <c r="J60" s="1">
        <v>8.89</v>
      </c>
      <c r="K60" s="1">
        <v>15.93</v>
      </c>
      <c r="L60" s="27" t="str">
        <f t="shared" si="52"/>
        <v>-</v>
      </c>
      <c r="M60" s="27">
        <v>1</v>
      </c>
      <c r="N60" s="5">
        <v>1</v>
      </c>
      <c r="O60" s="27" t="str">
        <f t="shared" si="53"/>
        <v>0</v>
      </c>
      <c r="P60" s="27">
        <f t="shared" si="54"/>
        <v>1</v>
      </c>
      <c r="Q60" s="27" t="str">
        <f t="shared" si="55"/>
        <v>0</v>
      </c>
      <c r="R60" s="5">
        <v>5500</v>
      </c>
      <c r="S60" s="27">
        <f t="shared" si="56"/>
        <v>6100</v>
      </c>
      <c r="T60" s="35">
        <f t="shared" si="57"/>
        <v>160</v>
      </c>
      <c r="U60" s="33"/>
    </row>
    <row r="61" spans="1:21" ht="15" customHeight="1" x14ac:dyDescent="0.3">
      <c r="A61" s="185" t="s">
        <v>171</v>
      </c>
      <c r="B61" s="47" t="s">
        <v>4</v>
      </c>
      <c r="C61" s="47" t="s">
        <v>5</v>
      </c>
      <c r="D61" s="47" t="s">
        <v>6</v>
      </c>
      <c r="E61" s="47" t="s">
        <v>7</v>
      </c>
      <c r="F61" s="47" t="s">
        <v>8</v>
      </c>
      <c r="G61" s="47" t="s">
        <v>59</v>
      </c>
      <c r="H61" s="92">
        <v>2</v>
      </c>
      <c r="I61" s="5" t="s">
        <v>81</v>
      </c>
      <c r="J61" s="1">
        <v>14.36</v>
      </c>
      <c r="K61" s="1">
        <v>15.3</v>
      </c>
      <c r="L61" s="27">
        <f t="shared" si="52"/>
        <v>4</v>
      </c>
      <c r="M61" s="27">
        <v>4</v>
      </c>
      <c r="N61" s="5">
        <v>0</v>
      </c>
      <c r="O61" s="27">
        <f t="shared" si="53"/>
        <v>4</v>
      </c>
      <c r="P61" s="27" t="str">
        <f t="shared" si="54"/>
        <v>0</v>
      </c>
      <c r="Q61" s="27" t="str">
        <f t="shared" si="55"/>
        <v>0</v>
      </c>
      <c r="R61" s="5">
        <v>0</v>
      </c>
      <c r="S61" s="27">
        <f t="shared" si="56"/>
        <v>400</v>
      </c>
      <c r="T61" s="35">
        <f t="shared" si="57"/>
        <v>280</v>
      </c>
      <c r="U61" s="33"/>
    </row>
    <row r="62" spans="1:21" x14ac:dyDescent="0.3">
      <c r="A62" s="186"/>
      <c r="B62" s="27" t="s">
        <v>0</v>
      </c>
      <c r="C62" s="59" t="s">
        <v>110</v>
      </c>
      <c r="D62" s="59">
        <v>900</v>
      </c>
      <c r="E62" s="59">
        <v>127</v>
      </c>
      <c r="F62" s="1">
        <f>D62/E62</f>
        <v>7.0866141732283463</v>
      </c>
      <c r="G62" s="59" t="s">
        <v>163</v>
      </c>
      <c r="H62" s="92">
        <v>2</v>
      </c>
      <c r="I62" s="5" t="s">
        <v>80</v>
      </c>
      <c r="J62" s="1">
        <v>4.84</v>
      </c>
      <c r="K62" s="1">
        <v>9.2899999999999991</v>
      </c>
      <c r="L62" s="27" t="str">
        <f t="shared" si="52"/>
        <v>-</v>
      </c>
      <c r="M62" s="27">
        <v>1</v>
      </c>
      <c r="N62" s="5">
        <v>1</v>
      </c>
      <c r="O62" s="27" t="str">
        <f t="shared" si="53"/>
        <v>0</v>
      </c>
      <c r="P62" s="27">
        <f t="shared" si="54"/>
        <v>1</v>
      </c>
      <c r="Q62" s="27" t="str">
        <f t="shared" si="55"/>
        <v>0</v>
      </c>
      <c r="R62" s="5">
        <v>5500</v>
      </c>
      <c r="S62" s="27">
        <f t="shared" si="56"/>
        <v>6100</v>
      </c>
      <c r="T62" s="35">
        <f t="shared" si="57"/>
        <v>100</v>
      </c>
      <c r="U62" s="33"/>
    </row>
    <row r="63" spans="1:21" x14ac:dyDescent="0.3">
      <c r="A63" s="186"/>
      <c r="B63" s="27" t="s">
        <v>1</v>
      </c>
      <c r="C63" s="59" t="s">
        <v>110</v>
      </c>
      <c r="D63" s="59">
        <v>900</v>
      </c>
      <c r="E63" s="59">
        <v>127</v>
      </c>
      <c r="F63" s="1">
        <f t="shared" ref="F63:F71" si="58">D63/E63</f>
        <v>7.0866141732283463</v>
      </c>
      <c r="G63" s="59" t="s">
        <v>164</v>
      </c>
      <c r="H63" s="92">
        <v>3</v>
      </c>
      <c r="I63" s="5" t="s">
        <v>81</v>
      </c>
      <c r="J63" s="1">
        <v>17</v>
      </c>
      <c r="K63" s="1">
        <v>16.809999999999999</v>
      </c>
      <c r="L63" s="27">
        <f t="shared" si="52"/>
        <v>4</v>
      </c>
      <c r="M63" s="27">
        <v>4</v>
      </c>
      <c r="N63" s="5">
        <v>0</v>
      </c>
      <c r="O63" s="27">
        <f t="shared" si="53"/>
        <v>4</v>
      </c>
      <c r="P63" s="27" t="str">
        <f t="shared" si="54"/>
        <v>0</v>
      </c>
      <c r="Q63" s="27" t="str">
        <f t="shared" si="55"/>
        <v>0</v>
      </c>
      <c r="R63" s="5">
        <v>0</v>
      </c>
      <c r="S63" s="27">
        <f t="shared" si="56"/>
        <v>400</v>
      </c>
      <c r="T63" s="35">
        <f t="shared" si="57"/>
        <v>280</v>
      </c>
      <c r="U63" s="33"/>
    </row>
    <row r="64" spans="1:21" x14ac:dyDescent="0.3">
      <c r="A64" s="186"/>
      <c r="B64" s="27" t="s">
        <v>2</v>
      </c>
      <c r="C64" s="59" t="s">
        <v>110</v>
      </c>
      <c r="D64" s="59">
        <v>980</v>
      </c>
      <c r="E64" s="59">
        <v>127</v>
      </c>
      <c r="F64" s="1">
        <f t="shared" si="58"/>
        <v>7.7165354330708658</v>
      </c>
      <c r="G64" s="59" t="s">
        <v>165</v>
      </c>
      <c r="I64" s="5" t="s">
        <v>88</v>
      </c>
      <c r="J64" s="1">
        <v>3.31</v>
      </c>
      <c r="K64" s="1">
        <v>7.92</v>
      </c>
      <c r="L64" s="27">
        <f t="shared" si="52"/>
        <v>2</v>
      </c>
      <c r="M64" s="27">
        <v>2</v>
      </c>
      <c r="N64" s="5">
        <v>0</v>
      </c>
      <c r="O64" s="27">
        <f t="shared" si="53"/>
        <v>2</v>
      </c>
      <c r="P64" s="27" t="str">
        <f t="shared" si="54"/>
        <v>0</v>
      </c>
      <c r="Q64" s="27" t="str">
        <f t="shared" si="55"/>
        <v>0</v>
      </c>
      <c r="R64" s="5">
        <v>0</v>
      </c>
      <c r="S64" s="27">
        <f t="shared" si="56"/>
        <v>200</v>
      </c>
      <c r="T64" s="35">
        <f t="shared" si="57"/>
        <v>100</v>
      </c>
      <c r="U64" s="33"/>
    </row>
    <row r="65" spans="1:21" x14ac:dyDescent="0.3">
      <c r="A65" s="186"/>
      <c r="B65" s="27" t="s">
        <v>3</v>
      </c>
      <c r="C65" s="59" t="s">
        <v>114</v>
      </c>
      <c r="D65" s="59">
        <v>1600</v>
      </c>
      <c r="E65" s="59">
        <v>127</v>
      </c>
      <c r="F65" s="1">
        <f t="shared" si="58"/>
        <v>12.598425196850394</v>
      </c>
      <c r="G65" s="59" t="s">
        <v>166</v>
      </c>
      <c r="I65" s="5" t="s">
        <v>84</v>
      </c>
      <c r="J65" s="1">
        <v>3.39</v>
      </c>
      <c r="K65" s="1">
        <v>7.98</v>
      </c>
      <c r="L65" s="27">
        <f t="shared" si="52"/>
        <v>2</v>
      </c>
      <c r="M65" s="27">
        <v>2</v>
      </c>
      <c r="N65" s="5">
        <v>0</v>
      </c>
      <c r="O65" s="27">
        <f t="shared" si="53"/>
        <v>2</v>
      </c>
      <c r="P65" s="27" t="str">
        <f t="shared" si="54"/>
        <v>0</v>
      </c>
      <c r="Q65" s="27" t="str">
        <f t="shared" si="55"/>
        <v>0</v>
      </c>
      <c r="R65" s="5">
        <v>0</v>
      </c>
      <c r="S65" s="27">
        <f t="shared" si="56"/>
        <v>200</v>
      </c>
      <c r="T65" s="35">
        <f t="shared" si="57"/>
        <v>100</v>
      </c>
      <c r="U65" s="33"/>
    </row>
    <row r="66" spans="1:21" x14ac:dyDescent="0.3">
      <c r="A66" s="186"/>
      <c r="B66" s="27" t="s">
        <v>18</v>
      </c>
      <c r="C66" s="59" t="s">
        <v>114</v>
      </c>
      <c r="D66" s="59">
        <v>1700</v>
      </c>
      <c r="E66" s="59">
        <v>127</v>
      </c>
      <c r="F66" s="1">
        <f t="shared" si="58"/>
        <v>13.385826771653543</v>
      </c>
      <c r="G66" s="59" t="s">
        <v>167</v>
      </c>
      <c r="I66" s="5" t="s">
        <v>82</v>
      </c>
      <c r="J66" s="1">
        <v>11.82</v>
      </c>
      <c r="K66" s="1">
        <v>16.36</v>
      </c>
      <c r="L66" s="27">
        <f t="shared" si="52"/>
        <v>5</v>
      </c>
      <c r="M66" s="27">
        <v>5</v>
      </c>
      <c r="N66" s="5">
        <v>0</v>
      </c>
      <c r="O66" s="27">
        <f t="shared" si="53"/>
        <v>2</v>
      </c>
      <c r="P66" s="27">
        <f t="shared" si="54"/>
        <v>3</v>
      </c>
      <c r="Q66" s="27" t="str">
        <f t="shared" si="55"/>
        <v>0</v>
      </c>
      <c r="R66" s="5">
        <v>0</v>
      </c>
      <c r="S66" s="27">
        <f t="shared" si="56"/>
        <v>2000</v>
      </c>
      <c r="T66" s="35">
        <f t="shared" si="57"/>
        <v>220</v>
      </c>
      <c r="U66" s="33"/>
    </row>
    <row r="67" spans="1:21" x14ac:dyDescent="0.3">
      <c r="A67" s="186"/>
      <c r="B67" s="27" t="s">
        <v>19</v>
      </c>
      <c r="C67" s="59" t="s">
        <v>114</v>
      </c>
      <c r="D67" s="59">
        <v>1800</v>
      </c>
      <c r="E67" s="59">
        <v>127</v>
      </c>
      <c r="F67" s="1">
        <f t="shared" si="58"/>
        <v>14.173228346456693</v>
      </c>
      <c r="G67" s="59" t="s">
        <v>155</v>
      </c>
      <c r="I67" s="5" t="s">
        <v>83</v>
      </c>
      <c r="J67" s="1">
        <v>26.78</v>
      </c>
      <c r="K67" s="1">
        <v>23.55</v>
      </c>
      <c r="L67" s="27">
        <f t="shared" si="52"/>
        <v>5</v>
      </c>
      <c r="M67" s="27">
        <v>5</v>
      </c>
      <c r="N67" s="5">
        <v>0</v>
      </c>
      <c r="O67" s="27">
        <f t="shared" si="53"/>
        <v>5</v>
      </c>
      <c r="P67" s="27" t="str">
        <f t="shared" si="54"/>
        <v>0</v>
      </c>
      <c r="Q67" s="27" t="str">
        <f t="shared" si="55"/>
        <v>0</v>
      </c>
      <c r="R67" s="5">
        <v>0</v>
      </c>
      <c r="S67" s="27">
        <f t="shared" si="56"/>
        <v>500</v>
      </c>
      <c r="T67" s="35">
        <f t="shared" si="57"/>
        <v>460</v>
      </c>
      <c r="U67" s="33"/>
    </row>
    <row r="68" spans="1:21" x14ac:dyDescent="0.3">
      <c r="A68" s="186"/>
      <c r="B68" s="27" t="s">
        <v>21</v>
      </c>
      <c r="C68" s="59" t="s">
        <v>114</v>
      </c>
      <c r="D68" s="59">
        <v>1800</v>
      </c>
      <c r="E68" s="59">
        <v>127</v>
      </c>
      <c r="F68" s="1">
        <f t="shared" si="58"/>
        <v>14.173228346456693</v>
      </c>
      <c r="G68" s="59" t="s">
        <v>120</v>
      </c>
      <c r="I68" s="5" t="s">
        <v>85</v>
      </c>
      <c r="J68" s="1">
        <v>32.049999999999997</v>
      </c>
      <c r="K68" s="1">
        <v>36.130000000000003</v>
      </c>
      <c r="L68" s="27">
        <f t="shared" si="52"/>
        <v>8</v>
      </c>
      <c r="M68" s="27">
        <v>8</v>
      </c>
      <c r="N68" s="5">
        <v>0</v>
      </c>
      <c r="O68" s="27">
        <f t="shared" si="53"/>
        <v>8</v>
      </c>
      <c r="P68" s="27" t="str">
        <f t="shared" si="54"/>
        <v>0</v>
      </c>
      <c r="Q68" s="27" t="str">
        <f t="shared" si="55"/>
        <v>0</v>
      </c>
      <c r="R68" s="5">
        <v>0</v>
      </c>
      <c r="S68" s="27">
        <f t="shared" si="56"/>
        <v>800</v>
      </c>
      <c r="T68" s="35">
        <f t="shared" si="57"/>
        <v>520</v>
      </c>
      <c r="U68" s="33"/>
    </row>
    <row r="69" spans="1:21" x14ac:dyDescent="0.3">
      <c r="A69" s="186"/>
      <c r="B69" s="27" t="s">
        <v>40</v>
      </c>
      <c r="C69" s="59" t="s">
        <v>70</v>
      </c>
      <c r="D69" s="59">
        <v>5500</v>
      </c>
      <c r="E69" s="59">
        <v>220</v>
      </c>
      <c r="F69" s="1">
        <f t="shared" si="58"/>
        <v>25</v>
      </c>
      <c r="G69" s="59" t="s">
        <v>123</v>
      </c>
      <c r="H69" s="92">
        <v>3</v>
      </c>
      <c r="I69" s="69" t="s">
        <v>80</v>
      </c>
      <c r="J69" s="114">
        <v>1.91</v>
      </c>
      <c r="K69" s="114">
        <v>5.75</v>
      </c>
      <c r="L69" s="26" t="str">
        <f t="shared" si="52"/>
        <v>-</v>
      </c>
      <c r="M69" s="26">
        <v>1</v>
      </c>
      <c r="N69" s="69">
        <v>0</v>
      </c>
      <c r="O69" s="26" t="str">
        <f t="shared" si="53"/>
        <v>0</v>
      </c>
      <c r="P69" s="26">
        <f t="shared" si="54"/>
        <v>1</v>
      </c>
      <c r="Q69" s="26" t="str">
        <f t="shared" si="55"/>
        <v>0</v>
      </c>
      <c r="R69" s="69">
        <v>0</v>
      </c>
      <c r="S69" s="26">
        <f t="shared" si="56"/>
        <v>600</v>
      </c>
      <c r="T69" s="70">
        <f t="shared" si="57"/>
        <v>100</v>
      </c>
      <c r="U69" s="33"/>
    </row>
    <row r="70" spans="1:21" x14ac:dyDescent="0.3">
      <c r="A70" s="186"/>
      <c r="B70" s="27" t="s">
        <v>41</v>
      </c>
      <c r="C70" s="59" t="s">
        <v>70</v>
      </c>
      <c r="D70" s="59">
        <v>5500</v>
      </c>
      <c r="E70" s="59">
        <v>220</v>
      </c>
      <c r="F70" s="1">
        <f t="shared" si="58"/>
        <v>25</v>
      </c>
      <c r="G70" s="59" t="s">
        <v>124</v>
      </c>
      <c r="I70" s="47" t="s">
        <v>57</v>
      </c>
      <c r="J70" s="85">
        <f>SUM(J59:J69)</f>
        <v>152.69000000000003</v>
      </c>
      <c r="K70" s="85" t="s">
        <v>71</v>
      </c>
      <c r="L70" s="84">
        <f t="shared" ref="L70" si="59">SUM(L59:L69)</f>
        <v>36</v>
      </c>
      <c r="M70" s="84">
        <f t="shared" ref="M70" si="60">SUM(M59:M69)</f>
        <v>39</v>
      </c>
      <c r="N70" s="111">
        <f t="shared" ref="N70" si="61">SUM(N59:N69)</f>
        <v>3</v>
      </c>
      <c r="O70" s="111">
        <f t="shared" ref="O70" si="62">SUM(O59:O69)</f>
        <v>33</v>
      </c>
      <c r="P70" s="111">
        <f t="shared" ref="P70" si="63">SUM(P59:P69)</f>
        <v>6</v>
      </c>
      <c r="Q70" s="111">
        <f t="shared" ref="Q70" si="64">SUM(Q59:Q69)</f>
        <v>0</v>
      </c>
      <c r="R70" s="111" t="s">
        <v>71</v>
      </c>
      <c r="S70" s="84">
        <f t="shared" ref="S70" si="65">SUM(S59:S69)</f>
        <v>20000</v>
      </c>
      <c r="T70" s="84">
        <f t="shared" ref="T70" si="66">SUM(T59:T69)</f>
        <v>2780</v>
      </c>
      <c r="U70" s="82">
        <f>S70+T70</f>
        <v>22780</v>
      </c>
    </row>
    <row r="71" spans="1:21" x14ac:dyDescent="0.3">
      <c r="A71" s="186"/>
      <c r="B71" s="27" t="s">
        <v>42</v>
      </c>
      <c r="C71" s="59" t="s">
        <v>70</v>
      </c>
      <c r="D71" s="59">
        <v>2100</v>
      </c>
      <c r="E71" s="59">
        <v>220</v>
      </c>
      <c r="F71" s="1">
        <f t="shared" si="58"/>
        <v>9.545454545454545</v>
      </c>
      <c r="G71" s="59" t="s">
        <v>168</v>
      </c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33"/>
    </row>
    <row r="72" spans="1:21" x14ac:dyDescent="0.3">
      <c r="A72" s="187"/>
      <c r="B72" s="58" t="s">
        <v>57</v>
      </c>
      <c r="C72" s="57" t="s">
        <v>71</v>
      </c>
      <c r="D72" s="57">
        <f>SUM(D62:D71)</f>
        <v>22780</v>
      </c>
      <c r="E72" s="57" t="s">
        <v>71</v>
      </c>
      <c r="F72" s="57" t="s">
        <v>71</v>
      </c>
      <c r="G72" s="57" t="s">
        <v>71</v>
      </c>
      <c r="I72" s="198" t="s">
        <v>260</v>
      </c>
      <c r="J72" s="199"/>
      <c r="K72" s="199"/>
      <c r="L72" s="200"/>
      <c r="M72" s="200"/>
      <c r="N72" s="200"/>
      <c r="O72" s="200"/>
      <c r="P72" s="200"/>
      <c r="Q72" s="200"/>
      <c r="R72" s="200"/>
      <c r="S72" s="200"/>
      <c r="T72" s="200"/>
      <c r="U72" s="33"/>
    </row>
    <row r="73" spans="1:21" x14ac:dyDescent="0.3">
      <c r="A73" s="189"/>
      <c r="B73" s="189"/>
      <c r="C73" s="189"/>
      <c r="D73" s="189"/>
      <c r="E73" s="189"/>
      <c r="F73" s="189"/>
      <c r="G73" s="189"/>
      <c r="I73" s="5" t="s">
        <v>101</v>
      </c>
      <c r="J73" s="1">
        <v>17.03</v>
      </c>
      <c r="K73" s="1">
        <v>24.69</v>
      </c>
      <c r="L73" s="27">
        <f>IF(OR(I73="COZINHA",I73="COPA",I73="ÁREADESERVIÇO"),ROUNDUP(K73/(3.5),0),IF(OR(I73="ESCADA",I73="BANHEIRO"),"-",IF(OR(I73="VARANDA",I73="GARAGEM"),1,ROUNDUP(K73/5,0))))</f>
        <v>5</v>
      </c>
      <c r="M73" s="27">
        <v>1</v>
      </c>
      <c r="N73" s="5">
        <v>0</v>
      </c>
      <c r="O73" s="27">
        <f>IF(OR(I73="COZINHA",I73="COPA",I73="ÁREADESERVIÇO",I73="BANHEIRO")*AND(M73&gt;3),M73-3,IF(OR(I73="COZINHA",I73="COPA",I73="ÁREADESERVIÇO",I73="BANHEIRO")*AND(M73&lt;=3),"0",IF(OR(I73="VARANDA",I73="GARAGEM"),"0",(M73))))</f>
        <v>1</v>
      </c>
      <c r="P73" s="27" t="str">
        <f>IF(OR(I73="COZINHA",I73="COPA",I73="ÁREADESERVIÇO",I73="BANHEIRO")*AND(M73&gt;=3),3,IF(OR(I73="COZINHA",I73="COPA",I73="ÁREADESERVIÇO",I73="BANHEIRO")*AND(M73&lt;3),M73,"0"))</f>
        <v>0</v>
      </c>
      <c r="Q73" s="27" t="str">
        <f>IF(OR(I73="VARANDA",I73="GARAGEM"),1,"0")</f>
        <v>0</v>
      </c>
      <c r="R73" s="5">
        <v>0</v>
      </c>
      <c r="S73" s="27">
        <f t="shared" ref="S73:S74" si="67">O73*$O$2+$P$2*P73+Q73*$Q$2+R73*N73</f>
        <v>100</v>
      </c>
      <c r="T73" s="35">
        <f t="shared" ref="T73:T74" si="68">IF(J73&lt;=6,100,100+ROUNDUP((J73-6)/4,0)*60)</f>
        <v>280</v>
      </c>
      <c r="U73" s="33"/>
    </row>
    <row r="74" spans="1:21" x14ac:dyDescent="0.3">
      <c r="A74" s="191" t="s">
        <v>169</v>
      </c>
      <c r="B74" s="192" t="s">
        <v>187</v>
      </c>
      <c r="C74" s="192"/>
      <c r="D74" s="192"/>
      <c r="E74" s="192"/>
      <c r="F74" s="192"/>
      <c r="G74" s="192"/>
      <c r="I74" s="69" t="s">
        <v>89</v>
      </c>
      <c r="J74" s="1">
        <v>10.68</v>
      </c>
      <c r="K74" s="1">
        <v>13.71</v>
      </c>
      <c r="L74" s="27" t="str">
        <f>IF(OR(I74="COZINHA",I74="COPA",I74="ÁREADESERVIÇO"),ROUNDUP(K74/(3.5),0),IF(OR(I74="ESCADA",I74="BANHEIRO"),"-",IF(OR(I74="VARANDA",I74="GARAGEM"),1,ROUNDUP(K74/5,0))))</f>
        <v>-</v>
      </c>
      <c r="M74" s="27">
        <v>0</v>
      </c>
      <c r="N74" s="5">
        <v>0</v>
      </c>
      <c r="O74" s="27">
        <f>IF(OR(I74="COZINHA",I74="COPA",I74="ÁREADESERVIÇO",I74="BANHEIRO")*AND(M74&gt;3),M74-3,IF(OR(I74="COZINHA",I74="COPA",I74="ÁREADESERVIÇO",I74="BANHEIRO")*AND(M74&lt;=3),"0",IF(OR(I74="VARANDA",I74="GARAGEM"),"0",(M74))))</f>
        <v>0</v>
      </c>
      <c r="P74" s="27" t="str">
        <f>IF(OR(I74="COZINHA",I74="COPA",I74="ÁREADESERVIÇO",I74="BANHEIRO")*AND(M74&gt;=3),3,IF(OR(I74="COZINHA",I74="COPA",I74="ÁREADESERVIÇO",I74="BANHEIRO")*AND(M74&lt;3),M74,"0"))</f>
        <v>0</v>
      </c>
      <c r="Q74" s="27" t="str">
        <f>IF(OR(I74="VARANDA",I74="GARAGEM"),1,"0")</f>
        <v>0</v>
      </c>
      <c r="R74" s="5">
        <v>0</v>
      </c>
      <c r="S74" s="27">
        <f t="shared" si="67"/>
        <v>0</v>
      </c>
      <c r="T74" s="35">
        <f t="shared" si="68"/>
        <v>220</v>
      </c>
      <c r="U74" s="33"/>
    </row>
    <row r="75" spans="1:21" x14ac:dyDescent="0.3">
      <c r="A75" s="191"/>
      <c r="B75" s="192"/>
      <c r="C75" s="192"/>
      <c r="D75" s="192"/>
      <c r="E75" s="192"/>
      <c r="F75" s="192"/>
      <c r="G75" s="192"/>
      <c r="I75" s="115" t="s">
        <v>57</v>
      </c>
      <c r="J75" s="85">
        <f>SUM(J73:J74)</f>
        <v>27.71</v>
      </c>
      <c r="K75" s="85" t="s">
        <v>71</v>
      </c>
      <c r="L75" s="84">
        <f t="shared" ref="L75" si="69">SUM(L73:L74)</f>
        <v>5</v>
      </c>
      <c r="M75" s="84">
        <f t="shared" ref="M75" si="70">SUM(M73:M74)</f>
        <v>1</v>
      </c>
      <c r="N75" s="111">
        <f t="shared" ref="N75" si="71">SUM(N73:N74)</f>
        <v>0</v>
      </c>
      <c r="O75" s="111">
        <f t="shared" ref="O75" si="72">SUM(O73:O74)</f>
        <v>1</v>
      </c>
      <c r="P75" s="111">
        <f t="shared" ref="P75" si="73">SUM(P73:P74)</f>
        <v>0</v>
      </c>
      <c r="Q75" s="111">
        <f t="shared" ref="Q75" si="74">SUM(Q73:Q74)</f>
        <v>0</v>
      </c>
      <c r="R75" s="111" t="s">
        <v>71</v>
      </c>
      <c r="S75" s="84">
        <f t="shared" ref="S75" si="75">SUM(S73:S74)</f>
        <v>100</v>
      </c>
      <c r="T75" s="84">
        <f t="shared" ref="T75" si="76">SUM(T73:T74)</f>
        <v>500</v>
      </c>
      <c r="U75" s="82">
        <f>S75+T75</f>
        <v>600</v>
      </c>
    </row>
    <row r="76" spans="1:21" x14ac:dyDescent="0.3">
      <c r="A76" s="189"/>
      <c r="B76" s="189"/>
      <c r="C76" s="189"/>
      <c r="D76" s="189"/>
      <c r="E76" s="189"/>
      <c r="F76" s="189"/>
      <c r="G76" s="189"/>
      <c r="I76" s="116"/>
      <c r="J76" s="9"/>
      <c r="K76" s="9"/>
      <c r="L76" s="61"/>
      <c r="M76" s="61"/>
      <c r="N76" s="8"/>
      <c r="O76" s="61"/>
      <c r="P76" s="61"/>
      <c r="Q76" s="61"/>
      <c r="R76" s="8"/>
      <c r="S76" s="61"/>
      <c r="T76" s="63"/>
      <c r="U76" s="33"/>
    </row>
    <row r="77" spans="1:21" ht="15" customHeight="1" x14ac:dyDescent="0.3">
      <c r="A77" s="185" t="s">
        <v>176</v>
      </c>
      <c r="B77" s="47" t="s">
        <v>4</v>
      </c>
      <c r="C77" s="47" t="s">
        <v>5</v>
      </c>
      <c r="D77" s="47" t="s">
        <v>6</v>
      </c>
      <c r="E77" s="47" t="s">
        <v>7</v>
      </c>
      <c r="F77" s="47" t="s">
        <v>8</v>
      </c>
      <c r="G77" s="47" t="s">
        <v>59</v>
      </c>
      <c r="I77" s="65" t="s">
        <v>175</v>
      </c>
      <c r="J77" s="9"/>
      <c r="K77" s="9"/>
      <c r="L77" s="61"/>
      <c r="M77" s="61"/>
      <c r="N77" s="8"/>
      <c r="O77" s="61"/>
      <c r="P77" s="61"/>
      <c r="Q77" s="61"/>
      <c r="R77" s="8"/>
      <c r="S77" s="61"/>
      <c r="T77" s="63"/>
      <c r="U77" s="33"/>
    </row>
    <row r="78" spans="1:21" x14ac:dyDescent="0.3">
      <c r="A78" s="186"/>
      <c r="B78" s="27" t="s">
        <v>0</v>
      </c>
      <c r="C78" s="5" t="s">
        <v>110</v>
      </c>
      <c r="D78" s="27">
        <v>940</v>
      </c>
      <c r="E78" s="5">
        <v>127</v>
      </c>
      <c r="F78" s="1">
        <f t="shared" ref="F78:F85" si="77">D78/E78</f>
        <v>7.4015748031496065</v>
      </c>
      <c r="G78" s="27" t="s">
        <v>118</v>
      </c>
      <c r="I78" s="60" t="s">
        <v>99</v>
      </c>
      <c r="J78" s="34">
        <v>18.88</v>
      </c>
      <c r="K78" s="34">
        <v>22.37</v>
      </c>
      <c r="L78" s="27">
        <f t="shared" ref="L78:L85" si="78">IF(OR(I78="COZINHA",I78="COPA",I78="ÁREADESERVIÇO"),ROUNDUP(K78/(3.5),0),IF(OR(I78="ESCADA",I78="BANHEIRO"),"-",IF(OR(I78="VARANDA",I78="GARAGEM"),1,ROUNDUP(K78/5,0))))</f>
        <v>5</v>
      </c>
      <c r="M78" s="27">
        <v>5</v>
      </c>
      <c r="N78" s="5">
        <v>0</v>
      </c>
      <c r="O78" s="27">
        <f t="shared" ref="O78:O85" si="79">IF(OR(I78="COZINHA",I78="COPA",I78="ÁREADESERVIÇO",I78="BANHEIRO")*AND(M78&gt;3),M78-3,IF(OR(I78="COZINHA",I78="COPA",I78="ÁREADESERVIÇO",I78="BANHEIRO")*AND(M78&lt;=3),"0",IF(OR(I78="VARANDA",I78="GARAGEM"),"0",(M78))))</f>
        <v>5</v>
      </c>
      <c r="P78" s="27" t="str">
        <f t="shared" ref="P78:P85" si="80">IF(OR(I78="COZINHA",I78="COPA",I78="ÁREADESERVIÇO",I78="BANHEIRO")*AND(M78&gt;=3),3,IF(OR(I78="COZINHA",I78="COPA",I78="ÁREADESERVIÇO",I78="BANHEIRO")*AND(M78&lt;3),M78,"0"))</f>
        <v>0</v>
      </c>
      <c r="Q78" s="27" t="str">
        <f t="shared" ref="Q78:Q85" si="81">IF(OR(I78="VARANDA",I78="GARAGEM"),1,"0")</f>
        <v>0</v>
      </c>
      <c r="R78" s="5"/>
      <c r="S78" s="27">
        <f t="shared" ref="S78:S85" si="82">O78*$O$2+$P$2*P78+Q78*$Q$2+R78*N78</f>
        <v>500</v>
      </c>
      <c r="T78" s="35">
        <f t="shared" ref="T78:T85" si="83">IF(J78&lt;=6,100,100+ROUNDUP((J78-6)/4,0)*60)</f>
        <v>340</v>
      </c>
      <c r="U78" s="33"/>
    </row>
    <row r="79" spans="1:21" x14ac:dyDescent="0.3">
      <c r="A79" s="186"/>
      <c r="B79" s="27" t="s">
        <v>1</v>
      </c>
      <c r="C79" s="5" t="s">
        <v>110</v>
      </c>
      <c r="D79" s="27">
        <v>940</v>
      </c>
      <c r="E79" s="5">
        <v>127</v>
      </c>
      <c r="F79" s="1">
        <f t="shared" si="77"/>
        <v>7.4015748031496065</v>
      </c>
      <c r="G79" s="27" t="s">
        <v>119</v>
      </c>
      <c r="I79" s="27" t="s">
        <v>100</v>
      </c>
      <c r="J79" s="34">
        <v>16</v>
      </c>
      <c r="K79" s="34">
        <v>16.100000000000001</v>
      </c>
      <c r="L79" s="27">
        <f t="shared" si="78"/>
        <v>4</v>
      </c>
      <c r="M79" s="27">
        <v>4</v>
      </c>
      <c r="N79" s="5">
        <v>0</v>
      </c>
      <c r="O79" s="27">
        <f t="shared" si="79"/>
        <v>4</v>
      </c>
      <c r="P79" s="27" t="str">
        <f t="shared" si="80"/>
        <v>0</v>
      </c>
      <c r="Q79" s="27" t="str">
        <f t="shared" si="81"/>
        <v>0</v>
      </c>
      <c r="R79" s="5"/>
      <c r="S79" s="27">
        <f t="shared" si="82"/>
        <v>400</v>
      </c>
      <c r="T79" s="35">
        <f t="shared" si="83"/>
        <v>280</v>
      </c>
      <c r="U79" s="33"/>
    </row>
    <row r="80" spans="1:21" x14ac:dyDescent="0.3">
      <c r="A80" s="186"/>
      <c r="B80" s="27" t="s">
        <v>2</v>
      </c>
      <c r="C80" s="5" t="s">
        <v>114</v>
      </c>
      <c r="D80" s="27">
        <v>2000</v>
      </c>
      <c r="E80" s="5">
        <v>127</v>
      </c>
      <c r="F80" s="1">
        <f t="shared" si="77"/>
        <v>15.748031496062993</v>
      </c>
      <c r="G80" s="27" t="s">
        <v>120</v>
      </c>
      <c r="H80" s="92">
        <v>1</v>
      </c>
      <c r="I80" s="27" t="s">
        <v>81</v>
      </c>
      <c r="J80" s="34">
        <v>18.39</v>
      </c>
      <c r="K80" s="34">
        <v>21</v>
      </c>
      <c r="L80" s="27">
        <f t="shared" si="78"/>
        <v>5</v>
      </c>
      <c r="M80" s="27">
        <v>5</v>
      </c>
      <c r="N80" s="5">
        <v>0</v>
      </c>
      <c r="O80" s="27">
        <f t="shared" si="79"/>
        <v>5</v>
      </c>
      <c r="P80" s="27" t="str">
        <f t="shared" si="80"/>
        <v>0</v>
      </c>
      <c r="Q80" s="27" t="str">
        <f t="shared" si="81"/>
        <v>0</v>
      </c>
      <c r="R80" s="5"/>
      <c r="S80" s="27">
        <f t="shared" si="82"/>
        <v>500</v>
      </c>
      <c r="T80" s="35">
        <f t="shared" si="83"/>
        <v>340</v>
      </c>
      <c r="U80" s="33"/>
    </row>
    <row r="81" spans="1:21" x14ac:dyDescent="0.3">
      <c r="A81" s="186"/>
      <c r="B81" s="27" t="s">
        <v>3</v>
      </c>
      <c r="C81" s="5" t="s">
        <v>114</v>
      </c>
      <c r="D81" s="27">
        <v>2000</v>
      </c>
      <c r="E81" s="5">
        <v>127</v>
      </c>
      <c r="F81" s="1">
        <f t="shared" si="77"/>
        <v>15.748031496062993</v>
      </c>
      <c r="G81" s="27" t="s">
        <v>121</v>
      </c>
      <c r="H81" s="92">
        <v>1</v>
      </c>
      <c r="I81" s="27" t="s">
        <v>80</v>
      </c>
      <c r="J81" s="34">
        <v>3.57</v>
      </c>
      <c r="K81" s="34" t="s">
        <v>71</v>
      </c>
      <c r="L81" s="27" t="str">
        <f t="shared" si="78"/>
        <v>-</v>
      </c>
      <c r="M81" s="27">
        <v>1</v>
      </c>
      <c r="N81" s="5">
        <v>1</v>
      </c>
      <c r="O81" s="27" t="str">
        <f t="shared" si="79"/>
        <v>0</v>
      </c>
      <c r="P81" s="27">
        <f t="shared" si="80"/>
        <v>1</v>
      </c>
      <c r="Q81" s="27" t="str">
        <f t="shared" si="81"/>
        <v>0</v>
      </c>
      <c r="R81" s="5">
        <v>5500</v>
      </c>
      <c r="S81" s="27">
        <f t="shared" si="82"/>
        <v>6100</v>
      </c>
      <c r="T81" s="35">
        <f t="shared" si="83"/>
        <v>100</v>
      </c>
      <c r="U81" s="33"/>
    </row>
    <row r="82" spans="1:21" x14ac:dyDescent="0.3">
      <c r="A82" s="186"/>
      <c r="B82" s="27" t="s">
        <v>18</v>
      </c>
      <c r="C82" s="5" t="s">
        <v>114</v>
      </c>
      <c r="D82" s="27">
        <v>1700</v>
      </c>
      <c r="E82" s="5">
        <v>127</v>
      </c>
      <c r="F82" s="1">
        <f t="shared" si="77"/>
        <v>13.385826771653543</v>
      </c>
      <c r="G82" s="27" t="s">
        <v>122</v>
      </c>
      <c r="H82" s="92">
        <v>2</v>
      </c>
      <c r="I82" s="27" t="s">
        <v>81</v>
      </c>
      <c r="J82" s="34">
        <v>26</v>
      </c>
      <c r="K82" s="34">
        <v>25</v>
      </c>
      <c r="L82" s="27">
        <f t="shared" si="78"/>
        <v>5</v>
      </c>
      <c r="M82" s="27">
        <v>5</v>
      </c>
      <c r="N82" s="5">
        <v>1</v>
      </c>
      <c r="O82" s="27">
        <f t="shared" si="79"/>
        <v>5</v>
      </c>
      <c r="P82" s="27" t="str">
        <f t="shared" si="80"/>
        <v>0</v>
      </c>
      <c r="Q82" s="27" t="str">
        <f t="shared" si="81"/>
        <v>0</v>
      </c>
      <c r="R82" s="5">
        <v>2100</v>
      </c>
      <c r="S82" s="27">
        <f t="shared" si="82"/>
        <v>2600</v>
      </c>
      <c r="T82" s="35">
        <f t="shared" si="83"/>
        <v>400</v>
      </c>
      <c r="U82" s="33"/>
    </row>
    <row r="83" spans="1:21" x14ac:dyDescent="0.3">
      <c r="A83" s="186"/>
      <c r="B83" s="27" t="s">
        <v>19</v>
      </c>
      <c r="C83" s="5" t="s">
        <v>70</v>
      </c>
      <c r="D83" s="27">
        <v>5500</v>
      </c>
      <c r="E83" s="5">
        <v>220</v>
      </c>
      <c r="F83" s="1">
        <f t="shared" si="77"/>
        <v>25</v>
      </c>
      <c r="G83" s="27" t="s">
        <v>123</v>
      </c>
      <c r="H83" s="92">
        <v>2</v>
      </c>
      <c r="I83" s="27" t="s">
        <v>80</v>
      </c>
      <c r="J83" s="34">
        <v>4.3</v>
      </c>
      <c r="K83" s="34" t="s">
        <v>71</v>
      </c>
      <c r="L83" s="27" t="str">
        <f t="shared" si="78"/>
        <v>-</v>
      </c>
      <c r="M83" s="27">
        <v>1</v>
      </c>
      <c r="N83" s="5">
        <v>1</v>
      </c>
      <c r="O83" s="27" t="str">
        <f t="shared" si="79"/>
        <v>0</v>
      </c>
      <c r="P83" s="27">
        <f t="shared" si="80"/>
        <v>1</v>
      </c>
      <c r="Q83" s="27" t="str">
        <f t="shared" si="81"/>
        <v>0</v>
      </c>
      <c r="R83" s="5">
        <v>5500</v>
      </c>
      <c r="S83" s="27">
        <f t="shared" si="82"/>
        <v>6100</v>
      </c>
      <c r="T83" s="35">
        <f t="shared" si="83"/>
        <v>100</v>
      </c>
      <c r="U83" s="33"/>
    </row>
    <row r="84" spans="1:21" x14ac:dyDescent="0.3">
      <c r="A84" s="186"/>
      <c r="B84" s="27" t="s">
        <v>21</v>
      </c>
      <c r="C84" s="5" t="s">
        <v>70</v>
      </c>
      <c r="D84" s="27">
        <v>5500</v>
      </c>
      <c r="E84" s="5">
        <v>220</v>
      </c>
      <c r="F84" s="1">
        <f t="shared" si="77"/>
        <v>25</v>
      </c>
      <c r="G84" s="27" t="s">
        <v>124</v>
      </c>
      <c r="H84" s="92" t="s">
        <v>111</v>
      </c>
      <c r="I84" s="27" t="s">
        <v>80</v>
      </c>
      <c r="J84" s="34">
        <v>2.0099999999999998</v>
      </c>
      <c r="K84" s="34" t="s">
        <v>71</v>
      </c>
      <c r="L84" s="27" t="str">
        <f t="shared" si="78"/>
        <v>-</v>
      </c>
      <c r="M84" s="27">
        <v>1</v>
      </c>
      <c r="N84" s="5">
        <v>0</v>
      </c>
      <c r="O84" s="27" t="str">
        <f t="shared" si="79"/>
        <v>0</v>
      </c>
      <c r="P84" s="27">
        <f t="shared" si="80"/>
        <v>1</v>
      </c>
      <c r="Q84" s="27" t="str">
        <f t="shared" si="81"/>
        <v>0</v>
      </c>
      <c r="R84" s="5"/>
      <c r="S84" s="27">
        <f t="shared" si="82"/>
        <v>600</v>
      </c>
      <c r="T84" s="35">
        <f t="shared" si="83"/>
        <v>100</v>
      </c>
      <c r="U84" s="33"/>
    </row>
    <row r="85" spans="1:21" x14ac:dyDescent="0.3">
      <c r="A85" s="186"/>
      <c r="B85" s="27" t="s">
        <v>40</v>
      </c>
      <c r="C85" s="5" t="s">
        <v>70</v>
      </c>
      <c r="D85" s="27">
        <v>2100</v>
      </c>
      <c r="E85" s="5">
        <v>220</v>
      </c>
      <c r="F85" s="1">
        <f t="shared" si="77"/>
        <v>9.545454545454545</v>
      </c>
      <c r="G85" s="27" t="s">
        <v>86</v>
      </c>
      <c r="I85" s="27" t="s">
        <v>82</v>
      </c>
      <c r="J85" s="34">
        <v>12.16</v>
      </c>
      <c r="K85" s="34">
        <v>15.45</v>
      </c>
      <c r="L85" s="27">
        <f t="shared" si="78"/>
        <v>5</v>
      </c>
      <c r="M85" s="27">
        <v>5</v>
      </c>
      <c r="N85" s="5">
        <v>0</v>
      </c>
      <c r="O85" s="27">
        <f t="shared" si="79"/>
        <v>2</v>
      </c>
      <c r="P85" s="27">
        <f t="shared" si="80"/>
        <v>3</v>
      </c>
      <c r="Q85" s="27" t="str">
        <f t="shared" si="81"/>
        <v>0</v>
      </c>
      <c r="R85" s="5"/>
      <c r="S85" s="27">
        <f t="shared" si="82"/>
        <v>2000</v>
      </c>
      <c r="T85" s="35">
        <f t="shared" si="83"/>
        <v>220</v>
      </c>
      <c r="U85" s="33"/>
    </row>
    <row r="86" spans="1:21" x14ac:dyDescent="0.3">
      <c r="A86" s="187"/>
      <c r="B86" s="58" t="s">
        <v>57</v>
      </c>
      <c r="C86" s="47" t="s">
        <v>71</v>
      </c>
      <c r="D86" s="58">
        <f>SUM(D78:D85)</f>
        <v>20680</v>
      </c>
      <c r="E86" s="47" t="s">
        <v>71</v>
      </c>
      <c r="F86" s="85" t="s">
        <v>71</v>
      </c>
      <c r="G86" s="58" t="s">
        <v>71</v>
      </c>
      <c r="I86" s="47" t="s">
        <v>57</v>
      </c>
      <c r="J86" s="85">
        <f>SUM(J78:J85)</f>
        <v>101.31</v>
      </c>
      <c r="K86" s="85" t="s">
        <v>71</v>
      </c>
      <c r="L86" s="84">
        <f t="shared" ref="L86:Q86" si="84">SUM(L78:L85)</f>
        <v>24</v>
      </c>
      <c r="M86" s="84">
        <f t="shared" si="84"/>
        <v>27</v>
      </c>
      <c r="N86" s="111">
        <f t="shared" si="84"/>
        <v>3</v>
      </c>
      <c r="O86" s="111">
        <f t="shared" si="84"/>
        <v>21</v>
      </c>
      <c r="P86" s="111">
        <f t="shared" si="84"/>
        <v>6</v>
      </c>
      <c r="Q86" s="111">
        <f t="shared" si="84"/>
        <v>0</v>
      </c>
      <c r="R86" s="111" t="s">
        <v>71</v>
      </c>
      <c r="S86" s="84">
        <f>SUM(S78:S85)</f>
        <v>18800</v>
      </c>
      <c r="T86" s="84">
        <f>SUM(T78:T85)</f>
        <v>1880</v>
      </c>
      <c r="U86" s="6">
        <f>S86+T86</f>
        <v>20680</v>
      </c>
    </row>
    <row r="87" spans="1:21" ht="15" customHeight="1" x14ac:dyDescent="0.3">
      <c r="A87" s="188"/>
      <c r="B87" s="188"/>
      <c r="C87" s="188"/>
      <c r="D87" s="188"/>
      <c r="E87" s="188"/>
      <c r="F87" s="188"/>
      <c r="G87" s="188"/>
      <c r="I87" s="61"/>
      <c r="J87" s="64"/>
      <c r="K87" s="64"/>
      <c r="L87" s="61"/>
      <c r="M87" s="61"/>
      <c r="N87" s="8"/>
      <c r="O87" s="61"/>
      <c r="P87" s="61"/>
      <c r="Q87" s="61"/>
      <c r="R87" s="8"/>
      <c r="S87" s="61"/>
      <c r="T87" s="63"/>
      <c r="U87" s="33"/>
    </row>
    <row r="88" spans="1:21" ht="14.4" customHeight="1" x14ac:dyDescent="0.3">
      <c r="A88" s="196" t="s">
        <v>172</v>
      </c>
      <c r="B88" s="47" t="s">
        <v>4</v>
      </c>
      <c r="C88" s="47" t="s">
        <v>5</v>
      </c>
      <c r="D88" s="47" t="s">
        <v>6</v>
      </c>
      <c r="E88" s="47" t="s">
        <v>7</v>
      </c>
      <c r="F88" s="47" t="s">
        <v>8</v>
      </c>
      <c r="G88" s="47" t="s">
        <v>59</v>
      </c>
      <c r="I88" s="96" t="s">
        <v>174</v>
      </c>
      <c r="J88" s="64"/>
      <c r="K88" s="64"/>
      <c r="L88" s="61"/>
      <c r="M88" s="61"/>
      <c r="N88" s="8"/>
      <c r="O88" s="61"/>
      <c r="P88" s="61"/>
      <c r="Q88" s="61"/>
      <c r="R88" s="8"/>
      <c r="S88" s="61"/>
      <c r="T88" s="63"/>
      <c r="U88" s="33"/>
    </row>
    <row r="89" spans="1:21" x14ac:dyDescent="0.3">
      <c r="A89" s="196"/>
      <c r="B89" s="27" t="s">
        <v>0</v>
      </c>
      <c r="C89" s="5" t="s">
        <v>110</v>
      </c>
      <c r="D89" s="27">
        <v>1210</v>
      </c>
      <c r="E89" s="5">
        <v>127</v>
      </c>
      <c r="F89" s="1">
        <f t="shared" ref="F89" si="85">D89/E89</f>
        <v>9.5275590551181111</v>
      </c>
      <c r="G89" s="27" t="s">
        <v>178</v>
      </c>
      <c r="I89" s="27" t="s">
        <v>87</v>
      </c>
      <c r="J89" s="34">
        <v>12.81</v>
      </c>
      <c r="K89" s="34">
        <v>14.32</v>
      </c>
      <c r="L89" s="27">
        <f t="shared" ref="L89:L92" si="86">IF(OR(I89="COZINHA",I89="COPA",I89="ÁREADESERVIÇO"),ROUNDUP(K89/(3.5),0),IF(OR(I89="ESCADA",I89="BANHEIRO"),"-",IF(OR(I89="VARANDA",I89="GARAGEM"),1,ROUNDUP(K89/5,0))))</f>
        <v>5</v>
      </c>
      <c r="M89" s="27">
        <v>9</v>
      </c>
      <c r="N89" s="5">
        <v>0</v>
      </c>
      <c r="O89" s="27">
        <f t="shared" ref="O89:O91" si="87">IF(OR(I89="COZINHA",I89="COPA",I89="ÁREADESERVIÇO",I89="BANHEIRO")*AND(M89&gt;3),M89-3,IF(OR(I89="COZINHA",I89="COPA",I89="ÁREADESERVIÇO",I89="BANHEIRO")*AND(M89&lt;=3),"0",IF(OR(I89="VARANDA",I89="GARAGEM"),"0",(M89))))</f>
        <v>6</v>
      </c>
      <c r="P89" s="27">
        <f t="shared" ref="P89:P92" si="88">IF(OR(I89="COZINHA",I89="COPA",I89="ÁREADESERVIÇO",I89="BANHEIRO")*AND(M89&gt;=3),3,IF(OR(I89="COZINHA",I89="COPA",I89="ÁREADESERVIÇO",I89="BANHEIRO")*AND(M89&lt;3),M89,"0"))</f>
        <v>3</v>
      </c>
      <c r="Q89" s="27" t="str">
        <f t="shared" ref="Q89:Q92" si="89">IF(OR(I89="VARANDA",I89="GARAGEM"),1,"0")</f>
        <v>0</v>
      </c>
      <c r="R89" s="5"/>
      <c r="S89" s="27">
        <f t="shared" ref="S89:S92" si="90">O89*$O$2+$P$2*P89+Q89*$Q$2+R89*N89</f>
        <v>2400</v>
      </c>
      <c r="T89" s="35">
        <f t="shared" ref="T89:T92" si="91">IF(J89&lt;=6,100,100+ROUNDUP((J89-6)/4,0)*60)</f>
        <v>220</v>
      </c>
      <c r="U89" s="15"/>
    </row>
    <row r="90" spans="1:21" x14ac:dyDescent="0.3">
      <c r="A90" s="196"/>
      <c r="B90" s="27" t="s">
        <v>1</v>
      </c>
      <c r="C90" s="5" t="s">
        <v>110</v>
      </c>
      <c r="D90" s="27">
        <v>770</v>
      </c>
      <c r="E90" s="5">
        <v>127</v>
      </c>
      <c r="F90" s="1">
        <f t="shared" ref="F90:F98" si="92">D90/E90</f>
        <v>6.0629921259842519</v>
      </c>
      <c r="G90" s="27" t="s">
        <v>179</v>
      </c>
      <c r="I90" s="27" t="s">
        <v>101</v>
      </c>
      <c r="J90" s="34">
        <v>14.93</v>
      </c>
      <c r="K90" s="34">
        <v>21.81</v>
      </c>
      <c r="L90" s="27">
        <f t="shared" si="86"/>
        <v>5</v>
      </c>
      <c r="M90" s="27">
        <v>1</v>
      </c>
      <c r="N90" s="5">
        <v>0</v>
      </c>
      <c r="O90" s="27">
        <f t="shared" si="87"/>
        <v>1</v>
      </c>
      <c r="P90" s="27" t="str">
        <f t="shared" si="88"/>
        <v>0</v>
      </c>
      <c r="Q90" s="27" t="str">
        <f t="shared" si="89"/>
        <v>0</v>
      </c>
      <c r="R90" s="5"/>
      <c r="S90" s="27">
        <f t="shared" si="90"/>
        <v>100</v>
      </c>
      <c r="T90" s="35">
        <f t="shared" si="91"/>
        <v>280</v>
      </c>
      <c r="U90" s="95"/>
    </row>
    <row r="91" spans="1:21" x14ac:dyDescent="0.3">
      <c r="A91" s="196"/>
      <c r="B91" s="27" t="s">
        <v>2</v>
      </c>
      <c r="C91" s="5" t="s">
        <v>110</v>
      </c>
      <c r="D91" s="27">
        <v>1260</v>
      </c>
      <c r="E91" s="5">
        <v>127</v>
      </c>
      <c r="F91" s="1">
        <f t="shared" si="92"/>
        <v>9.9212598425196852</v>
      </c>
      <c r="G91" s="27" t="s">
        <v>180</v>
      </c>
      <c r="H91" s="8"/>
      <c r="I91" s="27" t="s">
        <v>89</v>
      </c>
      <c r="J91" s="34">
        <v>10.68</v>
      </c>
      <c r="K91" s="34">
        <v>13.67</v>
      </c>
      <c r="L91" s="27" t="str">
        <f t="shared" si="86"/>
        <v>-</v>
      </c>
      <c r="M91" s="27">
        <v>0</v>
      </c>
      <c r="N91" s="5">
        <v>0</v>
      </c>
      <c r="O91" s="27">
        <f t="shared" si="87"/>
        <v>0</v>
      </c>
      <c r="P91" s="27" t="str">
        <f t="shared" si="88"/>
        <v>0</v>
      </c>
      <c r="Q91" s="27" t="str">
        <f t="shared" si="89"/>
        <v>0</v>
      </c>
      <c r="R91" s="5"/>
      <c r="S91" s="27">
        <f t="shared" si="90"/>
        <v>0</v>
      </c>
      <c r="T91" s="35">
        <f t="shared" si="91"/>
        <v>220</v>
      </c>
      <c r="U91" s="15"/>
    </row>
    <row r="92" spans="1:21" x14ac:dyDescent="0.3">
      <c r="A92" s="196"/>
      <c r="B92" s="27" t="s">
        <v>3</v>
      </c>
      <c r="C92" s="5" t="s">
        <v>110</v>
      </c>
      <c r="D92" s="27">
        <v>700</v>
      </c>
      <c r="E92" s="5">
        <v>127</v>
      </c>
      <c r="F92" s="1">
        <f t="shared" si="92"/>
        <v>5.5118110236220472</v>
      </c>
      <c r="G92" s="27" t="s">
        <v>181</v>
      </c>
      <c r="H92" s="8"/>
      <c r="I92" s="54" t="s">
        <v>94</v>
      </c>
      <c r="J92" s="55">
        <v>202.1</v>
      </c>
      <c r="K92" s="55">
        <v>75.459999999999994</v>
      </c>
      <c r="L92" s="27">
        <f t="shared" si="86"/>
        <v>1</v>
      </c>
      <c r="M92" s="27">
        <v>3</v>
      </c>
      <c r="N92" s="5">
        <v>0</v>
      </c>
      <c r="O92" s="27">
        <v>2</v>
      </c>
      <c r="P92" s="27" t="str">
        <f t="shared" si="88"/>
        <v>0</v>
      </c>
      <c r="Q92" s="27">
        <f t="shared" si="89"/>
        <v>1</v>
      </c>
      <c r="R92" s="5"/>
      <c r="S92" s="27">
        <f t="shared" si="90"/>
        <v>1200</v>
      </c>
      <c r="T92" s="35">
        <f t="shared" si="91"/>
        <v>3100</v>
      </c>
      <c r="U92" s="15"/>
    </row>
    <row r="93" spans="1:21" x14ac:dyDescent="0.3">
      <c r="A93" s="196"/>
      <c r="B93" s="27" t="s">
        <v>18</v>
      </c>
      <c r="C93" s="5" t="s">
        <v>110</v>
      </c>
      <c r="D93" s="27">
        <v>1100</v>
      </c>
      <c r="E93" s="5">
        <v>127</v>
      </c>
      <c r="F93" s="1">
        <f t="shared" si="92"/>
        <v>8.6614173228346463</v>
      </c>
      <c r="G93" s="27" t="s">
        <v>125</v>
      </c>
      <c r="H93" s="8"/>
      <c r="I93" s="47" t="s">
        <v>57</v>
      </c>
      <c r="J93" s="85">
        <f>SUM(J89:J92)</f>
        <v>240.51999999999998</v>
      </c>
      <c r="K93" s="85" t="s">
        <v>71</v>
      </c>
      <c r="L93" s="84">
        <f t="shared" ref="L93:T93" si="93">SUM(L89:L92)</f>
        <v>11</v>
      </c>
      <c r="M93" s="84">
        <f t="shared" si="93"/>
        <v>13</v>
      </c>
      <c r="N93" s="111">
        <f t="shared" si="93"/>
        <v>0</v>
      </c>
      <c r="O93" s="111">
        <f t="shared" si="93"/>
        <v>9</v>
      </c>
      <c r="P93" s="111">
        <f t="shared" si="93"/>
        <v>3</v>
      </c>
      <c r="Q93" s="111">
        <f t="shared" si="93"/>
        <v>1</v>
      </c>
      <c r="R93" s="111">
        <f t="shared" si="93"/>
        <v>0</v>
      </c>
      <c r="S93" s="84">
        <f t="shared" si="93"/>
        <v>3700</v>
      </c>
      <c r="T93" s="84">
        <f t="shared" si="93"/>
        <v>3820</v>
      </c>
      <c r="U93" s="97">
        <f>SUM(S93+T93)</f>
        <v>7520</v>
      </c>
    </row>
    <row r="94" spans="1:21" x14ac:dyDescent="0.3">
      <c r="A94" s="196"/>
      <c r="B94" s="27" t="s">
        <v>19</v>
      </c>
      <c r="C94" s="5" t="s">
        <v>110</v>
      </c>
      <c r="D94" s="27">
        <v>1100</v>
      </c>
      <c r="E94" s="5">
        <v>127</v>
      </c>
      <c r="F94" s="1">
        <f t="shared" si="92"/>
        <v>8.6614173228346463</v>
      </c>
      <c r="G94" s="27" t="s">
        <v>125</v>
      </c>
      <c r="H94" s="8"/>
      <c r="I94" s="61"/>
      <c r="J94" s="64"/>
      <c r="K94" s="64"/>
      <c r="L94" s="61"/>
      <c r="M94" s="61"/>
      <c r="N94" s="30"/>
      <c r="O94" s="61"/>
      <c r="P94" s="61"/>
      <c r="Q94" s="61"/>
      <c r="R94" s="8"/>
      <c r="S94" s="61"/>
      <c r="T94" s="63"/>
      <c r="U94" s="15"/>
    </row>
    <row r="95" spans="1:21" x14ac:dyDescent="0.3">
      <c r="A95" s="196"/>
      <c r="B95" s="27" t="s">
        <v>21</v>
      </c>
      <c r="C95" s="5" t="s">
        <v>110</v>
      </c>
      <c r="D95" s="27">
        <v>1120</v>
      </c>
      <c r="E95" s="5">
        <v>127</v>
      </c>
      <c r="F95" s="1">
        <f t="shared" si="92"/>
        <v>8.8188976377952759</v>
      </c>
      <c r="G95" s="27" t="s">
        <v>184</v>
      </c>
      <c r="H95" s="8"/>
      <c r="I95" s="61"/>
      <c r="J95" s="64"/>
      <c r="K95" s="64"/>
      <c r="L95" s="61"/>
      <c r="M95" s="61"/>
      <c r="N95" s="30"/>
      <c r="O95" s="61"/>
      <c r="P95" s="61"/>
      <c r="Q95" s="61"/>
      <c r="R95" s="8"/>
      <c r="S95" s="61"/>
      <c r="T95" s="63"/>
      <c r="U95" s="15"/>
    </row>
    <row r="96" spans="1:21" x14ac:dyDescent="0.3">
      <c r="A96" s="196"/>
      <c r="B96" s="27" t="s">
        <v>40</v>
      </c>
      <c r="C96" s="5" t="s">
        <v>114</v>
      </c>
      <c r="D96" s="27">
        <v>1800</v>
      </c>
      <c r="E96" s="5">
        <v>127</v>
      </c>
      <c r="F96" s="1">
        <f t="shared" si="92"/>
        <v>14.173228346456693</v>
      </c>
      <c r="G96" s="27" t="s">
        <v>182</v>
      </c>
      <c r="H96" s="8"/>
      <c r="I96" s="61"/>
      <c r="J96" s="64"/>
      <c r="K96" s="64"/>
      <c r="L96" s="61"/>
      <c r="M96" s="61"/>
      <c r="N96" s="30"/>
      <c r="O96" s="61"/>
      <c r="P96" s="61"/>
      <c r="Q96" s="61"/>
      <c r="R96" s="8"/>
      <c r="S96" s="61"/>
      <c r="T96" s="63"/>
      <c r="U96" s="15"/>
    </row>
    <row r="97" spans="1:21" x14ac:dyDescent="0.3">
      <c r="A97" s="196"/>
      <c r="B97" s="27" t="s">
        <v>41</v>
      </c>
      <c r="C97" s="5" t="s">
        <v>114</v>
      </c>
      <c r="D97" s="27">
        <v>1800</v>
      </c>
      <c r="E97" s="5">
        <v>127</v>
      </c>
      <c r="F97" s="1">
        <f t="shared" si="92"/>
        <v>14.173228346456693</v>
      </c>
      <c r="G97" s="27" t="s">
        <v>173</v>
      </c>
      <c r="H97" s="8"/>
      <c r="I97" s="61"/>
      <c r="J97" s="64"/>
      <c r="K97" s="64"/>
      <c r="L97" s="61"/>
      <c r="M97" s="61"/>
      <c r="N97" s="30"/>
      <c r="O97" s="61"/>
      <c r="P97" s="61"/>
      <c r="Q97" s="61"/>
      <c r="R97" s="8"/>
      <c r="S97" s="61"/>
      <c r="T97" s="63"/>
      <c r="U97" s="15"/>
    </row>
    <row r="98" spans="1:21" x14ac:dyDescent="0.3">
      <c r="A98" s="196"/>
      <c r="B98" s="27" t="s">
        <v>42</v>
      </c>
      <c r="C98" s="5" t="s">
        <v>114</v>
      </c>
      <c r="D98" s="27">
        <v>700</v>
      </c>
      <c r="E98" s="5">
        <v>127</v>
      </c>
      <c r="F98" s="1">
        <f t="shared" si="92"/>
        <v>5.5118110236220472</v>
      </c>
      <c r="G98" s="27" t="s">
        <v>183</v>
      </c>
      <c r="H98" s="8"/>
      <c r="I98" s="61"/>
      <c r="J98" s="64"/>
      <c r="K98" s="64"/>
      <c r="L98" s="61"/>
      <c r="M98" s="61"/>
      <c r="N98" s="30"/>
      <c r="O98" s="61"/>
      <c r="P98" s="61"/>
      <c r="Q98" s="61"/>
      <c r="R98" s="8"/>
      <c r="S98" s="61"/>
      <c r="T98" s="63"/>
      <c r="U98" s="15"/>
    </row>
    <row r="99" spans="1:21" x14ac:dyDescent="0.3">
      <c r="A99" s="196"/>
      <c r="B99" s="67" t="s">
        <v>57</v>
      </c>
      <c r="C99" s="47" t="s">
        <v>71</v>
      </c>
      <c r="D99" s="67">
        <f>SUM(D88:D98)</f>
        <v>11560</v>
      </c>
      <c r="E99" s="47" t="s">
        <v>71</v>
      </c>
      <c r="F99" s="85" t="s">
        <v>71</v>
      </c>
      <c r="G99" s="67" t="s">
        <v>71</v>
      </c>
      <c r="H99" s="8"/>
      <c r="I99" s="62"/>
      <c r="J99" s="93"/>
      <c r="K99" s="93"/>
      <c r="L99" s="61"/>
      <c r="M99" s="61"/>
      <c r="N99" s="30"/>
      <c r="O99" s="61"/>
      <c r="P99" s="61"/>
      <c r="Q99" s="61"/>
      <c r="R99" s="8"/>
      <c r="S99" s="61"/>
      <c r="T99" s="63"/>
      <c r="U99" s="15"/>
    </row>
    <row r="100" spans="1:21" ht="15" customHeight="1" x14ac:dyDescent="0.3">
      <c r="A100" s="40"/>
      <c r="B100" s="100"/>
      <c r="C100" s="31"/>
      <c r="D100" s="100"/>
      <c r="E100" s="31"/>
      <c r="F100" s="101"/>
      <c r="G100" s="100"/>
      <c r="H100" s="8"/>
      <c r="I100" s="8"/>
      <c r="J100" s="9"/>
      <c r="K100" s="9"/>
      <c r="L100" s="61"/>
      <c r="M100" s="61"/>
      <c r="N100" s="30"/>
      <c r="O100" s="61"/>
      <c r="P100" s="61"/>
      <c r="Q100" s="61"/>
      <c r="R100" s="8"/>
      <c r="S100" s="61"/>
      <c r="T100" s="63"/>
      <c r="U100" s="15"/>
    </row>
    <row r="101" spans="1:21" x14ac:dyDescent="0.3">
      <c r="H101" s="8"/>
      <c r="I101" s="8"/>
      <c r="J101" s="9"/>
      <c r="K101" s="9"/>
      <c r="L101" s="61"/>
      <c r="M101" s="61"/>
      <c r="N101" s="30"/>
      <c r="O101" s="61"/>
      <c r="P101" s="61"/>
      <c r="Q101" s="61"/>
      <c r="R101" s="8"/>
      <c r="S101" s="61"/>
      <c r="T101" s="63"/>
      <c r="U101" s="15"/>
    </row>
    <row r="102" spans="1:21" x14ac:dyDescent="0.3">
      <c r="A102" s="40"/>
      <c r="B102" s="61"/>
      <c r="C102" s="8"/>
      <c r="D102" s="61"/>
      <c r="E102" s="8"/>
      <c r="F102" s="9"/>
      <c r="G102" s="61"/>
      <c r="H102" s="8"/>
      <c r="I102" s="8"/>
      <c r="J102" s="9"/>
      <c r="K102" s="9"/>
      <c r="L102" s="61"/>
      <c r="M102" s="61"/>
      <c r="N102" s="30"/>
      <c r="O102" s="61"/>
      <c r="P102" s="61"/>
      <c r="Q102" s="61"/>
      <c r="R102" s="8"/>
      <c r="S102" s="61"/>
      <c r="T102" s="63"/>
      <c r="U102" s="15"/>
    </row>
    <row r="103" spans="1:21" x14ac:dyDescent="0.3">
      <c r="H103" s="8"/>
      <c r="I103" s="8"/>
      <c r="J103" s="9"/>
      <c r="K103" s="9"/>
      <c r="L103" s="61"/>
      <c r="M103" s="61"/>
      <c r="N103" s="30"/>
      <c r="O103" s="61"/>
      <c r="P103" s="61"/>
      <c r="Q103" s="61"/>
      <c r="R103" s="8"/>
      <c r="S103" s="61"/>
      <c r="T103" s="63"/>
      <c r="U103" s="15"/>
    </row>
    <row r="104" spans="1:21" x14ac:dyDescent="0.3">
      <c r="H104" s="8"/>
      <c r="I104" s="8"/>
      <c r="J104" s="9"/>
      <c r="K104" s="9"/>
      <c r="L104" s="61"/>
      <c r="M104" s="61"/>
      <c r="N104" s="30"/>
      <c r="O104" s="61"/>
      <c r="P104" s="61"/>
      <c r="Q104" s="61"/>
      <c r="R104" s="8"/>
      <c r="S104" s="61"/>
      <c r="T104" s="63"/>
      <c r="U104" s="15"/>
    </row>
    <row r="105" spans="1:21" x14ac:dyDescent="0.3">
      <c r="A105" s="15"/>
      <c r="B105" s="15"/>
      <c r="C105" s="15"/>
      <c r="D105" s="15"/>
      <c r="E105" s="15"/>
      <c r="F105" s="15"/>
      <c r="G105" s="15"/>
      <c r="H105" s="8"/>
      <c r="I105" s="8"/>
      <c r="J105" s="9"/>
      <c r="K105" s="9"/>
      <c r="L105" s="61"/>
      <c r="M105" s="61"/>
      <c r="N105" s="30"/>
      <c r="O105" s="61"/>
      <c r="P105" s="61"/>
      <c r="Q105" s="61"/>
      <c r="R105" s="8"/>
      <c r="S105" s="61"/>
      <c r="T105" s="63"/>
      <c r="U105" s="15"/>
    </row>
    <row r="106" spans="1:21" x14ac:dyDescent="0.3">
      <c r="A106" s="15"/>
      <c r="B106" s="15"/>
      <c r="C106" s="15"/>
      <c r="D106" s="15"/>
      <c r="E106" s="15"/>
      <c r="F106" s="15"/>
      <c r="G106" s="15"/>
      <c r="H106" s="8"/>
      <c r="I106" s="8"/>
      <c r="J106" s="9"/>
      <c r="K106" s="9"/>
      <c r="L106" s="61"/>
      <c r="M106" s="61"/>
      <c r="N106" s="30"/>
      <c r="O106" s="61"/>
      <c r="P106" s="61"/>
      <c r="Q106" s="61"/>
      <c r="R106" s="8"/>
      <c r="S106" s="61"/>
      <c r="T106" s="63"/>
      <c r="U106" s="15"/>
    </row>
    <row r="107" spans="1:21" x14ac:dyDescent="0.3">
      <c r="A107" s="40"/>
      <c r="B107" s="31"/>
      <c r="C107" s="31"/>
      <c r="D107" s="31"/>
      <c r="E107" s="31"/>
      <c r="F107" s="31"/>
      <c r="G107" s="31"/>
      <c r="H107" s="8"/>
      <c r="I107" s="8"/>
      <c r="J107" s="9"/>
      <c r="K107" s="9"/>
      <c r="L107" s="61"/>
      <c r="M107" s="61"/>
      <c r="N107" s="30"/>
      <c r="O107" s="61"/>
      <c r="P107" s="61"/>
      <c r="Q107" s="61"/>
      <c r="R107" s="8"/>
      <c r="S107" s="61"/>
      <c r="T107" s="63"/>
      <c r="U107" s="15"/>
    </row>
    <row r="108" spans="1:21" x14ac:dyDescent="0.3">
      <c r="A108" s="40"/>
      <c r="B108" s="61"/>
      <c r="C108" s="8"/>
      <c r="D108" s="61"/>
      <c r="E108" s="8"/>
      <c r="F108" s="9"/>
      <c r="G108" s="61"/>
      <c r="H108" s="8"/>
      <c r="I108" s="8"/>
      <c r="J108" s="9"/>
      <c r="K108" s="9"/>
      <c r="L108" s="61"/>
      <c r="M108" s="61"/>
      <c r="N108" s="30"/>
      <c r="O108" s="61"/>
      <c r="P108" s="61"/>
      <c r="Q108" s="61"/>
      <c r="R108" s="8"/>
      <c r="S108" s="61"/>
      <c r="T108" s="63"/>
      <c r="U108" s="15"/>
    </row>
    <row r="109" spans="1:21" x14ac:dyDescent="0.3">
      <c r="A109" s="40"/>
      <c r="B109" s="61"/>
      <c r="C109" s="15"/>
      <c r="D109" s="15"/>
      <c r="E109" s="15"/>
      <c r="F109" s="15"/>
      <c r="G109" s="15"/>
      <c r="H109" s="8"/>
      <c r="I109" s="8"/>
      <c r="J109" s="9"/>
      <c r="K109" s="9"/>
      <c r="L109" s="61"/>
      <c r="M109" s="61"/>
      <c r="N109" s="30"/>
      <c r="O109" s="61"/>
      <c r="P109" s="61"/>
      <c r="Q109" s="61"/>
      <c r="R109" s="8"/>
      <c r="S109" s="61"/>
      <c r="T109" s="63"/>
      <c r="U109" s="15"/>
    </row>
    <row r="110" spans="1:21" x14ac:dyDescent="0.3">
      <c r="A110" s="40"/>
      <c r="B110" s="61"/>
      <c r="C110" s="15"/>
      <c r="D110" s="15"/>
      <c r="E110" s="15"/>
      <c r="F110" s="15"/>
      <c r="G110" s="15"/>
      <c r="H110" s="8"/>
      <c r="I110" s="8"/>
      <c r="J110" s="9"/>
      <c r="K110" s="9"/>
      <c r="L110" s="61"/>
      <c r="M110" s="61"/>
      <c r="N110" s="30"/>
      <c r="O110" s="61"/>
      <c r="P110" s="61"/>
      <c r="Q110" s="61"/>
      <c r="R110" s="8"/>
      <c r="S110" s="61"/>
      <c r="T110" s="63"/>
      <c r="U110" s="15"/>
    </row>
    <row r="111" spans="1:21" x14ac:dyDescent="0.3">
      <c r="A111" s="40"/>
      <c r="B111" s="61"/>
      <c r="C111" s="15"/>
      <c r="D111" s="15"/>
      <c r="E111" s="15"/>
      <c r="F111" s="15"/>
      <c r="G111" s="15"/>
      <c r="H111" s="8"/>
      <c r="I111" s="8"/>
      <c r="J111" s="9"/>
      <c r="K111" s="9"/>
      <c r="L111" s="61"/>
      <c r="M111" s="61"/>
      <c r="N111" s="30"/>
      <c r="O111" s="61"/>
      <c r="P111" s="61"/>
      <c r="Q111" s="61"/>
      <c r="R111" s="8"/>
      <c r="S111" s="61"/>
      <c r="T111" s="63"/>
      <c r="U111" s="15"/>
    </row>
    <row r="112" spans="1:21" x14ac:dyDescent="0.3">
      <c r="A112" s="40"/>
      <c r="B112" s="61"/>
      <c r="C112" s="15"/>
      <c r="D112" s="15"/>
      <c r="E112" s="15"/>
      <c r="F112" s="15"/>
      <c r="G112" s="15"/>
      <c r="H112" s="8"/>
      <c r="I112" s="8"/>
      <c r="J112" s="9"/>
      <c r="K112" s="9"/>
      <c r="L112" s="61"/>
      <c r="M112" s="61"/>
      <c r="N112" s="30"/>
      <c r="O112" s="61"/>
      <c r="P112" s="61"/>
      <c r="Q112" s="61"/>
      <c r="R112" s="8"/>
      <c r="S112" s="61"/>
      <c r="T112" s="63"/>
      <c r="U112" s="15"/>
    </row>
    <row r="113" spans="1:21" x14ac:dyDescent="0.3">
      <c r="A113" s="40"/>
      <c r="B113" s="61"/>
      <c r="C113" s="15"/>
      <c r="D113" s="15"/>
      <c r="E113" s="15"/>
      <c r="F113" s="15"/>
      <c r="G113" s="15"/>
      <c r="H113" s="8"/>
      <c r="I113" s="8"/>
      <c r="J113" s="9"/>
      <c r="K113" s="9"/>
      <c r="L113" s="61"/>
      <c r="M113" s="61"/>
      <c r="N113" s="30"/>
      <c r="O113" s="61"/>
      <c r="P113" s="61"/>
      <c r="Q113" s="61"/>
      <c r="R113" s="8"/>
      <c r="S113" s="61"/>
      <c r="T113" s="63"/>
      <c r="U113" s="15"/>
    </row>
    <row r="114" spans="1:21" x14ac:dyDescent="0.3">
      <c r="A114" s="40"/>
      <c r="B114" s="61"/>
      <c r="C114" s="15"/>
      <c r="D114" s="15"/>
      <c r="E114" s="15"/>
      <c r="F114" s="15"/>
      <c r="G114" s="15"/>
      <c r="H114" s="8"/>
      <c r="I114" s="8"/>
      <c r="J114" s="9"/>
      <c r="K114" s="9"/>
      <c r="L114" s="61"/>
      <c r="M114" s="61"/>
      <c r="N114" s="30"/>
      <c r="O114" s="61"/>
      <c r="P114" s="61"/>
      <c r="Q114" s="61"/>
      <c r="R114" s="8"/>
      <c r="S114" s="61"/>
      <c r="T114" s="63"/>
      <c r="U114" s="15"/>
    </row>
    <row r="115" spans="1:21" x14ac:dyDescent="0.3">
      <c r="A115" s="15"/>
      <c r="B115" s="15"/>
      <c r="C115" s="15"/>
      <c r="D115" s="15"/>
      <c r="E115" s="15"/>
      <c r="F115" s="15"/>
      <c r="G115" s="15"/>
      <c r="H115" s="8"/>
      <c r="I115" s="8"/>
      <c r="J115" s="9"/>
      <c r="K115" s="9"/>
      <c r="L115" s="61"/>
      <c r="M115" s="61"/>
      <c r="N115" s="30"/>
      <c r="O115" s="61"/>
      <c r="P115" s="61"/>
      <c r="Q115" s="61"/>
      <c r="R115" s="8"/>
      <c r="S115" s="61"/>
      <c r="T115" s="63"/>
      <c r="U115" s="15"/>
    </row>
    <row r="116" spans="1:21" x14ac:dyDescent="0.3">
      <c r="A116" s="15"/>
      <c r="B116" s="15"/>
      <c r="C116" s="15"/>
      <c r="D116" s="15"/>
      <c r="E116" s="15"/>
      <c r="F116" s="15"/>
      <c r="G116" s="15"/>
      <c r="H116" s="8"/>
      <c r="I116" s="8"/>
      <c r="J116" s="9"/>
      <c r="K116" s="9"/>
      <c r="L116" s="61"/>
      <c r="M116" s="61"/>
      <c r="N116" s="30"/>
      <c r="O116" s="61"/>
      <c r="P116" s="61"/>
      <c r="Q116" s="61"/>
      <c r="R116" s="8"/>
      <c r="S116" s="61"/>
      <c r="T116" s="63"/>
      <c r="U116" s="15"/>
    </row>
    <row r="117" spans="1:21" x14ac:dyDescent="0.3">
      <c r="H117" s="8"/>
      <c r="I117" s="8"/>
      <c r="J117" s="9"/>
      <c r="K117" s="9"/>
      <c r="L117" s="61"/>
      <c r="M117" s="61"/>
      <c r="N117" s="30"/>
      <c r="O117" s="61"/>
      <c r="P117" s="61"/>
      <c r="Q117" s="61"/>
      <c r="R117" s="8"/>
      <c r="S117" s="61"/>
      <c r="T117" s="63"/>
      <c r="U117" s="15"/>
    </row>
    <row r="118" spans="1:21" x14ac:dyDescent="0.3">
      <c r="H118" s="8"/>
      <c r="I118" s="8"/>
      <c r="J118" s="9"/>
      <c r="K118" s="9"/>
      <c r="L118" s="61"/>
      <c r="M118" s="61"/>
      <c r="N118" s="30"/>
      <c r="O118" s="61"/>
      <c r="P118" s="61"/>
      <c r="Q118" s="61"/>
      <c r="R118" s="8"/>
      <c r="S118" s="61"/>
      <c r="T118" s="63"/>
      <c r="U118" s="15"/>
    </row>
    <row r="119" spans="1:21" x14ac:dyDescent="0.3">
      <c r="H119" s="8"/>
      <c r="I119" s="8"/>
      <c r="J119" s="9"/>
      <c r="K119" s="9"/>
      <c r="L119" s="61"/>
      <c r="M119" s="61"/>
      <c r="N119" s="30"/>
      <c r="O119" s="61"/>
      <c r="P119" s="61"/>
      <c r="Q119" s="61"/>
      <c r="R119" s="8"/>
      <c r="S119" s="61"/>
      <c r="T119" s="63"/>
      <c r="U119" s="15"/>
    </row>
    <row r="120" spans="1:21" x14ac:dyDescent="0.3">
      <c r="H120" s="8"/>
      <c r="I120" s="8"/>
      <c r="J120" s="9"/>
      <c r="K120" s="9"/>
      <c r="L120" s="61"/>
      <c r="M120" s="61"/>
      <c r="N120" s="30"/>
      <c r="O120" s="61"/>
      <c r="P120" s="61"/>
      <c r="Q120" s="61"/>
      <c r="R120" s="8"/>
      <c r="S120" s="61"/>
      <c r="T120" s="63"/>
      <c r="U120" s="15"/>
    </row>
    <row r="121" spans="1:21" x14ac:dyDescent="0.3">
      <c r="H121" s="8"/>
      <c r="I121" s="8"/>
      <c r="J121" s="9"/>
      <c r="K121" s="9"/>
      <c r="L121" s="61"/>
      <c r="M121" s="61"/>
      <c r="N121" s="30"/>
      <c r="O121" s="61"/>
      <c r="P121" s="61"/>
      <c r="Q121" s="61"/>
      <c r="R121" s="8"/>
      <c r="S121" s="61"/>
      <c r="T121" s="63"/>
      <c r="U121" s="15"/>
    </row>
    <row r="122" spans="1:21" x14ac:dyDescent="0.3">
      <c r="H122" s="8"/>
      <c r="I122" s="8"/>
      <c r="J122" s="9"/>
      <c r="K122" s="9"/>
      <c r="L122" s="61"/>
      <c r="M122" s="61"/>
      <c r="N122" s="30"/>
      <c r="O122" s="61"/>
      <c r="P122" s="61"/>
      <c r="Q122" s="61"/>
      <c r="R122" s="8"/>
      <c r="S122" s="61"/>
      <c r="T122" s="63"/>
      <c r="U122" s="15"/>
    </row>
    <row r="123" spans="1:21" x14ac:dyDescent="0.3">
      <c r="H123" s="8"/>
      <c r="I123" s="8"/>
      <c r="J123" s="9"/>
      <c r="K123" s="9"/>
      <c r="L123" s="61"/>
      <c r="M123" s="61"/>
      <c r="N123" s="30"/>
      <c r="O123" s="61"/>
      <c r="P123" s="61"/>
      <c r="Q123" s="61"/>
      <c r="R123" s="8"/>
      <c r="S123" s="61"/>
      <c r="T123" s="63"/>
      <c r="U123" s="15"/>
    </row>
    <row r="124" spans="1:21" x14ac:dyDescent="0.3">
      <c r="H124" s="8"/>
      <c r="I124" s="8"/>
      <c r="J124" s="9"/>
      <c r="K124" s="9"/>
      <c r="L124" s="61"/>
      <c r="M124" s="61"/>
      <c r="N124" s="30"/>
      <c r="O124" s="61"/>
      <c r="P124" s="61"/>
      <c r="Q124" s="61"/>
      <c r="R124" s="8"/>
      <c r="S124" s="61"/>
      <c r="T124" s="63"/>
      <c r="U124" s="15"/>
    </row>
    <row r="125" spans="1:21" x14ac:dyDescent="0.3">
      <c r="H125" s="8"/>
      <c r="I125" s="8"/>
      <c r="J125" s="9"/>
      <c r="K125" s="9"/>
      <c r="L125" s="61"/>
      <c r="M125" s="61"/>
      <c r="N125" s="30"/>
      <c r="O125" s="61"/>
      <c r="P125" s="61"/>
      <c r="Q125" s="61"/>
      <c r="R125" s="8"/>
      <c r="S125" s="61"/>
      <c r="T125" s="63"/>
      <c r="U125" s="15"/>
    </row>
    <row r="126" spans="1:21" x14ac:dyDescent="0.3">
      <c r="H126" s="8"/>
      <c r="I126" s="61"/>
      <c r="J126" s="64"/>
      <c r="K126" s="64"/>
      <c r="L126" s="61"/>
      <c r="M126" s="61"/>
      <c r="N126" s="61"/>
      <c r="O126" s="61"/>
      <c r="P126" s="61"/>
      <c r="Q126" s="61"/>
      <c r="R126" s="8"/>
      <c r="S126" s="61"/>
      <c r="T126" s="63"/>
      <c r="U126" s="15"/>
    </row>
    <row r="127" spans="1:21" x14ac:dyDescent="0.3">
      <c r="H127" s="8"/>
      <c r="I127" s="61"/>
      <c r="J127" s="64"/>
      <c r="K127" s="64"/>
      <c r="L127" s="61"/>
      <c r="M127" s="61"/>
      <c r="N127" s="61"/>
      <c r="O127" s="61"/>
      <c r="P127" s="61"/>
      <c r="Q127" s="61"/>
      <c r="R127" s="8"/>
      <c r="S127" s="61"/>
      <c r="T127" s="63"/>
      <c r="U127" s="15"/>
    </row>
    <row r="128" spans="1:21" x14ac:dyDescent="0.3">
      <c r="H128" s="8"/>
      <c r="I128" s="61"/>
      <c r="J128" s="64"/>
      <c r="K128" s="64"/>
      <c r="L128" s="61"/>
      <c r="M128" s="61"/>
      <c r="N128" s="61"/>
      <c r="O128" s="61"/>
      <c r="P128" s="61"/>
      <c r="Q128" s="61"/>
      <c r="R128" s="8"/>
      <c r="S128" s="61"/>
      <c r="T128" s="63"/>
      <c r="U128" s="15"/>
    </row>
    <row r="129" spans="8:21" x14ac:dyDescent="0.3">
      <c r="H129" s="8"/>
      <c r="I129" s="61"/>
      <c r="J129" s="64"/>
      <c r="K129" s="64"/>
      <c r="L129" s="61"/>
      <c r="M129" s="61"/>
      <c r="N129" s="61"/>
      <c r="O129" s="61"/>
      <c r="P129" s="61"/>
      <c r="Q129" s="61"/>
      <c r="R129" s="8"/>
      <c r="S129" s="61"/>
      <c r="T129" s="63"/>
      <c r="U129" s="15"/>
    </row>
    <row r="130" spans="8:21" x14ac:dyDescent="0.3">
      <c r="H130" s="8"/>
      <c r="I130" s="61"/>
      <c r="J130" s="64"/>
      <c r="K130" s="64"/>
      <c r="L130" s="61"/>
      <c r="M130" s="61"/>
      <c r="N130" s="61"/>
      <c r="O130" s="61"/>
      <c r="P130" s="61"/>
      <c r="Q130" s="61"/>
      <c r="R130" s="8"/>
      <c r="S130" s="61"/>
      <c r="T130" s="63"/>
      <c r="U130" s="15"/>
    </row>
    <row r="131" spans="8:21" x14ac:dyDescent="0.3">
      <c r="H131" s="8"/>
      <c r="I131" s="61"/>
      <c r="J131" s="64"/>
      <c r="K131" s="64"/>
      <c r="L131" s="61"/>
      <c r="M131" s="61"/>
      <c r="N131" s="61"/>
      <c r="O131" s="61"/>
      <c r="P131" s="61"/>
      <c r="Q131" s="61"/>
      <c r="R131" s="8"/>
      <c r="S131" s="61"/>
      <c r="T131" s="63"/>
      <c r="U131" s="15"/>
    </row>
    <row r="132" spans="8:21" x14ac:dyDescent="0.3">
      <c r="H132" s="8"/>
      <c r="I132" s="61"/>
      <c r="J132" s="64"/>
      <c r="K132" s="64"/>
      <c r="L132" s="61"/>
      <c r="M132" s="61"/>
      <c r="N132" s="61"/>
      <c r="O132" s="61"/>
      <c r="P132" s="61"/>
      <c r="Q132" s="61"/>
      <c r="R132" s="8"/>
      <c r="S132" s="61"/>
      <c r="T132" s="63"/>
      <c r="U132" s="15"/>
    </row>
    <row r="133" spans="8:21" x14ac:dyDescent="0.3">
      <c r="H133" s="8"/>
      <c r="I133" s="61"/>
      <c r="J133" s="64"/>
      <c r="K133" s="64"/>
      <c r="L133" s="61"/>
      <c r="M133" s="61"/>
      <c r="N133" s="61"/>
      <c r="O133" s="61"/>
      <c r="P133" s="61"/>
      <c r="Q133" s="61"/>
      <c r="R133" s="8"/>
      <c r="S133" s="61"/>
      <c r="T133" s="63"/>
      <c r="U133" s="15"/>
    </row>
    <row r="134" spans="8:21" x14ac:dyDescent="0.3">
      <c r="H134" s="8"/>
      <c r="I134" s="61"/>
      <c r="J134" s="64"/>
      <c r="K134" s="64"/>
      <c r="L134" s="61"/>
      <c r="M134" s="61"/>
      <c r="N134" s="61"/>
      <c r="O134" s="61"/>
      <c r="P134" s="61"/>
      <c r="Q134" s="61"/>
      <c r="R134" s="8"/>
      <c r="S134" s="61"/>
      <c r="T134" s="63"/>
      <c r="U134" s="15"/>
    </row>
    <row r="135" spans="8:21" x14ac:dyDescent="0.3">
      <c r="H135" s="8"/>
      <c r="I135" s="61"/>
      <c r="J135" s="64"/>
      <c r="K135" s="64"/>
      <c r="L135" s="61"/>
      <c r="M135" s="61"/>
      <c r="N135" s="61"/>
      <c r="O135" s="61"/>
      <c r="P135" s="61"/>
      <c r="Q135" s="61"/>
      <c r="R135" s="8"/>
      <c r="S135" s="61"/>
      <c r="T135" s="63"/>
      <c r="U135" s="15"/>
    </row>
    <row r="136" spans="8:21" x14ac:dyDescent="0.3">
      <c r="H136" s="8"/>
      <c r="I136" s="61"/>
      <c r="J136" s="64"/>
      <c r="K136" s="64"/>
      <c r="L136" s="61"/>
      <c r="M136" s="61"/>
      <c r="N136" s="61"/>
      <c r="O136" s="61"/>
      <c r="P136" s="61"/>
      <c r="Q136" s="61"/>
      <c r="R136" s="8"/>
      <c r="S136" s="61"/>
      <c r="T136" s="63"/>
      <c r="U136" s="15"/>
    </row>
    <row r="137" spans="8:21" x14ac:dyDescent="0.3">
      <c r="H137" s="8"/>
      <c r="I137" s="61"/>
      <c r="J137" s="64"/>
      <c r="K137" s="64"/>
      <c r="L137" s="61"/>
      <c r="M137" s="61"/>
      <c r="N137" s="61"/>
      <c r="O137" s="61"/>
      <c r="P137" s="61"/>
      <c r="Q137" s="61"/>
      <c r="R137" s="8"/>
      <c r="S137" s="61"/>
      <c r="T137" s="63"/>
      <c r="U137" s="15"/>
    </row>
    <row r="138" spans="8:21" x14ac:dyDescent="0.3">
      <c r="H138" s="8"/>
      <c r="I138" s="33"/>
      <c r="J138" s="9"/>
      <c r="K138" s="9"/>
      <c r="L138" s="61"/>
      <c r="M138" s="61"/>
      <c r="N138" s="30"/>
      <c r="O138" s="61"/>
      <c r="P138" s="61"/>
      <c r="Q138" s="61"/>
      <c r="R138" s="8"/>
      <c r="S138" s="61"/>
      <c r="T138" s="63"/>
      <c r="U138" s="15"/>
    </row>
    <row r="139" spans="8:21" x14ac:dyDescent="0.3">
      <c r="H139" s="8"/>
      <c r="I139" s="62"/>
      <c r="J139" s="93"/>
      <c r="K139" s="93"/>
      <c r="L139" s="61"/>
      <c r="M139" s="61"/>
      <c r="N139" s="41"/>
      <c r="O139" s="61"/>
      <c r="P139" s="61"/>
      <c r="Q139" s="61"/>
      <c r="R139" s="8"/>
      <c r="S139" s="61"/>
      <c r="T139" s="63"/>
      <c r="U139" s="15"/>
    </row>
    <row r="140" spans="8:21" x14ac:dyDescent="0.3">
      <c r="H140" s="8"/>
      <c r="I140" s="8"/>
      <c r="J140" s="9"/>
      <c r="K140" s="9"/>
      <c r="L140" s="61"/>
      <c r="M140" s="61"/>
      <c r="N140" s="30"/>
      <c r="O140" s="61"/>
      <c r="P140" s="61"/>
      <c r="Q140" s="61"/>
      <c r="R140" s="8"/>
      <c r="S140" s="61"/>
      <c r="T140" s="63"/>
      <c r="U140" s="15"/>
    </row>
    <row r="141" spans="8:21" x14ac:dyDescent="0.3">
      <c r="H141" s="8"/>
      <c r="I141" s="8"/>
      <c r="J141" s="9"/>
      <c r="K141" s="9"/>
      <c r="L141" s="61"/>
      <c r="M141" s="61"/>
      <c r="N141" s="30"/>
      <c r="O141" s="61"/>
      <c r="P141" s="61"/>
      <c r="Q141" s="61"/>
      <c r="R141" s="8"/>
      <c r="S141" s="61"/>
      <c r="T141" s="63"/>
      <c r="U141" s="15"/>
    </row>
    <row r="142" spans="8:21" x14ac:dyDescent="0.3">
      <c r="H142" s="8"/>
      <c r="I142" s="8"/>
      <c r="J142" s="9"/>
      <c r="K142" s="9"/>
      <c r="L142" s="61"/>
      <c r="M142" s="61"/>
      <c r="N142" s="30"/>
      <c r="O142" s="61"/>
      <c r="P142" s="61"/>
      <c r="Q142" s="61"/>
      <c r="R142" s="8"/>
      <c r="S142" s="61"/>
      <c r="T142" s="63"/>
      <c r="U142" s="15"/>
    </row>
    <row r="143" spans="8:21" x14ac:dyDescent="0.3">
      <c r="H143" s="8"/>
      <c r="I143" s="8"/>
      <c r="J143" s="9"/>
      <c r="K143" s="9"/>
      <c r="L143" s="61"/>
      <c r="M143" s="61"/>
      <c r="N143" s="30"/>
      <c r="O143" s="61"/>
      <c r="P143" s="61"/>
      <c r="Q143" s="61"/>
      <c r="R143" s="8"/>
      <c r="S143" s="61"/>
      <c r="T143" s="63"/>
      <c r="U143" s="15"/>
    </row>
    <row r="144" spans="8:21" x14ac:dyDescent="0.3">
      <c r="H144" s="8"/>
      <c r="I144" s="8"/>
      <c r="J144" s="9"/>
      <c r="K144" s="9"/>
      <c r="L144" s="61"/>
      <c r="M144" s="61"/>
      <c r="N144" s="30"/>
      <c r="O144" s="61"/>
      <c r="P144" s="61"/>
      <c r="Q144" s="61"/>
      <c r="R144" s="8"/>
      <c r="S144" s="61"/>
      <c r="T144" s="63"/>
      <c r="U144" s="15"/>
    </row>
    <row r="145" spans="8:21" x14ac:dyDescent="0.3">
      <c r="H145" s="8"/>
      <c r="I145" s="8"/>
      <c r="J145" s="9"/>
      <c r="K145" s="9"/>
      <c r="L145" s="61"/>
      <c r="M145" s="61"/>
      <c r="N145" s="30"/>
      <c r="O145" s="61"/>
      <c r="P145" s="61"/>
      <c r="Q145" s="61"/>
      <c r="R145" s="8"/>
      <c r="S145" s="61"/>
      <c r="T145" s="63"/>
      <c r="U145" s="15"/>
    </row>
    <row r="146" spans="8:21" x14ac:dyDescent="0.3">
      <c r="H146" s="8"/>
      <c r="I146" s="8"/>
      <c r="J146" s="9"/>
      <c r="K146" s="9"/>
      <c r="L146" s="61"/>
      <c r="M146" s="61"/>
      <c r="N146" s="30"/>
      <c r="O146" s="61"/>
      <c r="P146" s="61"/>
      <c r="Q146" s="61"/>
      <c r="R146" s="8"/>
      <c r="S146" s="61"/>
      <c r="T146" s="63"/>
      <c r="U146" s="15"/>
    </row>
    <row r="147" spans="8:21" x14ac:dyDescent="0.3">
      <c r="H147" s="8"/>
      <c r="I147" s="8"/>
      <c r="J147" s="9"/>
      <c r="K147" s="9"/>
      <c r="L147" s="61"/>
      <c r="M147" s="61"/>
      <c r="N147" s="30"/>
      <c r="O147" s="61"/>
      <c r="P147" s="61"/>
      <c r="Q147" s="61"/>
      <c r="R147" s="8"/>
      <c r="S147" s="61"/>
      <c r="T147" s="63"/>
      <c r="U147" s="15"/>
    </row>
    <row r="148" spans="8:21" x14ac:dyDescent="0.3">
      <c r="H148" s="8"/>
      <c r="I148" s="8"/>
      <c r="J148" s="9"/>
      <c r="K148" s="9"/>
      <c r="L148" s="61"/>
      <c r="M148" s="61"/>
      <c r="N148" s="30"/>
      <c r="O148" s="61"/>
      <c r="P148" s="61"/>
      <c r="Q148" s="61"/>
      <c r="R148" s="8"/>
      <c r="S148" s="61"/>
      <c r="T148" s="63"/>
      <c r="U148" s="15"/>
    </row>
    <row r="149" spans="8:21" x14ac:dyDescent="0.3">
      <c r="H149" s="8"/>
      <c r="I149" s="8"/>
      <c r="J149" s="9"/>
      <c r="K149" s="9"/>
      <c r="L149" s="61"/>
      <c r="M149" s="61"/>
      <c r="N149" s="30"/>
      <c r="O149" s="61"/>
      <c r="P149" s="61"/>
      <c r="Q149" s="61"/>
      <c r="R149" s="8"/>
      <c r="S149" s="61"/>
      <c r="T149" s="63"/>
      <c r="U149" s="15"/>
    </row>
    <row r="150" spans="8:21" x14ac:dyDescent="0.3">
      <c r="H150" s="8"/>
      <c r="I150" s="8"/>
      <c r="J150" s="9"/>
      <c r="K150" s="9"/>
      <c r="L150" s="61"/>
      <c r="M150" s="61"/>
      <c r="N150" s="30"/>
      <c r="O150" s="61"/>
      <c r="P150" s="61"/>
      <c r="Q150" s="61"/>
      <c r="R150" s="8"/>
      <c r="S150" s="61"/>
      <c r="T150" s="63"/>
      <c r="U150" s="15"/>
    </row>
    <row r="151" spans="8:21" x14ac:dyDescent="0.3">
      <c r="H151" s="8"/>
      <c r="I151" s="8"/>
      <c r="J151" s="9"/>
      <c r="K151" s="9"/>
      <c r="L151" s="61"/>
      <c r="M151" s="61"/>
      <c r="N151" s="30"/>
      <c r="O151" s="61"/>
      <c r="P151" s="61"/>
      <c r="Q151" s="61"/>
      <c r="R151" s="8"/>
      <c r="S151" s="61"/>
      <c r="T151" s="63"/>
      <c r="U151" s="15"/>
    </row>
    <row r="152" spans="8:21" x14ac:dyDescent="0.3">
      <c r="H152" s="8"/>
      <c r="I152" s="8"/>
      <c r="J152" s="9"/>
      <c r="K152" s="9"/>
      <c r="L152" s="61"/>
      <c r="M152" s="61"/>
      <c r="N152" s="30"/>
      <c r="O152" s="61"/>
      <c r="P152" s="61"/>
      <c r="Q152" s="61"/>
      <c r="R152" s="8"/>
      <c r="S152" s="61"/>
      <c r="T152" s="63"/>
      <c r="U152" s="15"/>
    </row>
    <row r="153" spans="8:21" x14ac:dyDescent="0.3">
      <c r="H153" s="8"/>
      <c r="I153" s="8"/>
      <c r="J153" s="9"/>
      <c r="K153" s="9"/>
      <c r="L153" s="61"/>
      <c r="M153" s="61"/>
      <c r="N153" s="30"/>
      <c r="O153" s="61"/>
      <c r="P153" s="61"/>
      <c r="Q153" s="61"/>
      <c r="R153" s="8"/>
      <c r="S153" s="61"/>
      <c r="T153" s="63"/>
      <c r="U153" s="15"/>
    </row>
    <row r="154" spans="8:21" x14ac:dyDescent="0.3">
      <c r="H154" s="8"/>
      <c r="I154" s="8"/>
      <c r="J154" s="9"/>
      <c r="K154" s="9"/>
      <c r="L154" s="61"/>
      <c r="M154" s="61"/>
      <c r="N154" s="30"/>
      <c r="O154" s="61"/>
      <c r="P154" s="61"/>
      <c r="Q154" s="61"/>
      <c r="R154" s="8"/>
      <c r="S154" s="61"/>
      <c r="T154" s="63"/>
      <c r="U154" s="15"/>
    </row>
    <row r="155" spans="8:21" x14ac:dyDescent="0.3">
      <c r="H155" s="8"/>
      <c r="I155" s="8"/>
      <c r="J155" s="9"/>
      <c r="K155" s="9"/>
      <c r="L155" s="61"/>
      <c r="M155" s="61"/>
      <c r="N155" s="30"/>
      <c r="O155" s="61"/>
      <c r="P155" s="61"/>
      <c r="Q155" s="61"/>
      <c r="R155" s="8"/>
      <c r="S155" s="61"/>
      <c r="T155" s="63"/>
      <c r="U155" s="15"/>
    </row>
    <row r="156" spans="8:21" x14ac:dyDescent="0.3">
      <c r="H156" s="8"/>
      <c r="I156" s="8"/>
      <c r="J156" s="9"/>
      <c r="K156" s="9"/>
      <c r="L156" s="61"/>
      <c r="M156" s="61"/>
      <c r="N156" s="30"/>
      <c r="O156" s="61"/>
      <c r="P156" s="61"/>
      <c r="Q156" s="61"/>
      <c r="R156" s="8"/>
      <c r="S156" s="61"/>
      <c r="T156" s="63"/>
      <c r="U156" s="15"/>
    </row>
    <row r="157" spans="8:21" x14ac:dyDescent="0.3">
      <c r="H157" s="8"/>
      <c r="I157" s="8"/>
      <c r="J157" s="9"/>
      <c r="K157" s="9"/>
      <c r="L157" s="61"/>
      <c r="M157" s="61"/>
      <c r="N157" s="30"/>
      <c r="O157" s="61"/>
      <c r="P157" s="61"/>
      <c r="Q157" s="61"/>
      <c r="R157" s="8"/>
      <c r="S157" s="61"/>
      <c r="T157" s="63"/>
      <c r="U157" s="15"/>
    </row>
    <row r="158" spans="8:21" x14ac:dyDescent="0.3">
      <c r="H158" s="8"/>
      <c r="I158" s="30"/>
      <c r="J158" s="30"/>
      <c r="K158" s="30"/>
      <c r="L158" s="15"/>
      <c r="M158" s="15"/>
      <c r="N158" s="30"/>
      <c r="O158" s="30"/>
      <c r="P158" s="30"/>
      <c r="Q158" s="30"/>
      <c r="R158" s="8"/>
      <c r="S158" s="15"/>
      <c r="T158" s="15"/>
      <c r="U158" s="15"/>
    </row>
    <row r="159" spans="8:21" x14ac:dyDescent="0.3">
      <c r="H159" s="8"/>
      <c r="I159" s="30"/>
      <c r="J159" s="30"/>
      <c r="K159" s="30"/>
      <c r="L159" s="15"/>
      <c r="M159" s="15"/>
      <c r="N159" s="30"/>
      <c r="O159" s="30"/>
      <c r="P159" s="30"/>
      <c r="Q159" s="30"/>
      <c r="R159" s="8"/>
      <c r="S159" s="15"/>
      <c r="T159" s="15"/>
      <c r="U159" s="15"/>
    </row>
    <row r="160" spans="8:21" x14ac:dyDescent="0.3">
      <c r="H160" s="8"/>
      <c r="I160" s="30"/>
      <c r="J160" s="30"/>
      <c r="K160" s="30"/>
      <c r="L160" s="15"/>
      <c r="M160" s="15"/>
      <c r="N160" s="30"/>
      <c r="O160" s="30"/>
      <c r="P160" s="30"/>
      <c r="Q160" s="30"/>
      <c r="R160" s="8"/>
      <c r="S160" s="15"/>
      <c r="T160" s="15"/>
      <c r="U160" s="15"/>
    </row>
  </sheetData>
  <mergeCells count="33">
    <mergeCell ref="A1:G1"/>
    <mergeCell ref="I1:N1"/>
    <mergeCell ref="O1:Q1"/>
    <mergeCell ref="A88:A99"/>
    <mergeCell ref="A2:A14"/>
    <mergeCell ref="A17:A26"/>
    <mergeCell ref="A28:A38"/>
    <mergeCell ref="A16:G16"/>
    <mergeCell ref="A27:G27"/>
    <mergeCell ref="J3:T3"/>
    <mergeCell ref="J48:T48"/>
    <mergeCell ref="I47:T47"/>
    <mergeCell ref="J36:T36"/>
    <mergeCell ref="J37:T37"/>
    <mergeCell ref="I35:T35"/>
    <mergeCell ref="I15:T15"/>
    <mergeCell ref="J16:T16"/>
    <mergeCell ref="I71:T71"/>
    <mergeCell ref="A40:A49"/>
    <mergeCell ref="A51:A59"/>
    <mergeCell ref="A61:A72"/>
    <mergeCell ref="I57:T57"/>
    <mergeCell ref="I72:K72"/>
    <mergeCell ref="L72:T72"/>
    <mergeCell ref="A77:A86"/>
    <mergeCell ref="A87:G87"/>
    <mergeCell ref="A39:G39"/>
    <mergeCell ref="A50:G50"/>
    <mergeCell ref="A60:G60"/>
    <mergeCell ref="A74:A75"/>
    <mergeCell ref="B74:G75"/>
    <mergeCell ref="A76:G76"/>
    <mergeCell ref="A73:G73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17"/>
  <sheetViews>
    <sheetView topLeftCell="L25" zoomScale="85" zoomScaleNormal="85" workbookViewId="0">
      <selection activeCell="O81" sqref="O81"/>
    </sheetView>
  </sheetViews>
  <sheetFormatPr defaultRowHeight="14.4" x14ac:dyDescent="0.3"/>
  <cols>
    <col min="1" max="1" width="16.44140625" customWidth="1"/>
    <col min="2" max="2" width="10.6640625" bestFit="1" customWidth="1"/>
    <col min="3" max="3" width="12.6640625" bestFit="1" customWidth="1"/>
    <col min="4" max="4" width="13.33203125" bestFit="1" customWidth="1"/>
    <col min="5" max="5" width="10.44140625" bestFit="1" customWidth="1"/>
    <col min="6" max="6" width="12" bestFit="1" customWidth="1"/>
    <col min="7" max="8" width="12" customWidth="1"/>
    <col min="9" max="9" width="16.5546875" customWidth="1"/>
    <col min="10" max="10" width="15.44140625" bestFit="1" customWidth="1"/>
    <col min="11" max="14" width="12" customWidth="1"/>
    <col min="15" max="15" width="15.44140625" bestFit="1" customWidth="1"/>
    <col min="16" max="16" width="10.5546875" customWidth="1"/>
    <col min="17" max="17" width="16.44140625" bestFit="1" customWidth="1"/>
    <col min="18" max="18" width="10.109375" bestFit="1" customWidth="1"/>
    <col min="19" max="19" width="10.44140625" bestFit="1" customWidth="1"/>
    <col min="20" max="20" width="10.109375" bestFit="1" customWidth="1"/>
    <col min="21" max="21" width="11.5546875" bestFit="1" customWidth="1"/>
    <col min="22" max="22" width="11.109375" bestFit="1" customWidth="1"/>
    <col min="23" max="23" width="16.5546875" bestFit="1" customWidth="1"/>
    <col min="24" max="24" width="11.109375" bestFit="1" customWidth="1"/>
    <col min="25" max="25" width="16.44140625" bestFit="1" customWidth="1"/>
    <col min="26" max="26" width="11.109375" bestFit="1" customWidth="1"/>
    <col min="27" max="27" width="11.5546875" bestFit="1" customWidth="1"/>
    <col min="28" max="28" width="11.109375" bestFit="1" customWidth="1"/>
    <col min="29" max="29" width="11.5546875" bestFit="1" customWidth="1"/>
    <col min="30" max="30" width="11.109375" bestFit="1" customWidth="1"/>
    <col min="31" max="31" width="11.5546875" bestFit="1" customWidth="1"/>
    <col min="32" max="32" width="11.109375" bestFit="1" customWidth="1"/>
    <col min="33" max="33" width="11.5546875" bestFit="1" customWidth="1"/>
    <col min="34" max="34" width="11.109375" bestFit="1" customWidth="1"/>
    <col min="35" max="35" width="16.5546875" bestFit="1" customWidth="1"/>
    <col min="36" max="36" width="10.33203125" bestFit="1" customWidth="1"/>
    <col min="37" max="37" width="11.6640625" bestFit="1" customWidth="1"/>
    <col min="38" max="38" width="11.33203125" bestFit="1" customWidth="1"/>
    <col min="39" max="39" width="16.44140625" bestFit="1" customWidth="1"/>
  </cols>
  <sheetData>
    <row r="1" spans="1:33" ht="15" customHeight="1" x14ac:dyDescent="0.3">
      <c r="A1" s="225" t="s">
        <v>22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04" t="s">
        <v>20</v>
      </c>
      <c r="N1" s="205"/>
      <c r="O1" s="206">
        <v>0.87</v>
      </c>
    </row>
    <row r="2" spans="1:33" ht="15" customHeight="1" x14ac:dyDescent="0.3">
      <c r="A2" s="223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23"/>
      <c r="N2" s="207"/>
      <c r="O2" s="224"/>
    </row>
    <row r="3" spans="1:33" ht="57.6" x14ac:dyDescent="0.3">
      <c r="A3" s="185" t="s">
        <v>185</v>
      </c>
      <c r="B3" s="37" t="s">
        <v>4</v>
      </c>
      <c r="C3" s="37" t="s">
        <v>5</v>
      </c>
      <c r="D3" s="37" t="s">
        <v>6</v>
      </c>
      <c r="E3" s="37" t="s">
        <v>7</v>
      </c>
      <c r="F3" s="37" t="s">
        <v>8</v>
      </c>
      <c r="G3" s="38" t="s">
        <v>11</v>
      </c>
      <c r="H3" s="38" t="s">
        <v>9</v>
      </c>
      <c r="I3" s="38" t="s">
        <v>10</v>
      </c>
      <c r="J3" s="38" t="s">
        <v>12</v>
      </c>
      <c r="K3" s="38" t="s">
        <v>13</v>
      </c>
      <c r="L3" s="38" t="s">
        <v>14</v>
      </c>
      <c r="M3" s="38" t="s">
        <v>15</v>
      </c>
      <c r="N3" s="38" t="s">
        <v>16</v>
      </c>
      <c r="O3" s="3" t="s">
        <v>17</v>
      </c>
      <c r="P3" s="10"/>
    </row>
    <row r="4" spans="1:33" ht="15" customHeight="1" x14ac:dyDescent="0.3">
      <c r="A4" s="186"/>
      <c r="B4" s="27" t="s">
        <v>0</v>
      </c>
      <c r="C4" s="108" t="s">
        <v>110</v>
      </c>
      <c r="D4" s="27">
        <v>1120</v>
      </c>
      <c r="E4" s="108">
        <v>127</v>
      </c>
      <c r="F4" s="1">
        <f t="shared" ref="F4" si="0">D4/E4</f>
        <v>8.8188976377952759</v>
      </c>
      <c r="G4" s="1">
        <f t="shared" ref="G4:G11" si="1">IF(F4&lt;=17.5,1.5,IF(F4&lt;=24,2.5,IF(F4&lt;=32,4,IF(F4&lt;=41,6,10))))</f>
        <v>1.5</v>
      </c>
      <c r="H4" s="4">
        <v>4</v>
      </c>
      <c r="I4" s="2">
        <f>IF(H4=1,1,IF(H4=2,0.85,IF(H4=3,0.79,IF(H4=4,0.75,IF(H4=5,0.73,"Redimensionar")))))</f>
        <v>0.75</v>
      </c>
      <c r="J4" s="1">
        <f>IF(F4/(I4*$O$1)&lt;=17.5,1.5,IF(F4/(I4*$O$1)&lt;=24,2.5,IF(F4/(I4*$O$1)&lt;=32,4,IF(F4/(I4*$O$1)&lt;=41,6,"Redimensionar"))))</f>
        <v>1.5</v>
      </c>
      <c r="K4" s="1">
        <f>Y58</f>
        <v>0.95452512333596073</v>
      </c>
      <c r="L4" s="1">
        <f>IF(K4&lt;=1.5,1.5,IF(K4&lt;=2.5,2.5,IF(K4&lt;=4,4,IF(K4&lt;=6,6,IF(K4&lt;=10,10,"Redimensionar")))))</f>
        <v>1.5</v>
      </c>
      <c r="M4" s="1">
        <f t="shared" ref="M4:M10" si="2">IF(C4="Iluminação",1.5,IF(C4="TUG's",2.5,2.5))</f>
        <v>1.5</v>
      </c>
      <c r="N4" s="1">
        <f>MAX(M4,L4,J4)</f>
        <v>1.5</v>
      </c>
      <c r="O4" s="107">
        <f>IF(F4&lt;9,10,IF(F4&lt;13.5,15,IF(F4&lt;18,20,IF(F4&lt;22.5,25,IF(F4&lt;27,30,IF(F4&lt;31.5,35,IF(F4&lt;36,40,IF(F4&lt;45,50,IF(OR(J4="Redimensionar",L4="Redimensionar"),"Redimensionar")))))))))</f>
        <v>10</v>
      </c>
      <c r="P4" s="10"/>
    </row>
    <row r="5" spans="1:33" ht="15" customHeight="1" x14ac:dyDescent="0.3">
      <c r="A5" s="186"/>
      <c r="B5" s="27" t="s">
        <v>1</v>
      </c>
      <c r="C5" s="108" t="s">
        <v>110</v>
      </c>
      <c r="D5" s="27">
        <v>1140</v>
      </c>
      <c r="E5" s="108">
        <v>127</v>
      </c>
      <c r="F5" s="1">
        <f>D5/E5</f>
        <v>8.9763779527559056</v>
      </c>
      <c r="G5" s="1">
        <f t="shared" si="1"/>
        <v>1.5</v>
      </c>
      <c r="H5" s="4">
        <v>4</v>
      </c>
      <c r="I5" s="2">
        <f t="shared" ref="I5:I10" si="3">IF(H5=1,1,IF(H5=2,0.85,IF(H5=3,0.79,IF(H5=4,0.75,IF(H5=5,0.73,"Redimensionar")))))</f>
        <v>0.75</v>
      </c>
      <c r="J5" s="1">
        <f t="shared" ref="J5:J10" si="4">IF(F5/(I5*$O$1)&lt;=17.5,1.5,IF(F5/(I5*$O$1)&lt;=24,2.5,IF(F5/(I5*$O$1)&lt;=32,4,IF(F5/(I5*$O$1)&lt;=41,6,"Redimensionar"))))</f>
        <v>1.5</v>
      </c>
      <c r="K5" s="1">
        <f>Y58</f>
        <v>0.95452512333596073</v>
      </c>
      <c r="L5" s="1">
        <f t="shared" ref="L5:L10" si="5">IF(K5&lt;=1.5,1.5,IF(K5&lt;=2.5,2.5,IF(K5&lt;=4,4,IF(K5&lt;=6,6,IF(K5&lt;=10,10,"Redimensionar")))))</f>
        <v>1.5</v>
      </c>
      <c r="M5" s="1">
        <f t="shared" si="2"/>
        <v>1.5</v>
      </c>
      <c r="N5" s="1">
        <f t="shared" ref="N5:N10" si="6">MAX(M5,L5,J5)</f>
        <v>1.5</v>
      </c>
      <c r="O5" s="107">
        <f t="shared" ref="O5:O10" si="7">IF(F5&lt;9,10,IF(F5&lt;13.5,15,IF(F5&lt;18,20,IF(F5&lt;22.5,25,IF(F5&lt;27,30,IF(F5&lt;31.5,35,IF(F5&lt;36,40,IF(F5&lt;45,50,IF(OR(J5="Redimensionar",L5="Redimensionar"),"Redimensionar")))))))))</f>
        <v>10</v>
      </c>
      <c r="P5" s="10"/>
      <c r="S5" s="40"/>
      <c r="T5" s="31"/>
      <c r="U5" s="31"/>
      <c r="V5" s="31"/>
      <c r="W5" s="31"/>
      <c r="X5" s="31"/>
      <c r="Y5" s="105"/>
      <c r="Z5" s="105"/>
      <c r="AA5" s="43"/>
      <c r="AB5" s="105"/>
      <c r="AC5" s="105"/>
      <c r="AD5" s="105"/>
      <c r="AE5" s="105"/>
      <c r="AF5" s="105"/>
      <c r="AG5" s="44"/>
    </row>
    <row r="6" spans="1:33" ht="15" customHeight="1" x14ac:dyDescent="0.3">
      <c r="A6" s="186"/>
      <c r="B6" s="27" t="s">
        <v>2</v>
      </c>
      <c r="C6" s="108" t="s">
        <v>110</v>
      </c>
      <c r="D6" s="27">
        <v>500</v>
      </c>
      <c r="E6" s="108">
        <v>127</v>
      </c>
      <c r="F6" s="1">
        <f t="shared" ref="F6" si="8">D6/E6</f>
        <v>3.9370078740157481</v>
      </c>
      <c r="G6" s="1">
        <f t="shared" si="1"/>
        <v>1.5</v>
      </c>
      <c r="H6" s="4">
        <v>3</v>
      </c>
      <c r="I6" s="2">
        <f t="shared" si="3"/>
        <v>0.79</v>
      </c>
      <c r="J6" s="1">
        <f t="shared" si="4"/>
        <v>1.5</v>
      </c>
      <c r="K6" s="1">
        <f>Y58</f>
        <v>0.95452512333596073</v>
      </c>
      <c r="L6" s="1">
        <f t="shared" si="5"/>
        <v>1.5</v>
      </c>
      <c r="M6" s="1">
        <f t="shared" si="2"/>
        <v>1.5</v>
      </c>
      <c r="N6" s="1">
        <f t="shared" si="6"/>
        <v>1.5</v>
      </c>
      <c r="O6" s="107">
        <f t="shared" si="7"/>
        <v>10</v>
      </c>
      <c r="P6" s="10"/>
    </row>
    <row r="7" spans="1:33" ht="15" customHeight="1" x14ac:dyDescent="0.3">
      <c r="A7" s="186"/>
      <c r="B7" s="27" t="s">
        <v>3</v>
      </c>
      <c r="C7" s="108" t="s">
        <v>110</v>
      </c>
      <c r="D7" s="27">
        <v>380</v>
      </c>
      <c r="E7" s="108">
        <v>127</v>
      </c>
      <c r="F7" s="1">
        <f>D7/E7</f>
        <v>2.9921259842519685</v>
      </c>
      <c r="G7" s="1">
        <f t="shared" si="1"/>
        <v>1.5</v>
      </c>
      <c r="H7" s="4">
        <v>5</v>
      </c>
      <c r="I7" s="2">
        <f t="shared" si="3"/>
        <v>0.73</v>
      </c>
      <c r="J7" s="1">
        <f t="shared" si="4"/>
        <v>1.5</v>
      </c>
      <c r="K7" s="1">
        <f>Y58</f>
        <v>0.95452512333596073</v>
      </c>
      <c r="L7" s="1">
        <f t="shared" si="5"/>
        <v>1.5</v>
      </c>
      <c r="M7" s="1">
        <f t="shared" si="2"/>
        <v>1.5</v>
      </c>
      <c r="N7" s="1">
        <f t="shared" si="6"/>
        <v>1.5</v>
      </c>
      <c r="O7" s="107">
        <f t="shared" si="7"/>
        <v>10</v>
      </c>
      <c r="P7" s="10"/>
    </row>
    <row r="8" spans="1:33" ht="15" customHeight="1" x14ac:dyDescent="0.3">
      <c r="A8" s="186"/>
      <c r="B8" s="27" t="s">
        <v>18</v>
      </c>
      <c r="C8" s="108" t="s">
        <v>110</v>
      </c>
      <c r="D8" s="27">
        <v>1170</v>
      </c>
      <c r="E8" s="108">
        <v>127</v>
      </c>
      <c r="F8" s="1">
        <f>D8/E8</f>
        <v>9.21259842519685</v>
      </c>
      <c r="G8" s="1">
        <f t="shared" si="1"/>
        <v>1.5</v>
      </c>
      <c r="H8" s="11">
        <v>2</v>
      </c>
      <c r="I8" s="2">
        <f t="shared" si="3"/>
        <v>0.85</v>
      </c>
      <c r="J8" s="1">
        <f t="shared" si="4"/>
        <v>1.5</v>
      </c>
      <c r="K8" s="1">
        <f>Y58</f>
        <v>0.95452512333596073</v>
      </c>
      <c r="L8" s="1">
        <f t="shared" si="5"/>
        <v>1.5</v>
      </c>
      <c r="M8" s="1">
        <f t="shared" si="2"/>
        <v>1.5</v>
      </c>
      <c r="N8" s="1">
        <f t="shared" si="6"/>
        <v>1.5</v>
      </c>
      <c r="O8" s="107">
        <f t="shared" si="7"/>
        <v>15</v>
      </c>
      <c r="P8" s="10"/>
    </row>
    <row r="9" spans="1:33" ht="15" customHeight="1" x14ac:dyDescent="0.3">
      <c r="A9" s="186"/>
      <c r="B9" s="27" t="s">
        <v>19</v>
      </c>
      <c r="C9" s="108" t="s">
        <v>110</v>
      </c>
      <c r="D9" s="27">
        <v>870</v>
      </c>
      <c r="E9" s="108">
        <v>127</v>
      </c>
      <c r="F9" s="1">
        <f>D9/E9</f>
        <v>6.8503937007874018</v>
      </c>
      <c r="G9" s="1">
        <f t="shared" si="1"/>
        <v>1.5</v>
      </c>
      <c r="H9" s="4">
        <v>2</v>
      </c>
      <c r="I9" s="2">
        <f t="shared" si="3"/>
        <v>0.85</v>
      </c>
      <c r="J9" s="1">
        <f t="shared" si="4"/>
        <v>1.5</v>
      </c>
      <c r="K9" s="1">
        <f>Y58</f>
        <v>0.95452512333596073</v>
      </c>
      <c r="L9" s="1">
        <f t="shared" si="5"/>
        <v>1.5</v>
      </c>
      <c r="M9" s="1">
        <f t="shared" si="2"/>
        <v>1.5</v>
      </c>
      <c r="N9" s="1">
        <f t="shared" si="6"/>
        <v>1.5</v>
      </c>
      <c r="O9" s="107">
        <f t="shared" si="7"/>
        <v>10</v>
      </c>
      <c r="P9" s="10"/>
    </row>
    <row r="10" spans="1:33" ht="15" customHeight="1" x14ac:dyDescent="0.3">
      <c r="A10" s="186"/>
      <c r="B10" s="27" t="s">
        <v>21</v>
      </c>
      <c r="C10" s="108" t="s">
        <v>110</v>
      </c>
      <c r="D10" s="27">
        <v>880</v>
      </c>
      <c r="E10" s="108">
        <v>127</v>
      </c>
      <c r="F10" s="1">
        <f>D10/E10</f>
        <v>6.9291338582677167</v>
      </c>
      <c r="G10" s="1">
        <f t="shared" si="1"/>
        <v>1.5</v>
      </c>
      <c r="H10" s="4">
        <v>3</v>
      </c>
      <c r="I10" s="2">
        <f t="shared" si="3"/>
        <v>0.79</v>
      </c>
      <c r="J10" s="1">
        <f t="shared" si="4"/>
        <v>1.5</v>
      </c>
      <c r="K10" s="1">
        <f>Y58</f>
        <v>0.95452512333596073</v>
      </c>
      <c r="L10" s="1">
        <f t="shared" si="5"/>
        <v>1.5</v>
      </c>
      <c r="M10" s="1">
        <f t="shared" si="2"/>
        <v>1.5</v>
      </c>
      <c r="N10" s="1">
        <f t="shared" si="6"/>
        <v>1.5</v>
      </c>
      <c r="O10" s="107">
        <f t="shared" si="7"/>
        <v>10</v>
      </c>
      <c r="P10" s="10"/>
    </row>
    <row r="11" spans="1:33" x14ac:dyDescent="0.3">
      <c r="A11" s="186"/>
      <c r="B11" s="27" t="s">
        <v>40</v>
      </c>
      <c r="C11" s="108" t="s">
        <v>110</v>
      </c>
      <c r="D11" s="27">
        <v>700</v>
      </c>
      <c r="E11" s="108">
        <v>127</v>
      </c>
      <c r="F11" s="1">
        <f>D11/E11</f>
        <v>5.5118110236220472</v>
      </c>
      <c r="G11" s="1">
        <f t="shared" si="1"/>
        <v>1.5</v>
      </c>
      <c r="H11" s="4">
        <v>3</v>
      </c>
      <c r="I11" s="2">
        <f t="shared" ref="I11" si="9">IF(H11=1,1,IF(H11=2,0.85,IF(H11=3,0.79,IF(H11=4,0.75,IF(H11=5,0.73,"Redimensionar")))))</f>
        <v>0.79</v>
      </c>
      <c r="J11" s="1">
        <f t="shared" ref="J11" si="10">IF(F11/(I11*$O$1)&lt;=17.5,1.5,IF(F11/(I11*$O$1)&lt;=24,2.5,IF(F11/(I11*$O$1)&lt;=32,4,IF(F11/(I11*$O$1)&lt;=41,6,"Redimensionar"))))</f>
        <v>1.5</v>
      </c>
      <c r="K11" s="1">
        <f>Y58</f>
        <v>0.95452512333596073</v>
      </c>
      <c r="L11" s="1">
        <f t="shared" ref="L11" si="11">IF(K11&lt;=1.5,1.5,IF(K11&lt;=2.5,2.5,IF(K11&lt;=4,4,IF(K11&lt;=6,6,IF(K11&lt;=10,10,"Redimensionar")))))</f>
        <v>1.5</v>
      </c>
      <c r="M11" s="1">
        <f t="shared" ref="M11" si="12">IF(C11="Iluminação",1.5,IF(C11="TUG's",2.5,2.5))</f>
        <v>1.5</v>
      </c>
      <c r="N11" s="1">
        <f t="shared" ref="N11" si="13">MAX(M11,L11,J11)</f>
        <v>1.5</v>
      </c>
      <c r="O11" s="107">
        <f t="shared" ref="O11" si="14">IF(F11&lt;9,10,IF(F11&lt;13.5,15,IF(F11&lt;18,20,IF(F11&lt;22.5,25,IF(F11&lt;27,30,IF(F11&lt;31.5,35,IF(F11&lt;36,40,IF(F11&lt;45,50,IF(OR(J11="Redimensionar",L11="Redimensionar"),"Redimensionar")))))))))</f>
        <v>10</v>
      </c>
      <c r="P11" s="10"/>
    </row>
    <row r="12" spans="1:33" ht="15" customHeight="1" x14ac:dyDescent="0.3">
      <c r="A12" s="123"/>
      <c r="P12" s="10"/>
    </row>
    <row r="13" spans="1:33" ht="57.6" x14ac:dyDescent="0.3">
      <c r="A13" s="185" t="s">
        <v>186</v>
      </c>
      <c r="B13" s="47" t="s">
        <v>4</v>
      </c>
      <c r="C13" s="47" t="s">
        <v>5</v>
      </c>
      <c r="D13" s="47" t="s">
        <v>6</v>
      </c>
      <c r="E13" s="47" t="s">
        <v>7</v>
      </c>
      <c r="F13" s="47" t="s">
        <v>8</v>
      </c>
      <c r="G13" s="102" t="s">
        <v>11</v>
      </c>
      <c r="H13" s="102" t="s">
        <v>9</v>
      </c>
      <c r="I13" s="102" t="s">
        <v>10</v>
      </c>
      <c r="J13" s="102" t="s">
        <v>12</v>
      </c>
      <c r="K13" s="102" t="s">
        <v>13</v>
      </c>
      <c r="L13" s="102" t="s">
        <v>14</v>
      </c>
      <c r="M13" s="102" t="s">
        <v>15</v>
      </c>
      <c r="N13" s="102" t="s">
        <v>16</v>
      </c>
      <c r="O13" s="3" t="s">
        <v>17</v>
      </c>
      <c r="P13" s="10"/>
    </row>
    <row r="14" spans="1:33" ht="15" customHeight="1" x14ac:dyDescent="0.3">
      <c r="A14" s="186"/>
      <c r="B14" s="27" t="s">
        <v>0</v>
      </c>
      <c r="C14" s="108" t="s">
        <v>70</v>
      </c>
      <c r="D14" s="27">
        <v>2000</v>
      </c>
      <c r="E14" s="108">
        <v>220</v>
      </c>
      <c r="F14" s="1">
        <f t="shared" ref="F14" si="15">D14/E14</f>
        <v>9.0909090909090917</v>
      </c>
      <c r="G14" s="1">
        <f t="shared" ref="G14:G21" si="16">IF(F14&lt;=17.5,1.5,IF(F14&lt;=24,2.5,IF(F14&lt;=32,4,IF(F14&lt;=41,6,10))))</f>
        <v>1.5</v>
      </c>
      <c r="H14" s="4">
        <v>2</v>
      </c>
      <c r="I14" s="2">
        <f>IF(H14=1,1,IF(H14=2,0.85,IF(H14=3,0.79,IF(H14=4,0.75,IF(H14=5,0.73,"Redimensionar")))))</f>
        <v>0.85</v>
      </c>
      <c r="J14" s="1">
        <f>IF(F14/(I14*$O$1)&lt;=17.5,1.5,IF(F14/(I14*$O$1)&lt;=24,2.5,IF(F14/(I14*$O$1)&lt;=32,4,IF(F14/(I14*$O$1)&lt;=41,6,"Redimensionar"))))</f>
        <v>1.5</v>
      </c>
      <c r="K14" s="1">
        <f>Y60</f>
        <v>1.1420454545454544</v>
      </c>
      <c r="L14" s="1">
        <f>IF(K14&lt;=1.5,1.5,IF(K14&lt;=2.5,2.5,IF(K14&lt;=4,4,IF(K14&lt;=6,6,IF(K14&lt;=10,10,"Redimensionar")))))</f>
        <v>1.5</v>
      </c>
      <c r="M14" s="1">
        <f>IF(C14="Iluminação",1.5,IF(C14="TUG's",2.5,2.5))</f>
        <v>2.5</v>
      </c>
      <c r="N14" s="1">
        <f>MAX(M14,L14,J14)</f>
        <v>2.5</v>
      </c>
      <c r="O14" s="107">
        <f>IF(F14&lt;9,10,IF(F14&lt;13.5,15,IF(F14&lt;18,20,IF(F14&lt;22.5,25,IF(F14&lt;27,30,IF(F14&lt;31.5,35,IF(F14&lt;36,40,IF(F14&lt;45,50,IF(OR(J14="Redimensionar",L14="Redimensionar"),"Redimensionar")))))))))</f>
        <v>15</v>
      </c>
      <c r="P14" s="10"/>
    </row>
    <row r="15" spans="1:33" ht="15" customHeight="1" x14ac:dyDescent="0.3">
      <c r="A15" s="186"/>
      <c r="B15" s="27" t="s">
        <v>1</v>
      </c>
      <c r="C15" s="108" t="s">
        <v>114</v>
      </c>
      <c r="D15" s="27">
        <v>1500</v>
      </c>
      <c r="E15" s="108">
        <v>127</v>
      </c>
      <c r="F15" s="1">
        <f>D15/E15</f>
        <v>11.811023622047244</v>
      </c>
      <c r="G15" s="1">
        <f t="shared" si="16"/>
        <v>1.5</v>
      </c>
      <c r="H15" s="4">
        <v>2</v>
      </c>
      <c r="I15" s="2">
        <f t="shared" ref="I15:I21" si="17">IF(H15=1,1,IF(H15=2,0.85,IF(H15=3,0.79,IF(H15=4,0.75,IF(H15=5,0.73,"Redimensionar")))))</f>
        <v>0.85</v>
      </c>
      <c r="J15" s="1">
        <f t="shared" ref="J15:J21" si="18">IF(F15/(I15*$O$1)&lt;=17.5,1.5,IF(F15/(I15*$O$1)&lt;=24,2.5,IF(F15/(I15*$O$1)&lt;=32,4,IF(F15/(I15*$O$1)&lt;=41,6,"Redimensionar"))))</f>
        <v>1.5</v>
      </c>
      <c r="K15" s="1">
        <f>Y59</f>
        <v>2.5101193059528972</v>
      </c>
      <c r="L15" s="1">
        <f t="shared" ref="L15:L21" si="19">IF(K15&lt;=1.5,1.5,IF(K15&lt;=2.5,2.5,IF(K15&lt;=4,4,IF(K15&lt;=6,6,IF(K15&lt;=10,10,"Redimensionar")))))</f>
        <v>4</v>
      </c>
      <c r="M15" s="1">
        <f t="shared" ref="M15:M21" si="20">IF(C15="Iluminação",1.5,IF(C15="TUG's",2.5,2.5))</f>
        <v>2.5</v>
      </c>
      <c r="N15" s="1">
        <f t="shared" ref="N15:N21" si="21">MAX(M15,L15,J15)</f>
        <v>4</v>
      </c>
      <c r="O15" s="107">
        <f t="shared" ref="O15:O21" si="22">IF(F15&lt;9,10,IF(F15&lt;13.5,15,IF(F15&lt;18,20,IF(F15&lt;22.5,25,IF(F15&lt;27,30,IF(F15&lt;31.5,35,IF(F15&lt;36,40,IF(F15&lt;45,50,IF(OR(J15="Redimensionar",L15="Redimensionar"),"Redimensionar")))))))))</f>
        <v>15</v>
      </c>
      <c r="P15" s="10"/>
    </row>
    <row r="16" spans="1:33" ht="15" customHeight="1" x14ac:dyDescent="0.3">
      <c r="A16" s="186"/>
      <c r="B16" s="27" t="s">
        <v>2</v>
      </c>
      <c r="C16" s="108" t="s">
        <v>114</v>
      </c>
      <c r="D16" s="27">
        <v>2000</v>
      </c>
      <c r="E16" s="108">
        <v>127</v>
      </c>
      <c r="F16" s="1">
        <f t="shared" ref="F16" si="23">D16/E16</f>
        <v>15.748031496062993</v>
      </c>
      <c r="G16" s="1">
        <f t="shared" si="16"/>
        <v>1.5</v>
      </c>
      <c r="H16" s="4">
        <v>4</v>
      </c>
      <c r="I16" s="2">
        <f t="shared" si="17"/>
        <v>0.75</v>
      </c>
      <c r="J16" s="1">
        <f t="shared" si="18"/>
        <v>4</v>
      </c>
      <c r="K16" s="1">
        <f>Y59</f>
        <v>2.5101193059528972</v>
      </c>
      <c r="L16" s="1">
        <f t="shared" si="19"/>
        <v>4</v>
      </c>
      <c r="M16" s="1">
        <f t="shared" si="20"/>
        <v>2.5</v>
      </c>
      <c r="N16" s="1">
        <f t="shared" si="21"/>
        <v>4</v>
      </c>
      <c r="O16" s="107">
        <f t="shared" si="22"/>
        <v>20</v>
      </c>
    </row>
    <row r="17" spans="1:42" ht="15" customHeight="1" x14ac:dyDescent="0.3">
      <c r="A17" s="186"/>
      <c r="B17" s="27" t="s">
        <v>3</v>
      </c>
      <c r="C17" s="108" t="s">
        <v>114</v>
      </c>
      <c r="D17" s="27">
        <v>1100</v>
      </c>
      <c r="E17" s="108">
        <v>127</v>
      </c>
      <c r="F17" s="1">
        <f t="shared" ref="F17:F22" si="24">D17/E17</f>
        <v>8.6614173228346463</v>
      </c>
      <c r="G17" s="1">
        <f t="shared" si="16"/>
        <v>1.5</v>
      </c>
      <c r="H17" s="4">
        <v>5</v>
      </c>
      <c r="I17" s="2">
        <f t="shared" si="17"/>
        <v>0.73</v>
      </c>
      <c r="J17" s="1">
        <f t="shared" si="18"/>
        <v>1.5</v>
      </c>
      <c r="K17" s="1">
        <f>Y59</f>
        <v>2.5101193059528972</v>
      </c>
      <c r="L17" s="1">
        <f t="shared" si="19"/>
        <v>4</v>
      </c>
      <c r="M17" s="1">
        <f t="shared" si="20"/>
        <v>2.5</v>
      </c>
      <c r="N17" s="1">
        <f t="shared" si="21"/>
        <v>4</v>
      </c>
      <c r="O17" s="107">
        <f t="shared" si="22"/>
        <v>10</v>
      </c>
    </row>
    <row r="18" spans="1:42" ht="15" customHeight="1" x14ac:dyDescent="0.3">
      <c r="A18" s="186"/>
      <c r="B18" s="27" t="s">
        <v>18</v>
      </c>
      <c r="C18" s="108" t="s">
        <v>114</v>
      </c>
      <c r="D18" s="27">
        <v>1000</v>
      </c>
      <c r="E18" s="108">
        <v>127</v>
      </c>
      <c r="F18" s="1">
        <f t="shared" si="24"/>
        <v>7.8740157480314963</v>
      </c>
      <c r="G18" s="1">
        <f t="shared" si="16"/>
        <v>1.5</v>
      </c>
      <c r="H18" s="11">
        <v>5</v>
      </c>
      <c r="I18" s="2">
        <f t="shared" si="17"/>
        <v>0.73</v>
      </c>
      <c r="J18" s="1">
        <f t="shared" si="18"/>
        <v>1.5</v>
      </c>
      <c r="K18" s="1">
        <f>Y59</f>
        <v>2.5101193059528972</v>
      </c>
      <c r="L18" s="1">
        <f t="shared" si="19"/>
        <v>4</v>
      </c>
      <c r="M18" s="1">
        <f t="shared" si="20"/>
        <v>2.5</v>
      </c>
      <c r="N18" s="1">
        <f t="shared" si="21"/>
        <v>4</v>
      </c>
      <c r="O18" s="107">
        <f t="shared" si="22"/>
        <v>10</v>
      </c>
    </row>
    <row r="19" spans="1:42" ht="15" customHeight="1" x14ac:dyDescent="0.3">
      <c r="A19" s="186"/>
      <c r="B19" s="27" t="s">
        <v>19</v>
      </c>
      <c r="C19" s="108" t="s">
        <v>114</v>
      </c>
      <c r="D19" s="27">
        <v>1600</v>
      </c>
      <c r="E19" s="108">
        <v>127</v>
      </c>
      <c r="F19" s="1">
        <f t="shared" si="24"/>
        <v>12.598425196850394</v>
      </c>
      <c r="G19" s="1">
        <f t="shared" si="16"/>
        <v>1.5</v>
      </c>
      <c r="H19" s="4">
        <v>4</v>
      </c>
      <c r="I19" s="2">
        <f t="shared" si="17"/>
        <v>0.75</v>
      </c>
      <c r="J19" s="1">
        <f t="shared" si="18"/>
        <v>2.5</v>
      </c>
      <c r="K19" s="1">
        <f>Y59</f>
        <v>2.5101193059528972</v>
      </c>
      <c r="L19" s="1">
        <f t="shared" si="19"/>
        <v>4</v>
      </c>
      <c r="M19" s="1">
        <f t="shared" si="20"/>
        <v>2.5</v>
      </c>
      <c r="N19" s="1">
        <f t="shared" si="21"/>
        <v>4</v>
      </c>
      <c r="O19" s="107">
        <f t="shared" si="22"/>
        <v>15</v>
      </c>
    </row>
    <row r="20" spans="1:42" ht="15" customHeight="1" x14ac:dyDescent="0.3">
      <c r="A20" s="186"/>
      <c r="B20" s="27" t="s">
        <v>21</v>
      </c>
      <c r="C20" s="108" t="s">
        <v>114</v>
      </c>
      <c r="D20" s="27">
        <v>1800</v>
      </c>
      <c r="E20" s="108">
        <v>127</v>
      </c>
      <c r="F20" s="1">
        <f t="shared" si="24"/>
        <v>14.173228346456693</v>
      </c>
      <c r="G20" s="1">
        <f t="shared" si="16"/>
        <v>1.5</v>
      </c>
      <c r="H20" s="4">
        <v>4</v>
      </c>
      <c r="I20" s="2">
        <f t="shared" si="17"/>
        <v>0.75</v>
      </c>
      <c r="J20" s="1">
        <f t="shared" si="18"/>
        <v>2.5</v>
      </c>
      <c r="K20" s="1">
        <f>Y59</f>
        <v>2.5101193059528972</v>
      </c>
      <c r="L20" s="1">
        <f t="shared" si="19"/>
        <v>4</v>
      </c>
      <c r="M20" s="1">
        <f t="shared" si="20"/>
        <v>2.5</v>
      </c>
      <c r="N20" s="1">
        <f t="shared" si="21"/>
        <v>4</v>
      </c>
      <c r="O20" s="107">
        <f t="shared" si="22"/>
        <v>20</v>
      </c>
    </row>
    <row r="21" spans="1:42" ht="15" customHeight="1" x14ac:dyDescent="0.3">
      <c r="A21" s="186"/>
      <c r="B21" s="27" t="s">
        <v>40</v>
      </c>
      <c r="C21" s="108" t="s">
        <v>70</v>
      </c>
      <c r="D21" s="108">
        <v>2100</v>
      </c>
      <c r="E21" s="108">
        <v>220</v>
      </c>
      <c r="F21" s="1">
        <f t="shared" si="24"/>
        <v>9.545454545454545</v>
      </c>
      <c r="G21" s="1">
        <f t="shared" si="16"/>
        <v>1.5</v>
      </c>
      <c r="H21" s="4">
        <v>5</v>
      </c>
      <c r="I21" s="2">
        <f t="shared" si="17"/>
        <v>0.73</v>
      </c>
      <c r="J21" s="1">
        <f t="shared" si="18"/>
        <v>1.5</v>
      </c>
      <c r="K21" s="1">
        <f>Y60</f>
        <v>1.1420454545454544</v>
      </c>
      <c r="L21" s="1">
        <f t="shared" si="19"/>
        <v>1.5</v>
      </c>
      <c r="M21" s="1">
        <f t="shared" si="20"/>
        <v>2.5</v>
      </c>
      <c r="N21" s="1">
        <f t="shared" si="21"/>
        <v>2.5</v>
      </c>
      <c r="O21" s="107">
        <f t="shared" si="22"/>
        <v>15</v>
      </c>
      <c r="P21" s="15"/>
    </row>
    <row r="22" spans="1:42" ht="15" customHeight="1" x14ac:dyDescent="0.3">
      <c r="A22" s="187"/>
      <c r="B22" s="27" t="s">
        <v>41</v>
      </c>
      <c r="C22" s="108" t="s">
        <v>70</v>
      </c>
      <c r="D22" s="108">
        <v>2000</v>
      </c>
      <c r="E22" s="108">
        <v>220</v>
      </c>
      <c r="F22" s="1">
        <f t="shared" si="24"/>
        <v>9.0909090909090917</v>
      </c>
      <c r="G22" s="1">
        <f t="shared" ref="G22" si="25">IF(F22&lt;=17.5,1.5,IF(F22&lt;=24,2.5,IF(F22&lt;=32,4,IF(F22&lt;=41,6,10))))</f>
        <v>1.5</v>
      </c>
      <c r="H22" s="4">
        <v>5</v>
      </c>
      <c r="I22" s="2">
        <f t="shared" ref="I22" si="26">IF(H22=1,1,IF(H22=2,0.85,IF(H22=3,0.79,IF(H22=4,0.75,IF(H22=5,0.73,"Redimensionar")))))</f>
        <v>0.73</v>
      </c>
      <c r="J22" s="1">
        <f t="shared" ref="J22" si="27">IF(F22/(I22*$O$1)&lt;=17.5,1.5,IF(F22/(I22*$O$1)&lt;=24,2.5,IF(F22/(I22*$O$1)&lt;=32,4,IF(F22/(I22*$O$1)&lt;=41,6,"Redimensionar"))))</f>
        <v>1.5</v>
      </c>
      <c r="K22" s="1">
        <f>Y60</f>
        <v>1.1420454545454544</v>
      </c>
      <c r="L22" s="1">
        <f t="shared" ref="L22" si="28">IF(K22&lt;=1.5,1.5,IF(K22&lt;=2.5,2.5,IF(K22&lt;=4,4,IF(K22&lt;=6,6,IF(K22&lt;=10,10,"Redimensionar")))))</f>
        <v>1.5</v>
      </c>
      <c r="M22" s="1">
        <f t="shared" ref="M22" si="29">IF(C22="Iluminação",1.5,IF(C22="TUG's",2.5,2.5))</f>
        <v>2.5</v>
      </c>
      <c r="N22" s="1">
        <f t="shared" ref="N22" si="30">MAX(M22,L22,J22)</f>
        <v>2.5</v>
      </c>
      <c r="O22" s="107">
        <f t="shared" ref="O22" si="31">IF(F22&lt;9,10,IF(F22&lt;13.5,15,IF(F22&lt;18,20,IF(F22&lt;22.5,25,IF(F22&lt;27,30,IF(F22&lt;31.5,35,IF(F22&lt;36,40,IF(F22&lt;45,50,IF(OR(J22="Redimensionar",L22="Redimensionar"),"Redimensionar")))))))))</f>
        <v>15</v>
      </c>
      <c r="P22" s="15"/>
    </row>
    <row r="23" spans="1:42" x14ac:dyDescent="0.3">
      <c r="P23" s="15"/>
    </row>
    <row r="24" spans="1:42" ht="57.6" x14ac:dyDescent="0.3">
      <c r="A24" s="185" t="s">
        <v>151</v>
      </c>
      <c r="B24" s="47" t="s">
        <v>4</v>
      </c>
      <c r="C24" s="47" t="s">
        <v>5</v>
      </c>
      <c r="D24" s="47" t="s">
        <v>6</v>
      </c>
      <c r="E24" s="47" t="s">
        <v>7</v>
      </c>
      <c r="F24" s="47" t="s">
        <v>8</v>
      </c>
      <c r="G24" s="121" t="s">
        <v>11</v>
      </c>
      <c r="H24" s="121" t="s">
        <v>9</v>
      </c>
      <c r="I24" s="121" t="s">
        <v>10</v>
      </c>
      <c r="J24" s="121" t="s">
        <v>12</v>
      </c>
      <c r="K24" s="121" t="s">
        <v>13</v>
      </c>
      <c r="L24" s="121" t="s">
        <v>14</v>
      </c>
      <c r="M24" s="121" t="s">
        <v>15</v>
      </c>
      <c r="N24" s="121" t="s">
        <v>16</v>
      </c>
      <c r="O24" s="3" t="s">
        <v>17</v>
      </c>
      <c r="P24" s="10"/>
      <c r="Q24" s="10"/>
      <c r="R24" s="10"/>
      <c r="S24" s="10"/>
      <c r="T24" s="10"/>
      <c r="U24" s="10"/>
      <c r="V24" s="10"/>
      <c r="W24" s="103"/>
    </row>
    <row r="25" spans="1:42" x14ac:dyDescent="0.3">
      <c r="A25" s="186"/>
      <c r="B25" s="27" t="s">
        <v>0</v>
      </c>
      <c r="C25" s="120" t="s">
        <v>110</v>
      </c>
      <c r="D25" s="122">
        <v>1000</v>
      </c>
      <c r="E25" s="77">
        <v>127</v>
      </c>
      <c r="F25" s="1">
        <f t="shared" ref="F25" si="32">D25/E25</f>
        <v>7.8740157480314963</v>
      </c>
      <c r="G25" s="1">
        <f t="shared" ref="G25:G32" si="33">IF(F25&lt;=17.5,1.5,IF(F25&lt;=24,2.5,IF(F25&lt;=32,4,IF(F25&lt;=41,6,10))))</f>
        <v>1.5</v>
      </c>
      <c r="H25" s="4">
        <v>5</v>
      </c>
      <c r="I25" s="2">
        <f>IF(H25=1,1,IF(H25=2,0.85,IF(H25=3,0.79,IF(H25=4,0.75,IF(H25=5,0.73,"Redimensionar")))))</f>
        <v>0.73</v>
      </c>
      <c r="J25" s="1">
        <f>IF(F25/(I25*$O$1)&lt;=17.5,1.5,IF(F25/(I25*$O$1)&lt;=24,2.5,IF(F25/(I25*$O$1)&lt;=32,4,IF(F25/(I25*$O$1)&lt;=41,6,"Redimensionar"))))</f>
        <v>1.5</v>
      </c>
      <c r="K25" s="1">
        <f>Y61</f>
        <v>0.61207408129101959</v>
      </c>
      <c r="L25" s="1">
        <f>IF(K25&lt;=1.5,1.5,IF(K25&lt;=2.5,2.5,IF(K25&lt;=4,4,IF(K25&lt;=6,6,IF(K25&lt;=10,10,"Redimensionar")))))</f>
        <v>1.5</v>
      </c>
      <c r="M25" s="1">
        <f>IF(C25="Iluminação",1.5,IF(C25="TUG's",2.5,2.5))</f>
        <v>1.5</v>
      </c>
      <c r="N25" s="1">
        <f>MAX(M25,L25,J25)</f>
        <v>1.5</v>
      </c>
      <c r="O25" s="122">
        <f>IF(F25&lt;9,10,IF(F25&lt;13.5,15,IF(F25&lt;18,20,IF(F25&lt;22.5,25,IF(F25&lt;27,30,IF(F25&lt;31.5,35,IF(F25&lt;36,40,IF(F25&lt;45,50,IF(OR(J25="Redimensionar",L25="Redimensionar"),"Redimensionar")))))))))</f>
        <v>10</v>
      </c>
      <c r="P25" s="8"/>
      <c r="Q25" s="10"/>
      <c r="R25" s="10"/>
      <c r="S25" s="10"/>
      <c r="T25" s="10"/>
      <c r="U25" s="10"/>
      <c r="V25" s="10"/>
      <c r="W25" s="46"/>
    </row>
    <row r="26" spans="1:42" x14ac:dyDescent="0.3">
      <c r="A26" s="186"/>
      <c r="B26" s="27" t="s">
        <v>1</v>
      </c>
      <c r="C26" s="120" t="s">
        <v>110</v>
      </c>
      <c r="D26" s="122">
        <v>1000</v>
      </c>
      <c r="E26" s="77">
        <v>127</v>
      </c>
      <c r="F26" s="1">
        <f>D26/E26</f>
        <v>7.8740157480314963</v>
      </c>
      <c r="G26" s="1">
        <f t="shared" si="33"/>
        <v>1.5</v>
      </c>
      <c r="H26" s="4">
        <v>4</v>
      </c>
      <c r="I26" s="2">
        <f t="shared" ref="I26:I32" si="34">IF(H26=1,1,IF(H26=2,0.85,IF(H26=3,0.79,IF(H26=4,0.75,IF(H26=5,0.73,"Redimensionar")))))</f>
        <v>0.75</v>
      </c>
      <c r="J26" s="1">
        <f t="shared" ref="J26:J32" si="35">IF(F26/(I26*$O$1)&lt;=17.5,1.5,IF(F26/(I26*$O$1)&lt;=24,2.5,IF(F26/(I26*$O$1)&lt;=32,4,IF(F26/(I26*$O$1)&lt;=41,6,"Redimensionar"))))</f>
        <v>1.5</v>
      </c>
      <c r="K26" s="1">
        <f>Y61</f>
        <v>0.61207408129101959</v>
      </c>
      <c r="L26" s="1">
        <f t="shared" ref="L26:L32" si="36">IF(K26&lt;=1.5,1.5,IF(K26&lt;=2.5,2.5,IF(K26&lt;=4,4,IF(K26&lt;=6,6,IF(K26&lt;=10,10,"Redimensionar")))))</f>
        <v>1.5</v>
      </c>
      <c r="M26" s="1">
        <f t="shared" ref="M26:M32" si="37">IF(C26="Iluminação",1.5,IF(C26="TUG's",2.5,2.5))</f>
        <v>1.5</v>
      </c>
      <c r="N26" s="1">
        <f t="shared" ref="N26:N32" si="38">MAX(M26,L26,J26)</f>
        <v>1.5</v>
      </c>
      <c r="O26" s="122">
        <f t="shared" ref="O26:O32" si="39">IF(F26&lt;9,10,IF(F26&lt;13.5,15,IF(F26&lt;18,20,IF(F26&lt;22.5,25,IF(F26&lt;27,30,IF(F26&lt;31.5,35,IF(F26&lt;36,40,IF(F26&lt;45,50,IF(OR(J26="Redimensionar",L26="Redimensionar"),"Redimensionar")))))))))</f>
        <v>10</v>
      </c>
      <c r="P26" s="92"/>
    </row>
    <row r="27" spans="1:42" x14ac:dyDescent="0.3">
      <c r="A27" s="186"/>
      <c r="B27" s="27" t="s">
        <v>2</v>
      </c>
      <c r="C27" s="120" t="s">
        <v>114</v>
      </c>
      <c r="D27" s="27">
        <v>2000</v>
      </c>
      <c r="E27" s="120">
        <v>127</v>
      </c>
      <c r="F27" s="1">
        <f t="shared" ref="F27" si="40">D27/E27</f>
        <v>15.748031496062993</v>
      </c>
      <c r="G27" s="1">
        <f t="shared" si="33"/>
        <v>1.5</v>
      </c>
      <c r="H27" s="4">
        <v>5</v>
      </c>
      <c r="I27" s="2">
        <f t="shared" si="34"/>
        <v>0.73</v>
      </c>
      <c r="J27" s="1">
        <f t="shared" si="35"/>
        <v>4</v>
      </c>
      <c r="K27" s="1">
        <f>Y62</f>
        <v>1.5105887354631848</v>
      </c>
      <c r="L27" s="1">
        <f t="shared" si="36"/>
        <v>2.5</v>
      </c>
      <c r="M27" s="1">
        <f t="shared" si="37"/>
        <v>2.5</v>
      </c>
      <c r="N27" s="1">
        <f t="shared" si="38"/>
        <v>4</v>
      </c>
      <c r="O27" s="122">
        <f t="shared" si="39"/>
        <v>20</v>
      </c>
      <c r="P27" s="31"/>
      <c r="Q27" s="45"/>
    </row>
    <row r="28" spans="1:42" x14ac:dyDescent="0.3">
      <c r="A28" s="186"/>
      <c r="B28" s="27" t="s">
        <v>3</v>
      </c>
      <c r="C28" s="120" t="s">
        <v>114</v>
      </c>
      <c r="D28" s="120">
        <v>1800</v>
      </c>
      <c r="E28" s="120">
        <v>127</v>
      </c>
      <c r="F28" s="1">
        <f>D28/E28</f>
        <v>14.173228346456693</v>
      </c>
      <c r="G28" s="1">
        <f t="shared" si="33"/>
        <v>1.5</v>
      </c>
      <c r="H28" s="4">
        <v>5</v>
      </c>
      <c r="I28" s="2">
        <f t="shared" si="34"/>
        <v>0.73</v>
      </c>
      <c r="J28" s="1">
        <f t="shared" si="35"/>
        <v>2.5</v>
      </c>
      <c r="K28" s="1">
        <f>Y62</f>
        <v>1.5105887354631848</v>
      </c>
      <c r="L28" s="1">
        <f t="shared" si="36"/>
        <v>2.5</v>
      </c>
      <c r="M28" s="1">
        <f t="shared" si="37"/>
        <v>2.5</v>
      </c>
      <c r="N28" s="1">
        <f t="shared" si="38"/>
        <v>2.5</v>
      </c>
      <c r="O28" s="122">
        <f t="shared" si="39"/>
        <v>20</v>
      </c>
      <c r="P28" s="31"/>
      <c r="Q28" s="39"/>
    </row>
    <row r="29" spans="1:42" x14ac:dyDescent="0.3">
      <c r="A29" s="186"/>
      <c r="B29" s="27" t="s">
        <v>18</v>
      </c>
      <c r="C29" s="120" t="s">
        <v>114</v>
      </c>
      <c r="D29" s="120">
        <v>1800</v>
      </c>
      <c r="E29" s="120">
        <v>127</v>
      </c>
      <c r="F29" s="1">
        <f>D29/E29</f>
        <v>14.173228346456693</v>
      </c>
      <c r="G29" s="1">
        <f t="shared" si="33"/>
        <v>1.5</v>
      </c>
      <c r="H29" s="11">
        <v>4</v>
      </c>
      <c r="I29" s="2">
        <f t="shared" si="34"/>
        <v>0.75</v>
      </c>
      <c r="J29" s="1">
        <f t="shared" si="35"/>
        <v>2.5</v>
      </c>
      <c r="K29" s="1">
        <f>Y62</f>
        <v>1.5105887354631848</v>
      </c>
      <c r="L29" s="1">
        <f t="shared" si="36"/>
        <v>2.5</v>
      </c>
      <c r="M29" s="1">
        <f t="shared" si="37"/>
        <v>2.5</v>
      </c>
      <c r="N29" s="1">
        <f t="shared" si="38"/>
        <v>2.5</v>
      </c>
      <c r="O29" s="122">
        <f t="shared" si="39"/>
        <v>20</v>
      </c>
      <c r="P29" s="8"/>
      <c r="Q29" s="103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1:42" x14ac:dyDescent="0.3">
      <c r="A30" s="186"/>
      <c r="B30" s="27" t="s">
        <v>19</v>
      </c>
      <c r="C30" s="120" t="s">
        <v>70</v>
      </c>
      <c r="D30" s="120">
        <v>5500</v>
      </c>
      <c r="E30" s="120">
        <v>220</v>
      </c>
      <c r="F30" s="1">
        <f>D30/E30</f>
        <v>25</v>
      </c>
      <c r="G30" s="1">
        <f t="shared" si="33"/>
        <v>4</v>
      </c>
      <c r="H30" s="4">
        <v>4</v>
      </c>
      <c r="I30" s="2">
        <f t="shared" si="34"/>
        <v>0.75</v>
      </c>
      <c r="J30" s="1">
        <f t="shared" si="35"/>
        <v>6</v>
      </c>
      <c r="K30" s="1">
        <f>Y63</f>
        <v>1.2824675324675321</v>
      </c>
      <c r="L30" s="1">
        <f t="shared" si="36"/>
        <v>1.5</v>
      </c>
      <c r="M30" s="1">
        <f t="shared" si="37"/>
        <v>2.5</v>
      </c>
      <c r="N30" s="1">
        <f t="shared" si="38"/>
        <v>6</v>
      </c>
      <c r="O30" s="122">
        <f t="shared" si="39"/>
        <v>30</v>
      </c>
      <c r="P30" s="8"/>
      <c r="Q30" s="125"/>
      <c r="R30" s="125"/>
      <c r="S30" s="125"/>
      <c r="T30" s="125"/>
      <c r="U30" s="12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1:42" x14ac:dyDescent="0.3">
      <c r="A31" s="186"/>
      <c r="B31" s="27" t="s">
        <v>21</v>
      </c>
      <c r="C31" s="120" t="s">
        <v>70</v>
      </c>
      <c r="D31" s="120">
        <v>5500</v>
      </c>
      <c r="E31" s="120">
        <v>220</v>
      </c>
      <c r="F31" s="1">
        <f>D31/E31</f>
        <v>25</v>
      </c>
      <c r="G31" s="1">
        <f t="shared" si="33"/>
        <v>4</v>
      </c>
      <c r="H31" s="4">
        <v>5</v>
      </c>
      <c r="I31" s="2">
        <f t="shared" si="34"/>
        <v>0.73</v>
      </c>
      <c r="J31" s="1">
        <f t="shared" si="35"/>
        <v>6</v>
      </c>
      <c r="K31" s="1">
        <f>Y63</f>
        <v>1.2824675324675321</v>
      </c>
      <c r="L31" s="1">
        <f t="shared" si="36"/>
        <v>1.5</v>
      </c>
      <c r="M31" s="1">
        <f t="shared" si="37"/>
        <v>2.5</v>
      </c>
      <c r="N31" s="1">
        <f t="shared" si="38"/>
        <v>6</v>
      </c>
      <c r="O31" s="122">
        <f t="shared" si="39"/>
        <v>30</v>
      </c>
      <c r="P31" s="8"/>
      <c r="Q31" s="125"/>
      <c r="R31" s="125"/>
      <c r="S31" s="125"/>
      <c r="T31" s="125"/>
      <c r="U31" s="12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</row>
    <row r="32" spans="1:42" x14ac:dyDescent="0.3">
      <c r="A32" s="187"/>
      <c r="B32" s="27" t="s">
        <v>40</v>
      </c>
      <c r="C32" s="120" t="s">
        <v>70</v>
      </c>
      <c r="D32" s="120">
        <v>2000</v>
      </c>
      <c r="E32" s="120">
        <v>220</v>
      </c>
      <c r="F32" s="114">
        <f>D32/E32</f>
        <v>9.0909090909090917</v>
      </c>
      <c r="G32" s="114">
        <f t="shared" si="33"/>
        <v>1.5</v>
      </c>
      <c r="H32" s="127">
        <v>5</v>
      </c>
      <c r="I32" s="128">
        <f t="shared" si="34"/>
        <v>0.73</v>
      </c>
      <c r="J32" s="114">
        <f t="shared" si="35"/>
        <v>1.5</v>
      </c>
      <c r="K32" s="114">
        <f>Y63</f>
        <v>1.2824675324675321</v>
      </c>
      <c r="L32" s="114">
        <f t="shared" si="36"/>
        <v>1.5</v>
      </c>
      <c r="M32" s="114">
        <f t="shared" si="37"/>
        <v>2.5</v>
      </c>
      <c r="N32" s="114">
        <f t="shared" si="38"/>
        <v>2.5</v>
      </c>
      <c r="O32" s="129">
        <f t="shared" si="39"/>
        <v>15</v>
      </c>
      <c r="P32" s="8"/>
      <c r="Q32" s="125"/>
      <c r="R32" s="125"/>
      <c r="S32" s="125"/>
      <c r="T32" s="125"/>
      <c r="U32" s="125"/>
      <c r="V32" s="105"/>
      <c r="W32" s="43"/>
      <c r="X32" s="105"/>
      <c r="Y32" s="105"/>
      <c r="Z32" s="105"/>
      <c r="AA32" s="105"/>
      <c r="AB32" s="105"/>
      <c r="AC32" s="44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1:42" x14ac:dyDescent="0.3">
      <c r="A33" s="126"/>
      <c r="B33" s="29"/>
      <c r="C33" s="130"/>
      <c r="D33" s="130"/>
      <c r="E33" s="130"/>
      <c r="F33" s="131"/>
      <c r="G33" s="131"/>
      <c r="H33" s="132"/>
      <c r="I33" s="133"/>
      <c r="J33" s="131"/>
      <c r="K33" s="131"/>
      <c r="L33" s="131"/>
      <c r="M33" s="131"/>
      <c r="N33" s="131"/>
      <c r="O33" s="104"/>
      <c r="P33" s="125"/>
      <c r="Q33" s="125"/>
      <c r="R33" s="125"/>
      <c r="S33" s="125"/>
      <c r="T33" s="125"/>
      <c r="U33" s="12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15"/>
      <c r="AM33" s="15"/>
      <c r="AN33" s="15"/>
      <c r="AO33" s="15"/>
      <c r="AP33" s="15"/>
    </row>
    <row r="34" spans="1:42" ht="57.6" x14ac:dyDescent="0.3">
      <c r="A34" s="185" t="s">
        <v>170</v>
      </c>
      <c r="B34" s="47" t="s">
        <v>4</v>
      </c>
      <c r="C34" s="47" t="s">
        <v>5</v>
      </c>
      <c r="D34" s="47" t="s">
        <v>6</v>
      </c>
      <c r="E34" s="47" t="s">
        <v>7</v>
      </c>
      <c r="F34" s="47" t="s">
        <v>8</v>
      </c>
      <c r="G34" s="121" t="s">
        <v>11</v>
      </c>
      <c r="H34" s="121" t="s">
        <v>9</v>
      </c>
      <c r="I34" s="121" t="s">
        <v>10</v>
      </c>
      <c r="J34" s="121" t="s">
        <v>12</v>
      </c>
      <c r="K34" s="121" t="s">
        <v>13</v>
      </c>
      <c r="L34" s="121" t="s">
        <v>14</v>
      </c>
      <c r="M34" s="121" t="s">
        <v>15</v>
      </c>
      <c r="N34" s="121" t="s">
        <v>16</v>
      </c>
      <c r="O34" s="3" t="s">
        <v>17</v>
      </c>
      <c r="P34" s="125"/>
      <c r="Q34" s="125"/>
      <c r="R34" s="125"/>
      <c r="S34" s="125"/>
      <c r="T34" s="125"/>
      <c r="U34" s="125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95"/>
      <c r="AL34" s="15"/>
      <c r="AM34" s="15"/>
      <c r="AN34" s="15"/>
      <c r="AO34" s="15"/>
      <c r="AP34" s="15"/>
    </row>
    <row r="35" spans="1:42" x14ac:dyDescent="0.3">
      <c r="A35" s="186"/>
      <c r="B35" s="27" t="s">
        <v>0</v>
      </c>
      <c r="C35" s="120" t="s">
        <v>110</v>
      </c>
      <c r="D35" s="122">
        <v>760</v>
      </c>
      <c r="E35" s="77">
        <v>127</v>
      </c>
      <c r="F35" s="1">
        <f t="shared" ref="F35" si="41">D35/E35</f>
        <v>5.984251968503937</v>
      </c>
      <c r="G35" s="1">
        <f t="shared" ref="G35:G41" si="42">IF(F35&lt;=17.5,1.5,IF(F35&lt;=24,2.5,IF(F35&lt;=32,4,IF(F35&lt;=41,6,10))))</f>
        <v>1.5</v>
      </c>
      <c r="H35" s="4">
        <v>5</v>
      </c>
      <c r="I35" s="2">
        <f>IF(H35=1,1,IF(H35=2,0.85,IF(H35=3,0.79,IF(H35=4,0.75,IF(H35=5,0.73,"Redimensionar")))))</f>
        <v>0.73</v>
      </c>
      <c r="J35" s="1">
        <f>IF(F35/(I35*$O$1)&lt;=17.5,1.5,IF(F35/(I35*$O$1)&lt;=24,2.5,IF(F35/(I35*$O$1)&lt;=32,4,IF(F35/(I35*$O$1)&lt;=41,6,"Redimensionar"))))</f>
        <v>1.5</v>
      </c>
      <c r="K35" s="1">
        <f>Y64</f>
        <v>0.45598876912039532</v>
      </c>
      <c r="L35" s="1">
        <f>IF(K35&lt;=1.5,1.5,IF(K35&lt;=2.5,2.5,IF(K35&lt;=4,4,IF(K35&lt;=6,6,IF(K35&lt;=10,10,"Redimensionar")))))</f>
        <v>1.5</v>
      </c>
      <c r="M35" s="1">
        <f>IF(C35="Iluminação",1.5,IF(C35="TUG's",2.5,2.5))</f>
        <v>1.5</v>
      </c>
      <c r="N35" s="1">
        <f>MAX(M35,L35,J35)</f>
        <v>1.5</v>
      </c>
      <c r="O35" s="122">
        <f>IF(F35&lt;9,10,IF(F35&lt;13.5,15,IF(F35&lt;18,20,IF(F35&lt;22.5,25,IF(F35&lt;27,30,IF(F35&lt;31.5,35,IF(F35&lt;36,40,IF(F35&lt;45,50,IF(OR(J35="Redimensionar",L35="Redimensionar"),"Redimensionar")))))))))</f>
        <v>10</v>
      </c>
      <c r="P35" s="125"/>
      <c r="Q35" s="125"/>
      <c r="R35" s="125"/>
      <c r="S35" s="125"/>
      <c r="T35" s="125"/>
      <c r="U35" s="125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3"/>
      <c r="AL35" s="15"/>
      <c r="AM35" s="15"/>
      <c r="AN35" s="15"/>
      <c r="AO35" s="15"/>
      <c r="AP35" s="15"/>
    </row>
    <row r="36" spans="1:42" x14ac:dyDescent="0.3">
      <c r="A36" s="186"/>
      <c r="B36" s="27" t="s">
        <v>1</v>
      </c>
      <c r="C36" s="120" t="s">
        <v>110</v>
      </c>
      <c r="D36" s="122">
        <v>660</v>
      </c>
      <c r="E36" s="77">
        <v>127</v>
      </c>
      <c r="F36" s="1">
        <f>D36/E36</f>
        <v>5.1968503937007871</v>
      </c>
      <c r="G36" s="1">
        <f t="shared" si="42"/>
        <v>1.5</v>
      </c>
      <c r="H36" s="4">
        <v>5</v>
      </c>
      <c r="I36" s="2">
        <f t="shared" ref="I36:I41" si="43">IF(H36=1,1,IF(H36=2,0.85,IF(H36=3,0.79,IF(H36=4,0.75,IF(H36=5,0.73,"Redimensionar")))))</f>
        <v>0.73</v>
      </c>
      <c r="J36" s="1">
        <f t="shared" ref="J36:J41" si="44">IF(F36/(I36*$O$1)&lt;=17.5,1.5,IF(F36/(I36*$O$1)&lt;=24,2.5,IF(F36/(I36*$O$1)&lt;=32,4,IF(F36/(I36*$O$1)&lt;=41,6,"Redimensionar"))))</f>
        <v>1.5</v>
      </c>
      <c r="K36" s="1">
        <f>Y64</f>
        <v>0.45598876912039532</v>
      </c>
      <c r="L36" s="1">
        <f t="shared" ref="L36:L41" si="45">IF(K36&lt;=1.5,1.5,IF(K36&lt;=2.5,2.5,IF(K36&lt;=4,4,IF(K36&lt;=6,6,IF(K36&lt;=10,10,"Redimensionar")))))</f>
        <v>1.5</v>
      </c>
      <c r="M36" s="1">
        <f t="shared" ref="M36:M41" si="46">IF(C36="Iluminação",1.5,IF(C36="TUG's",2.5,2.5))</f>
        <v>1.5</v>
      </c>
      <c r="N36" s="1">
        <f t="shared" ref="N36:N41" si="47">MAX(M36,L36,J36)</f>
        <v>1.5</v>
      </c>
      <c r="O36" s="122">
        <f t="shared" ref="O36:O41" si="48">IF(F36&lt;9,10,IF(F36&lt;13.5,15,IF(F36&lt;18,20,IF(F36&lt;22.5,25,IF(F36&lt;27,30,IF(F36&lt;31.5,35,IF(F36&lt;36,40,IF(F36&lt;45,50,IF(OR(J36="Redimensionar",L36="Redimensionar"),"Redimensionar")))))))))</f>
        <v>10</v>
      </c>
      <c r="P36" s="125"/>
      <c r="Q36" s="125"/>
      <c r="R36" s="125"/>
      <c r="S36" s="125"/>
      <c r="T36" s="125"/>
      <c r="U36" s="125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3"/>
      <c r="AL36" s="15"/>
      <c r="AM36" s="15"/>
      <c r="AN36" s="15"/>
      <c r="AO36" s="15"/>
      <c r="AP36" s="15"/>
    </row>
    <row r="37" spans="1:42" x14ac:dyDescent="0.3">
      <c r="A37" s="186"/>
      <c r="B37" s="27" t="s">
        <v>2</v>
      </c>
      <c r="C37" s="120" t="s">
        <v>114</v>
      </c>
      <c r="D37" s="27">
        <v>1500</v>
      </c>
      <c r="E37" s="120">
        <v>127</v>
      </c>
      <c r="F37" s="1">
        <f t="shared" ref="F37" si="49">D37/E37</f>
        <v>11.811023622047244</v>
      </c>
      <c r="G37" s="1">
        <f t="shared" si="42"/>
        <v>1.5</v>
      </c>
      <c r="H37" s="4">
        <v>4</v>
      </c>
      <c r="I37" s="2">
        <f t="shared" si="43"/>
        <v>0.75</v>
      </c>
      <c r="J37" s="1">
        <f t="shared" si="44"/>
        <v>2.5</v>
      </c>
      <c r="K37" s="1">
        <f>Y65</f>
        <v>1.321266928248142</v>
      </c>
      <c r="L37" s="1">
        <f t="shared" si="45"/>
        <v>1.5</v>
      </c>
      <c r="M37" s="1">
        <f t="shared" si="46"/>
        <v>2.5</v>
      </c>
      <c r="N37" s="1">
        <f t="shared" si="47"/>
        <v>2.5</v>
      </c>
      <c r="O37" s="122">
        <f t="shared" si="48"/>
        <v>15</v>
      </c>
      <c r="P37" s="125"/>
      <c r="Q37" s="125"/>
      <c r="R37" s="125"/>
      <c r="S37" s="125"/>
      <c r="T37" s="125"/>
      <c r="U37" s="125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3"/>
      <c r="AL37" s="15"/>
      <c r="AM37" s="15"/>
      <c r="AN37" s="15"/>
      <c r="AO37" s="15"/>
      <c r="AP37" s="15"/>
    </row>
    <row r="38" spans="1:42" x14ac:dyDescent="0.3">
      <c r="A38" s="186"/>
      <c r="B38" s="27" t="s">
        <v>3</v>
      </c>
      <c r="C38" s="120" t="s">
        <v>114</v>
      </c>
      <c r="D38" s="120">
        <v>1200</v>
      </c>
      <c r="E38" s="120">
        <v>127</v>
      </c>
      <c r="F38" s="1">
        <f>D38/E38</f>
        <v>9.4488188976377945</v>
      </c>
      <c r="G38" s="1">
        <f t="shared" si="42"/>
        <v>1.5</v>
      </c>
      <c r="H38" s="4">
        <v>5</v>
      </c>
      <c r="I38" s="2">
        <f t="shared" si="43"/>
        <v>0.73</v>
      </c>
      <c r="J38" s="1">
        <f t="shared" si="44"/>
        <v>1.5</v>
      </c>
      <c r="K38" s="1">
        <f>Y65</f>
        <v>1.321266928248142</v>
      </c>
      <c r="L38" s="1">
        <f t="shared" si="45"/>
        <v>1.5</v>
      </c>
      <c r="M38" s="1">
        <f t="shared" si="46"/>
        <v>2.5</v>
      </c>
      <c r="N38" s="1">
        <f t="shared" si="47"/>
        <v>2.5</v>
      </c>
      <c r="O38" s="122">
        <f t="shared" si="48"/>
        <v>15</v>
      </c>
      <c r="P38" s="125"/>
      <c r="Q38" s="125"/>
      <c r="R38" s="125"/>
      <c r="S38" s="125"/>
      <c r="T38" s="125"/>
      <c r="U38" s="125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3"/>
      <c r="AL38" s="15"/>
      <c r="AM38" s="15"/>
      <c r="AN38" s="15"/>
      <c r="AO38" s="15"/>
      <c r="AP38" s="15"/>
    </row>
    <row r="39" spans="1:42" x14ac:dyDescent="0.3">
      <c r="A39" s="186"/>
      <c r="B39" s="27" t="s">
        <v>18</v>
      </c>
      <c r="C39" s="120" t="s">
        <v>114</v>
      </c>
      <c r="D39" s="120">
        <v>1800</v>
      </c>
      <c r="E39" s="120">
        <v>127</v>
      </c>
      <c r="F39" s="1">
        <f>D39/E39</f>
        <v>14.173228346456693</v>
      </c>
      <c r="G39" s="1">
        <f t="shared" si="42"/>
        <v>1.5</v>
      </c>
      <c r="H39" s="11">
        <v>4</v>
      </c>
      <c r="I39" s="2">
        <f t="shared" si="43"/>
        <v>0.75</v>
      </c>
      <c r="J39" s="1">
        <f t="shared" si="44"/>
        <v>2.5</v>
      </c>
      <c r="K39" s="1">
        <f>Y65</f>
        <v>1.321266928248142</v>
      </c>
      <c r="L39" s="1">
        <f t="shared" si="45"/>
        <v>1.5</v>
      </c>
      <c r="M39" s="1">
        <f t="shared" si="46"/>
        <v>2.5</v>
      </c>
      <c r="N39" s="1">
        <f t="shared" si="47"/>
        <v>2.5</v>
      </c>
      <c r="O39" s="122">
        <f t="shared" si="48"/>
        <v>20</v>
      </c>
      <c r="P39" s="125"/>
      <c r="Q39" s="125"/>
      <c r="R39" s="125"/>
      <c r="S39" s="125"/>
      <c r="T39" s="125"/>
      <c r="U39" s="125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3"/>
      <c r="AL39" s="15"/>
      <c r="AM39" s="15"/>
      <c r="AN39" s="15"/>
      <c r="AO39" s="15"/>
      <c r="AP39" s="15"/>
    </row>
    <row r="40" spans="1:42" x14ac:dyDescent="0.3">
      <c r="A40" s="186"/>
      <c r="B40" s="27" t="s">
        <v>19</v>
      </c>
      <c r="C40" s="120" t="s">
        <v>70</v>
      </c>
      <c r="D40" s="120">
        <v>5500</v>
      </c>
      <c r="E40" s="120">
        <v>220</v>
      </c>
      <c r="F40" s="1">
        <f>D40/E40</f>
        <v>25</v>
      </c>
      <c r="G40" s="1">
        <f t="shared" si="42"/>
        <v>4</v>
      </c>
      <c r="H40" s="4">
        <v>5</v>
      </c>
      <c r="I40" s="2">
        <f t="shared" si="43"/>
        <v>0.73</v>
      </c>
      <c r="J40" s="1">
        <f t="shared" si="44"/>
        <v>6</v>
      </c>
      <c r="K40" s="1">
        <f>Y66</f>
        <v>2.193587662337662</v>
      </c>
      <c r="L40" s="1">
        <f t="shared" si="45"/>
        <v>2.5</v>
      </c>
      <c r="M40" s="1">
        <f t="shared" si="46"/>
        <v>2.5</v>
      </c>
      <c r="N40" s="1">
        <f t="shared" si="47"/>
        <v>6</v>
      </c>
      <c r="O40" s="122">
        <f t="shared" si="48"/>
        <v>30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3"/>
      <c r="AL40" s="15"/>
      <c r="AM40" s="15"/>
      <c r="AN40" s="15"/>
      <c r="AO40" s="15"/>
      <c r="AP40" s="15"/>
    </row>
    <row r="41" spans="1:42" x14ac:dyDescent="0.3">
      <c r="A41" s="187"/>
      <c r="B41" s="26" t="s">
        <v>21</v>
      </c>
      <c r="C41" s="69" t="s">
        <v>70</v>
      </c>
      <c r="D41" s="69">
        <v>1400</v>
      </c>
      <c r="E41" s="69">
        <v>220</v>
      </c>
      <c r="F41" s="114">
        <f>D41/E41</f>
        <v>6.3636363636363633</v>
      </c>
      <c r="G41" s="114">
        <f t="shared" si="42"/>
        <v>1.5</v>
      </c>
      <c r="H41" s="127">
        <v>5</v>
      </c>
      <c r="I41" s="128">
        <f t="shared" si="43"/>
        <v>0.73</v>
      </c>
      <c r="J41" s="114">
        <f t="shared" si="44"/>
        <v>1.5</v>
      </c>
      <c r="K41" s="114">
        <f>Y66</f>
        <v>2.193587662337662</v>
      </c>
      <c r="L41" s="114">
        <f t="shared" si="45"/>
        <v>2.5</v>
      </c>
      <c r="M41" s="114">
        <f t="shared" si="46"/>
        <v>2.5</v>
      </c>
      <c r="N41" s="114">
        <f t="shared" si="47"/>
        <v>2.5</v>
      </c>
      <c r="O41" s="129">
        <f t="shared" si="48"/>
        <v>10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3"/>
      <c r="AL41" s="15"/>
      <c r="AM41" s="15"/>
      <c r="AN41" s="15"/>
      <c r="AO41" s="15"/>
      <c r="AP41" s="15"/>
    </row>
    <row r="42" spans="1:42" x14ac:dyDescent="0.3">
      <c r="A42" s="123"/>
      <c r="B42" s="151"/>
      <c r="C42" s="152"/>
      <c r="D42" s="153"/>
      <c r="E42" s="154"/>
      <c r="F42" s="131"/>
      <c r="G42" s="131"/>
      <c r="H42" s="132"/>
      <c r="I42" s="133"/>
      <c r="J42" s="131"/>
      <c r="K42" s="131"/>
      <c r="L42" s="131"/>
      <c r="M42" s="131"/>
      <c r="N42" s="131"/>
      <c r="O42" s="119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3"/>
      <c r="AL42" s="15"/>
      <c r="AM42" s="15"/>
      <c r="AN42" s="15"/>
      <c r="AO42" s="15"/>
      <c r="AP42" s="15"/>
    </row>
    <row r="43" spans="1:42" x14ac:dyDescent="0.3">
      <c r="A43" s="144"/>
      <c r="B43" s="145"/>
      <c r="C43" s="146"/>
      <c r="D43" s="146"/>
      <c r="E43" s="146"/>
      <c r="F43" s="147"/>
      <c r="G43" s="147"/>
      <c r="H43" s="148"/>
      <c r="I43" s="149"/>
      <c r="J43" s="147"/>
      <c r="K43" s="147"/>
      <c r="L43" s="147"/>
      <c r="M43" s="147"/>
      <c r="N43" s="147"/>
      <c r="O43" s="15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3"/>
      <c r="AL43" s="15"/>
      <c r="AM43" s="15"/>
      <c r="AN43" s="15"/>
      <c r="AO43" s="15"/>
      <c r="AP43" s="15"/>
    </row>
    <row r="44" spans="1:42" ht="57.6" x14ac:dyDescent="0.3">
      <c r="A44" s="185" t="s">
        <v>171</v>
      </c>
      <c r="B44" s="47" t="s">
        <v>4</v>
      </c>
      <c r="C44" s="47" t="s">
        <v>5</v>
      </c>
      <c r="D44" s="47" t="s">
        <v>6</v>
      </c>
      <c r="E44" s="47" t="s">
        <v>7</v>
      </c>
      <c r="F44" s="142" t="s">
        <v>8</v>
      </c>
      <c r="G44" s="118" t="s">
        <v>11</v>
      </c>
      <c r="H44" s="118" t="s">
        <v>9</v>
      </c>
      <c r="I44" s="118" t="s">
        <v>10</v>
      </c>
      <c r="J44" s="118" t="s">
        <v>12</v>
      </c>
      <c r="K44" s="118" t="s">
        <v>13</v>
      </c>
      <c r="L44" s="118" t="s">
        <v>14</v>
      </c>
      <c r="M44" s="118" t="s">
        <v>15</v>
      </c>
      <c r="N44" s="118" t="s">
        <v>16</v>
      </c>
      <c r="O44" s="143" t="s">
        <v>17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3"/>
      <c r="AL44" s="15"/>
      <c r="AM44" s="15"/>
      <c r="AN44" s="15"/>
      <c r="AO44" s="15"/>
      <c r="AP44" s="15"/>
    </row>
    <row r="45" spans="1:42" x14ac:dyDescent="0.3">
      <c r="A45" s="186"/>
      <c r="B45" s="27" t="s">
        <v>0</v>
      </c>
      <c r="C45" s="122" t="s">
        <v>110</v>
      </c>
      <c r="D45" s="122">
        <v>900</v>
      </c>
      <c r="E45" s="122">
        <v>127</v>
      </c>
      <c r="F45" s="1">
        <f t="shared" ref="F45" si="50">D45/E45</f>
        <v>7.0866141732283463</v>
      </c>
      <c r="G45" s="1">
        <f t="shared" ref="G45:G53" si="51">IF(F45&lt;=17.5,1.5,IF(F45&lt;=24,2.5,IF(F45&lt;=32,4,IF(F45&lt;=41,6,10))))</f>
        <v>1.5</v>
      </c>
      <c r="H45" s="4">
        <v>5</v>
      </c>
      <c r="I45" s="2">
        <f>IF(H45=1,1,IF(H45=2,0.85,IF(H45=3,0.79,IF(H45=4,0.75,IF(H45=5,0.73,"Redimensionar")))))</f>
        <v>0.73</v>
      </c>
      <c r="J45" s="1">
        <f>IF(F45/(I45*$O$1)&lt;=17.5,1.5,IF(F45/(I45*$O$1)&lt;=24,2.5,IF(F45/(I45*$O$1)&lt;=32,4,IF(F45/(I45*$O$1)&lt;=41,6,"Redimensionar"))))</f>
        <v>1.5</v>
      </c>
      <c r="K45" s="1">
        <f>Y67</f>
        <v>0.93126400538515341</v>
      </c>
      <c r="L45" s="1">
        <f>IF(K45&lt;=1.5,1.5,IF(K45&lt;=2.5,2.5,IF(K45&lt;=4,4,IF(K45&lt;=6,6,IF(K45&lt;=10,10,"Redimensionar")))))</f>
        <v>1.5</v>
      </c>
      <c r="M45" s="1">
        <f>IF(C45="Iluminação",1.5,IF(C45="TUG's",2.5,2.5))</f>
        <v>1.5</v>
      </c>
      <c r="N45" s="1">
        <f>MAX(M45,L45,J45)</f>
        <v>1.5</v>
      </c>
      <c r="O45" s="122">
        <f>IF(F45&lt;9,10,IF(F45&lt;13.5,15,IF(F45&lt;18,20,IF(F45&lt;22.5,25,IF(F45&lt;27,30,IF(F45&lt;31.5,35,IF(F45&lt;36,40,IF(F45&lt;45,50,IF(OR(J45="Redimensionar",L45="Redimensionar"),"Redimensionar")))))))))</f>
        <v>10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</row>
    <row r="46" spans="1:42" x14ac:dyDescent="0.3">
      <c r="A46" s="186"/>
      <c r="B46" s="27" t="s">
        <v>1</v>
      </c>
      <c r="C46" s="122" t="s">
        <v>110</v>
      </c>
      <c r="D46" s="122">
        <v>900</v>
      </c>
      <c r="E46" s="122">
        <v>127</v>
      </c>
      <c r="F46" s="1">
        <f>D46/E46</f>
        <v>7.0866141732283463</v>
      </c>
      <c r="G46" s="1">
        <f t="shared" si="51"/>
        <v>1.5</v>
      </c>
      <c r="H46" s="4">
        <v>4</v>
      </c>
      <c r="I46" s="2">
        <f t="shared" ref="I46:I53" si="52">IF(H46=1,1,IF(H46=2,0.85,IF(H46=3,0.79,IF(H46=4,0.75,IF(H46=5,0.73,"Redimensionar")))))</f>
        <v>0.75</v>
      </c>
      <c r="J46" s="1">
        <f t="shared" ref="J46:J53" si="53">IF(F46/(I46*$O$1)&lt;=17.5,1.5,IF(F46/(I46*$O$1)&lt;=24,2.5,IF(F46/(I46*$O$1)&lt;=32,4,IF(F46/(I46*$O$1)&lt;=41,6,"Redimensionar"))))</f>
        <v>1.5</v>
      </c>
      <c r="K46" s="1">
        <f>Y67</f>
        <v>0.93126400538515341</v>
      </c>
      <c r="L46" s="1">
        <f t="shared" ref="L46:L53" si="54">IF(K46&lt;=1.5,1.5,IF(K46&lt;=2.5,2.5,IF(K46&lt;=4,4,IF(K46&lt;=6,6,IF(K46&lt;=10,10,"Redimensionar")))))</f>
        <v>1.5</v>
      </c>
      <c r="M46" s="1">
        <f t="shared" ref="M46:M53" si="55">IF(C46="Iluminação",1.5,IF(C46="TUG's",2.5,2.5))</f>
        <v>1.5</v>
      </c>
      <c r="N46" s="1">
        <f t="shared" ref="N46:N53" si="56">MAX(M46,L46,J46)</f>
        <v>1.5</v>
      </c>
      <c r="O46" s="122">
        <f t="shared" ref="O46:O53" si="57">IF(F46&lt;9,10,IF(F46&lt;13.5,15,IF(F46&lt;18,20,IF(F46&lt;22.5,25,IF(F46&lt;27,30,IF(F46&lt;31.5,35,IF(F46&lt;36,40,IF(F46&lt;45,50,IF(OR(J46="Redimensionar",L46="Redimensionar"),"Redimensionar")))))))))</f>
        <v>10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spans="1:42" x14ac:dyDescent="0.3">
      <c r="A47" s="186"/>
      <c r="B47" s="27" t="s">
        <v>2</v>
      </c>
      <c r="C47" s="122" t="s">
        <v>110</v>
      </c>
      <c r="D47" s="122">
        <v>980</v>
      </c>
      <c r="E47" s="122">
        <v>127</v>
      </c>
      <c r="F47" s="1">
        <f t="shared" ref="F47" si="58">D47/E47</f>
        <v>7.7165354330708658</v>
      </c>
      <c r="G47" s="1">
        <f t="shared" si="51"/>
        <v>1.5</v>
      </c>
      <c r="H47" s="4">
        <v>4</v>
      </c>
      <c r="I47" s="2">
        <f t="shared" si="52"/>
        <v>0.75</v>
      </c>
      <c r="J47" s="1">
        <f t="shared" si="53"/>
        <v>1.5</v>
      </c>
      <c r="K47" s="1">
        <f>Y67</f>
        <v>0.93126400538515341</v>
      </c>
      <c r="L47" s="1">
        <f t="shared" si="54"/>
        <v>1.5</v>
      </c>
      <c r="M47" s="1">
        <f t="shared" si="55"/>
        <v>1.5</v>
      </c>
      <c r="N47" s="1">
        <f t="shared" si="56"/>
        <v>1.5</v>
      </c>
      <c r="O47" s="122">
        <f t="shared" si="57"/>
        <v>10</v>
      </c>
    </row>
    <row r="48" spans="1:42" x14ac:dyDescent="0.3">
      <c r="A48" s="186"/>
      <c r="B48" s="27" t="s">
        <v>3</v>
      </c>
      <c r="C48" s="122" t="s">
        <v>114</v>
      </c>
      <c r="D48" s="122">
        <v>1600</v>
      </c>
      <c r="E48" s="122">
        <v>127</v>
      </c>
      <c r="F48" s="1">
        <f t="shared" ref="F48:F54" si="59">D48/E48</f>
        <v>12.598425196850394</v>
      </c>
      <c r="G48" s="1">
        <f t="shared" si="51"/>
        <v>1.5</v>
      </c>
      <c r="H48" s="4">
        <v>5</v>
      </c>
      <c r="I48" s="2">
        <f t="shared" si="52"/>
        <v>0.73</v>
      </c>
      <c r="J48" s="1">
        <f t="shared" si="53"/>
        <v>2.5</v>
      </c>
      <c r="K48" s="1">
        <f>Y68</f>
        <v>1.0391663640470137</v>
      </c>
      <c r="L48" s="1">
        <f t="shared" si="54"/>
        <v>1.5</v>
      </c>
      <c r="M48" s="1">
        <f t="shared" si="55"/>
        <v>2.5</v>
      </c>
      <c r="N48" s="1">
        <f t="shared" si="56"/>
        <v>2.5</v>
      </c>
      <c r="O48" s="122">
        <f t="shared" si="57"/>
        <v>15</v>
      </c>
    </row>
    <row r="49" spans="1:25" x14ac:dyDescent="0.3">
      <c r="A49" s="186"/>
      <c r="B49" s="27" t="s">
        <v>18</v>
      </c>
      <c r="C49" s="122" t="s">
        <v>114</v>
      </c>
      <c r="D49" s="122">
        <v>1700</v>
      </c>
      <c r="E49" s="122">
        <v>127</v>
      </c>
      <c r="F49" s="1">
        <f t="shared" si="59"/>
        <v>13.385826771653543</v>
      </c>
      <c r="G49" s="1">
        <f t="shared" si="51"/>
        <v>1.5</v>
      </c>
      <c r="H49" s="11">
        <v>4</v>
      </c>
      <c r="I49" s="2">
        <f t="shared" si="52"/>
        <v>0.75</v>
      </c>
      <c r="J49" s="1">
        <f t="shared" si="53"/>
        <v>2.5</v>
      </c>
      <c r="K49" s="1">
        <f>Y68</f>
        <v>1.0391663640470137</v>
      </c>
      <c r="L49" s="1">
        <f t="shared" si="54"/>
        <v>1.5</v>
      </c>
      <c r="M49" s="1">
        <f t="shared" si="55"/>
        <v>2.5</v>
      </c>
      <c r="N49" s="1">
        <f t="shared" si="56"/>
        <v>2.5</v>
      </c>
      <c r="O49" s="122">
        <f t="shared" si="57"/>
        <v>15</v>
      </c>
    </row>
    <row r="50" spans="1:25" x14ac:dyDescent="0.3">
      <c r="A50" s="186"/>
      <c r="B50" s="27" t="s">
        <v>19</v>
      </c>
      <c r="C50" s="122" t="s">
        <v>114</v>
      </c>
      <c r="D50" s="122">
        <v>1800</v>
      </c>
      <c r="E50" s="122">
        <v>127</v>
      </c>
      <c r="F50" s="1">
        <f t="shared" si="59"/>
        <v>14.173228346456693</v>
      </c>
      <c r="G50" s="1">
        <f t="shared" si="51"/>
        <v>1.5</v>
      </c>
      <c r="H50" s="4">
        <v>5</v>
      </c>
      <c r="I50" s="2">
        <f t="shared" si="52"/>
        <v>0.73</v>
      </c>
      <c r="J50" s="1">
        <f t="shared" si="53"/>
        <v>2.5</v>
      </c>
      <c r="K50" s="1">
        <f>Y68</f>
        <v>1.0391663640470137</v>
      </c>
      <c r="L50" s="1">
        <f t="shared" si="54"/>
        <v>1.5</v>
      </c>
      <c r="M50" s="1">
        <f t="shared" si="55"/>
        <v>2.5</v>
      </c>
      <c r="N50" s="1">
        <f t="shared" si="56"/>
        <v>2.5</v>
      </c>
      <c r="O50" s="122">
        <f t="shared" si="57"/>
        <v>20</v>
      </c>
    </row>
    <row r="51" spans="1:25" x14ac:dyDescent="0.3">
      <c r="A51" s="186"/>
      <c r="B51" s="27" t="s">
        <v>21</v>
      </c>
      <c r="C51" s="122" t="s">
        <v>114</v>
      </c>
      <c r="D51" s="122">
        <v>1800</v>
      </c>
      <c r="E51" s="122">
        <v>127</v>
      </c>
      <c r="F51" s="1">
        <f t="shared" si="59"/>
        <v>14.173228346456693</v>
      </c>
      <c r="G51" s="1">
        <f t="shared" si="51"/>
        <v>1.5</v>
      </c>
      <c r="H51" s="4">
        <v>2</v>
      </c>
      <c r="I51" s="2">
        <f t="shared" si="52"/>
        <v>0.85</v>
      </c>
      <c r="J51" s="1">
        <f t="shared" si="53"/>
        <v>2.5</v>
      </c>
      <c r="K51" s="1">
        <f>Y68</f>
        <v>1.0391663640470137</v>
      </c>
      <c r="L51" s="1">
        <f t="shared" si="54"/>
        <v>1.5</v>
      </c>
      <c r="M51" s="1">
        <f t="shared" si="55"/>
        <v>2.5</v>
      </c>
      <c r="N51" s="1">
        <f t="shared" si="56"/>
        <v>2.5</v>
      </c>
      <c r="O51" s="122">
        <f t="shared" si="57"/>
        <v>20</v>
      </c>
    </row>
    <row r="52" spans="1:25" x14ac:dyDescent="0.3">
      <c r="A52" s="186"/>
      <c r="B52" s="27" t="s">
        <v>40</v>
      </c>
      <c r="C52" s="122" t="s">
        <v>70</v>
      </c>
      <c r="D52" s="122">
        <v>5500</v>
      </c>
      <c r="E52" s="122">
        <v>220</v>
      </c>
      <c r="F52" s="1">
        <f t="shared" si="59"/>
        <v>25</v>
      </c>
      <c r="G52" s="1">
        <f t="shared" si="51"/>
        <v>4</v>
      </c>
      <c r="H52" s="4">
        <v>5</v>
      </c>
      <c r="I52" s="2">
        <f t="shared" si="52"/>
        <v>0.73</v>
      </c>
      <c r="J52" s="1">
        <f t="shared" si="53"/>
        <v>6</v>
      </c>
      <c r="K52" s="1">
        <f>Y69</f>
        <v>2.4898538961038956</v>
      </c>
      <c r="L52" s="1">
        <f t="shared" si="54"/>
        <v>2.5</v>
      </c>
      <c r="M52" s="1">
        <f t="shared" si="55"/>
        <v>2.5</v>
      </c>
      <c r="N52" s="1">
        <f t="shared" si="56"/>
        <v>6</v>
      </c>
      <c r="O52" s="122">
        <f t="shared" si="57"/>
        <v>30</v>
      </c>
    </row>
    <row r="53" spans="1:25" x14ac:dyDescent="0.3">
      <c r="A53" s="186"/>
      <c r="B53" s="27" t="s">
        <v>41</v>
      </c>
      <c r="C53" s="122" t="s">
        <v>70</v>
      </c>
      <c r="D53" s="122">
        <v>5500</v>
      </c>
      <c r="E53" s="122">
        <v>220</v>
      </c>
      <c r="F53" s="1">
        <f t="shared" si="59"/>
        <v>25</v>
      </c>
      <c r="G53" s="1">
        <f t="shared" si="51"/>
        <v>4</v>
      </c>
      <c r="H53" s="4">
        <v>4</v>
      </c>
      <c r="I53" s="2">
        <f t="shared" si="52"/>
        <v>0.75</v>
      </c>
      <c r="J53" s="1">
        <f t="shared" si="53"/>
        <v>6</v>
      </c>
      <c r="K53" s="1">
        <f>Y69</f>
        <v>2.4898538961038956</v>
      </c>
      <c r="L53" s="1">
        <f t="shared" si="54"/>
        <v>2.5</v>
      </c>
      <c r="M53" s="1">
        <f t="shared" si="55"/>
        <v>2.5</v>
      </c>
      <c r="N53" s="1">
        <f t="shared" si="56"/>
        <v>6</v>
      </c>
      <c r="O53" s="122">
        <f t="shared" si="57"/>
        <v>30</v>
      </c>
    </row>
    <row r="54" spans="1:25" x14ac:dyDescent="0.3">
      <c r="A54" s="187"/>
      <c r="B54" s="27" t="s">
        <v>42</v>
      </c>
      <c r="C54" s="122" t="s">
        <v>70</v>
      </c>
      <c r="D54" s="122">
        <v>2100</v>
      </c>
      <c r="E54" s="122">
        <v>220</v>
      </c>
      <c r="F54" s="1">
        <f t="shared" si="59"/>
        <v>9.545454545454545</v>
      </c>
      <c r="G54" s="1">
        <f t="shared" ref="G54" si="60">IF(F54&lt;=17.5,1.5,IF(F54&lt;=24,2.5,IF(F54&lt;=32,4,IF(F54&lt;=41,6,10))))</f>
        <v>1.5</v>
      </c>
      <c r="H54" s="4">
        <v>5</v>
      </c>
      <c r="I54" s="2">
        <f t="shared" ref="I54" si="61">IF(H54=1,1,IF(H54=2,0.85,IF(H54=3,0.79,IF(H54=4,0.75,IF(H54=5,0.73,"Redimensionar")))))</f>
        <v>0.73</v>
      </c>
      <c r="J54" s="1">
        <f t="shared" ref="J54" si="62">IF(F54/(I54*$O$1)&lt;=17.5,1.5,IF(F54/(I54*$O$1)&lt;=24,2.5,IF(F54/(I54*$O$1)&lt;=32,4,IF(F54/(I54*$O$1)&lt;=41,6,"Redimensionar"))))</f>
        <v>1.5</v>
      </c>
      <c r="K54" s="1">
        <f>Y69</f>
        <v>2.4898538961038956</v>
      </c>
      <c r="L54" s="1">
        <f t="shared" ref="L54" si="63">IF(K54&lt;=1.5,1.5,IF(K54&lt;=2.5,2.5,IF(K54&lt;=4,4,IF(K54&lt;=6,6,IF(K54&lt;=10,10,"Redimensionar")))))</f>
        <v>2.5</v>
      </c>
      <c r="M54" s="1">
        <f t="shared" ref="M54" si="64">IF(C54="Iluminação",1.5,IF(C54="TUG's",2.5,2.5))</f>
        <v>2.5</v>
      </c>
      <c r="N54" s="1">
        <f t="shared" ref="N54" si="65">MAX(M54,L54,J54)</f>
        <v>2.5</v>
      </c>
      <c r="O54" s="122">
        <f t="shared" ref="O54" si="66">IF(F54&lt;9,10,IF(F54&lt;13.5,15,IF(F54&lt;18,20,IF(F54&lt;22.5,25,IF(F54&lt;27,30,IF(F54&lt;31.5,35,IF(F54&lt;36,40,IF(F54&lt;45,50,IF(OR(J54="Redimensionar",L54="Redimensionar"),"Redimensionar")))))))))</f>
        <v>15</v>
      </c>
    </row>
    <row r="56" spans="1:25" x14ac:dyDescent="0.3">
      <c r="C56" s="215" t="s">
        <v>49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7"/>
    </row>
    <row r="57" spans="1:25" x14ac:dyDescent="0.3">
      <c r="C57" s="88" t="s">
        <v>23</v>
      </c>
      <c r="D57" s="88" t="s">
        <v>24</v>
      </c>
      <c r="E57" s="88" t="s">
        <v>25</v>
      </c>
      <c r="F57" s="88" t="s">
        <v>26</v>
      </c>
      <c r="G57" s="88" t="s">
        <v>27</v>
      </c>
      <c r="H57" s="88" t="s">
        <v>28</v>
      </c>
      <c r="I57" s="88" t="s">
        <v>29</v>
      </c>
      <c r="J57" s="88" t="s">
        <v>30</v>
      </c>
      <c r="K57" s="88" t="s">
        <v>31</v>
      </c>
      <c r="L57" s="88" t="s">
        <v>32</v>
      </c>
      <c r="M57" s="88" t="s">
        <v>33</v>
      </c>
      <c r="N57" s="88" t="s">
        <v>34</v>
      </c>
      <c r="O57" s="88" t="s">
        <v>35</v>
      </c>
      <c r="P57" s="88" t="s">
        <v>36</v>
      </c>
      <c r="Q57" s="88" t="s">
        <v>37</v>
      </c>
      <c r="R57" s="88" t="s">
        <v>38</v>
      </c>
      <c r="S57" s="88" t="s">
        <v>43</v>
      </c>
      <c r="T57" s="88" t="s">
        <v>44</v>
      </c>
      <c r="U57" s="88" t="s">
        <v>45</v>
      </c>
      <c r="V57" s="88" t="s">
        <v>46</v>
      </c>
      <c r="W57" s="88" t="s">
        <v>48</v>
      </c>
      <c r="X57" s="88" t="s">
        <v>47</v>
      </c>
      <c r="Y57" s="124" t="s">
        <v>39</v>
      </c>
    </row>
    <row r="58" spans="1:25" x14ac:dyDescent="0.3">
      <c r="A58" s="218" t="s">
        <v>189</v>
      </c>
      <c r="B58" s="36" t="s">
        <v>110</v>
      </c>
      <c r="C58" s="12" t="s">
        <v>1</v>
      </c>
      <c r="D58" s="122">
        <v>127</v>
      </c>
      <c r="E58" s="122">
        <v>1.61</v>
      </c>
      <c r="F58" s="122">
        <v>1140</v>
      </c>
      <c r="G58" s="122">
        <v>3.91</v>
      </c>
      <c r="H58" s="122">
        <v>950</v>
      </c>
      <c r="I58" s="122">
        <v>3.39</v>
      </c>
      <c r="J58" s="122">
        <v>560</v>
      </c>
      <c r="K58" s="122">
        <v>2.2400000000000002</v>
      </c>
      <c r="L58" s="122">
        <v>280</v>
      </c>
      <c r="M58" s="122">
        <v>1.95</v>
      </c>
      <c r="N58" s="122">
        <v>190</v>
      </c>
      <c r="O58" s="122">
        <v>1.95</v>
      </c>
      <c r="P58" s="122">
        <v>90</v>
      </c>
      <c r="Q58" s="122"/>
      <c r="R58" s="122"/>
      <c r="S58" s="122"/>
      <c r="T58" s="122"/>
      <c r="U58" s="122"/>
      <c r="V58" s="122"/>
      <c r="W58" s="122"/>
      <c r="X58" s="122"/>
      <c r="Y58" s="7">
        <f>(200*(1/56)*(1/(2*D58))*(1/D58)*SUM(E58*F58,G58*H58,I58*J58,K58*L58,M58*N58,O58*P58,Q58*R58,S58*T58,U58*V58,W58*X58))</f>
        <v>0.95452512333596073</v>
      </c>
    </row>
    <row r="59" spans="1:25" x14ac:dyDescent="0.3">
      <c r="A59" s="218"/>
      <c r="B59" s="36" t="s">
        <v>188</v>
      </c>
      <c r="C59" s="12" t="s">
        <v>2</v>
      </c>
      <c r="D59" s="122">
        <v>127</v>
      </c>
      <c r="E59" s="122">
        <v>1.83</v>
      </c>
      <c r="F59" s="122">
        <v>2000</v>
      </c>
      <c r="G59" s="122">
        <v>3.21</v>
      </c>
      <c r="H59" s="122">
        <v>2000</v>
      </c>
      <c r="I59" s="122">
        <v>2.91</v>
      </c>
      <c r="J59" s="122">
        <v>1800</v>
      </c>
      <c r="K59" s="122">
        <v>2.9</v>
      </c>
      <c r="L59" s="122">
        <v>1100</v>
      </c>
      <c r="M59" s="122">
        <v>2.2400000000000002</v>
      </c>
      <c r="N59" s="122">
        <v>1100</v>
      </c>
      <c r="O59" s="122">
        <v>3.4</v>
      </c>
      <c r="P59" s="122">
        <v>500</v>
      </c>
      <c r="Q59" s="122">
        <v>3.91</v>
      </c>
      <c r="R59" s="122">
        <v>200</v>
      </c>
      <c r="S59" s="122"/>
      <c r="T59" s="122"/>
      <c r="U59" s="122"/>
      <c r="V59" s="122"/>
      <c r="W59" s="122"/>
      <c r="X59" s="122"/>
      <c r="Y59" s="7">
        <f>(200*(1/56)*(1/(2*D59))*(1/D59)*SUM(E59*F59,G59*H59,I59*J59,K59*L59,M59*N59,O59*P59,U59*V59,W59*X59))</f>
        <v>2.5101193059528972</v>
      </c>
    </row>
    <row r="60" spans="1:25" x14ac:dyDescent="0.3">
      <c r="A60" s="218"/>
      <c r="B60" s="36" t="s">
        <v>70</v>
      </c>
      <c r="C60" s="12" t="s">
        <v>40</v>
      </c>
      <c r="D60" s="122">
        <v>220</v>
      </c>
      <c r="E60" s="122">
        <v>2.2599999999999998</v>
      </c>
      <c r="F60" s="122">
        <v>2100</v>
      </c>
      <c r="G60" s="122">
        <v>3.63</v>
      </c>
      <c r="H60" s="122">
        <v>2100</v>
      </c>
      <c r="I60" s="122">
        <v>3.56</v>
      </c>
      <c r="J60" s="122">
        <v>2100</v>
      </c>
      <c r="K60" s="122">
        <v>2.69</v>
      </c>
      <c r="L60" s="122">
        <v>2100</v>
      </c>
      <c r="M60" s="122">
        <v>2.6</v>
      </c>
      <c r="N60" s="122">
        <v>2100</v>
      </c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7">
        <f t="shared" ref="Y60:Y69" si="67">(200*(1/56)*(1/(2*D60))*(1/D60)*SUM(E60*F60,G60*H60,I60*J60,K60*L60,M60*N60,O60*P60,U60*V60,W60*X60))</f>
        <v>1.1420454545454544</v>
      </c>
    </row>
    <row r="61" spans="1:25" x14ac:dyDescent="0.3">
      <c r="A61" s="218" t="s">
        <v>128</v>
      </c>
      <c r="B61" s="36" t="s">
        <v>110</v>
      </c>
      <c r="C61" s="12" t="s">
        <v>1</v>
      </c>
      <c r="D61" s="122">
        <v>127</v>
      </c>
      <c r="E61" s="122">
        <v>2</v>
      </c>
      <c r="F61" s="122">
        <v>1000</v>
      </c>
      <c r="G61" s="122">
        <v>1.82</v>
      </c>
      <c r="H61" s="122">
        <v>800</v>
      </c>
      <c r="I61" s="122">
        <v>3.96</v>
      </c>
      <c r="J61" s="122">
        <v>320</v>
      </c>
      <c r="K61" s="122">
        <v>2.71</v>
      </c>
      <c r="L61" s="122">
        <v>220</v>
      </c>
      <c r="M61" s="122">
        <v>1.9</v>
      </c>
      <c r="N61" s="122">
        <v>110</v>
      </c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7">
        <f t="shared" si="67"/>
        <v>0.61207408129101959</v>
      </c>
    </row>
    <row r="62" spans="1:25" x14ac:dyDescent="0.3">
      <c r="A62" s="218"/>
      <c r="B62" s="36" t="s">
        <v>188</v>
      </c>
      <c r="C62" s="12" t="s">
        <v>18</v>
      </c>
      <c r="D62" s="122">
        <v>127</v>
      </c>
      <c r="E62" s="122">
        <v>2</v>
      </c>
      <c r="F62" s="122">
        <v>1800</v>
      </c>
      <c r="G62" s="122">
        <v>1.82</v>
      </c>
      <c r="H62" s="122">
        <v>1800</v>
      </c>
      <c r="I62" s="122">
        <v>1.86</v>
      </c>
      <c r="J62" s="122">
        <v>1800</v>
      </c>
      <c r="K62" s="122">
        <v>1.9</v>
      </c>
      <c r="L62" s="122">
        <v>1800</v>
      </c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7">
        <f t="shared" si="67"/>
        <v>1.5105887354631848</v>
      </c>
    </row>
    <row r="63" spans="1:25" x14ac:dyDescent="0.3">
      <c r="A63" s="218"/>
      <c r="B63" s="36" t="s">
        <v>70</v>
      </c>
      <c r="C63" s="12" t="s">
        <v>21</v>
      </c>
      <c r="D63" s="122">
        <v>220</v>
      </c>
      <c r="E63" s="122">
        <v>3.8</v>
      </c>
      <c r="F63" s="122">
        <v>5500</v>
      </c>
      <c r="G63" s="122">
        <v>2.52</v>
      </c>
      <c r="H63" s="122">
        <v>5500</v>
      </c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7">
        <f t="shared" si="67"/>
        <v>1.2824675324675321</v>
      </c>
    </row>
    <row r="64" spans="1:25" x14ac:dyDescent="0.3">
      <c r="A64" s="219" t="s">
        <v>129</v>
      </c>
      <c r="B64" s="36" t="s">
        <v>110</v>
      </c>
      <c r="C64" s="12" t="s">
        <v>0</v>
      </c>
      <c r="D64" s="122">
        <v>127</v>
      </c>
      <c r="E64" s="122">
        <v>2.29</v>
      </c>
      <c r="F64" s="122">
        <v>440</v>
      </c>
      <c r="G64" s="122">
        <v>2.46</v>
      </c>
      <c r="H64" s="122">
        <v>440</v>
      </c>
      <c r="I64" s="122">
        <v>3.64</v>
      </c>
      <c r="J64" s="122">
        <v>440</v>
      </c>
      <c r="K64" s="122">
        <v>3.05</v>
      </c>
      <c r="L64" s="122">
        <v>140</v>
      </c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7">
        <f t="shared" si="67"/>
        <v>0.45598876912039532</v>
      </c>
    </row>
    <row r="65" spans="1:39" x14ac:dyDescent="0.3">
      <c r="A65" s="220"/>
      <c r="B65" s="36" t="s">
        <v>188</v>
      </c>
      <c r="C65" s="12" t="s">
        <v>18</v>
      </c>
      <c r="D65" s="122">
        <v>127</v>
      </c>
      <c r="E65" s="122">
        <v>2.4900000000000002</v>
      </c>
      <c r="F65" s="122">
        <v>1800</v>
      </c>
      <c r="G65" s="122">
        <v>1.78</v>
      </c>
      <c r="H65" s="122">
        <v>1800</v>
      </c>
      <c r="I65" s="122">
        <v>2.36</v>
      </c>
      <c r="J65" s="122">
        <v>1800</v>
      </c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7">
        <f t="shared" si="67"/>
        <v>1.321266928248142</v>
      </c>
    </row>
    <row r="66" spans="1:39" x14ac:dyDescent="0.3">
      <c r="A66" s="221"/>
      <c r="B66" s="36" t="s">
        <v>70</v>
      </c>
      <c r="C66" s="12" t="s">
        <v>19</v>
      </c>
      <c r="D66" s="122">
        <v>220</v>
      </c>
      <c r="E66" s="122">
        <v>2.29</v>
      </c>
      <c r="F66" s="122">
        <v>5500</v>
      </c>
      <c r="G66" s="122">
        <v>2.46</v>
      </c>
      <c r="H66" s="122">
        <v>5500</v>
      </c>
      <c r="I66" s="122">
        <v>3.64</v>
      </c>
      <c r="J66" s="122">
        <v>5500</v>
      </c>
      <c r="K66" s="122">
        <v>2.42</v>
      </c>
      <c r="L66" s="122">
        <v>5500</v>
      </c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7">
        <f t="shared" si="67"/>
        <v>2.193587662337662</v>
      </c>
    </row>
    <row r="67" spans="1:39" x14ac:dyDescent="0.3">
      <c r="A67" s="219" t="s">
        <v>130</v>
      </c>
      <c r="B67" s="36" t="s">
        <v>110</v>
      </c>
      <c r="C67" s="12" t="s">
        <v>0</v>
      </c>
      <c r="D67" s="107">
        <v>127</v>
      </c>
      <c r="E67" s="107">
        <v>2.52</v>
      </c>
      <c r="F67" s="107">
        <v>900</v>
      </c>
      <c r="G67" s="107">
        <v>4.63</v>
      </c>
      <c r="H67" s="107">
        <v>900</v>
      </c>
      <c r="I67" s="107">
        <v>2.57</v>
      </c>
      <c r="J67" s="107">
        <v>440</v>
      </c>
      <c r="K67" s="107">
        <v>3.02</v>
      </c>
      <c r="L67" s="107">
        <v>280</v>
      </c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7">
        <f t="shared" si="67"/>
        <v>0.93126400538515341</v>
      </c>
    </row>
    <row r="68" spans="1:39" x14ac:dyDescent="0.3">
      <c r="A68" s="220"/>
      <c r="B68" s="36" t="s">
        <v>188</v>
      </c>
      <c r="C68" s="12" t="s">
        <v>3</v>
      </c>
      <c r="D68" s="107">
        <v>127</v>
      </c>
      <c r="E68" s="122">
        <v>2.52</v>
      </c>
      <c r="F68" s="122">
        <v>1000</v>
      </c>
      <c r="G68" s="122">
        <v>4.63</v>
      </c>
      <c r="H68" s="122">
        <v>1000</v>
      </c>
      <c r="I68" s="122">
        <v>2.57</v>
      </c>
      <c r="J68" s="122">
        <v>400</v>
      </c>
      <c r="K68" s="122">
        <v>3.02</v>
      </c>
      <c r="L68" s="122">
        <v>400</v>
      </c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7">
        <f t="shared" si="67"/>
        <v>1.0391663640470137</v>
      </c>
    </row>
    <row r="69" spans="1:39" x14ac:dyDescent="0.3">
      <c r="A69" s="221"/>
      <c r="B69" s="36" t="s">
        <v>70</v>
      </c>
      <c r="C69" s="12" t="s">
        <v>40</v>
      </c>
      <c r="D69" s="107">
        <v>220</v>
      </c>
      <c r="E69" s="122">
        <v>2.52</v>
      </c>
      <c r="F69" s="122">
        <v>5500</v>
      </c>
      <c r="G69" s="122">
        <v>4.63</v>
      </c>
      <c r="H69" s="122">
        <v>5500</v>
      </c>
      <c r="I69" s="122">
        <v>2.57</v>
      </c>
      <c r="J69" s="122">
        <v>5500</v>
      </c>
      <c r="K69" s="122">
        <v>2.5499999999999998</v>
      </c>
      <c r="L69" s="122">
        <v>5500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7">
        <f t="shared" si="67"/>
        <v>2.4898538961038956</v>
      </c>
    </row>
    <row r="71" spans="1:39" x14ac:dyDescent="0.3">
      <c r="A71" s="222" t="s">
        <v>169</v>
      </c>
      <c r="B71" s="192" t="s">
        <v>187</v>
      </c>
      <c r="C71" s="192"/>
      <c r="D71" s="192"/>
      <c r="E71" s="192"/>
      <c r="F71" s="192"/>
      <c r="G71" s="192"/>
    </row>
    <row r="72" spans="1:39" x14ac:dyDescent="0.3">
      <c r="A72" s="222"/>
      <c r="B72" s="192"/>
      <c r="C72" s="192"/>
      <c r="D72" s="192"/>
      <c r="E72" s="192"/>
      <c r="F72" s="192"/>
      <c r="G72" s="192"/>
    </row>
    <row r="74" spans="1:39" x14ac:dyDescent="0.3">
      <c r="A74" s="225" t="s">
        <v>22</v>
      </c>
      <c r="B74" s="226"/>
      <c r="C74" s="226"/>
      <c r="D74" s="226"/>
      <c r="E74" s="226"/>
      <c r="F74" s="226"/>
      <c r="G74" s="226"/>
      <c r="H74" s="226"/>
      <c r="I74" s="226"/>
      <c r="J74" s="226"/>
      <c r="K74" s="226"/>
      <c r="L74" s="226"/>
      <c r="M74" s="204" t="s">
        <v>20</v>
      </c>
      <c r="N74" s="205"/>
      <c r="O74" s="206">
        <v>0.87</v>
      </c>
    </row>
    <row r="75" spans="1:39" x14ac:dyDescent="0.3">
      <c r="A75" s="223"/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23"/>
      <c r="N75" s="207"/>
      <c r="O75" s="224"/>
    </row>
    <row r="76" spans="1:39" ht="57.6" x14ac:dyDescent="0.3">
      <c r="A76" s="185" t="s">
        <v>190</v>
      </c>
      <c r="B76" s="47" t="s">
        <v>4</v>
      </c>
      <c r="C76" s="47" t="s">
        <v>5</v>
      </c>
      <c r="D76" s="47" t="s">
        <v>6</v>
      </c>
      <c r="E76" s="47" t="s">
        <v>7</v>
      </c>
      <c r="F76" s="47" t="s">
        <v>8</v>
      </c>
      <c r="G76" s="134" t="s">
        <v>11</v>
      </c>
      <c r="H76" s="134" t="s">
        <v>9</v>
      </c>
      <c r="I76" s="134" t="s">
        <v>10</v>
      </c>
      <c r="J76" s="134" t="s">
        <v>12</v>
      </c>
      <c r="K76" s="134" t="s">
        <v>13</v>
      </c>
      <c r="L76" s="134" t="s">
        <v>14</v>
      </c>
      <c r="M76" s="134" t="s">
        <v>15</v>
      </c>
      <c r="N76" s="134" t="s">
        <v>16</v>
      </c>
      <c r="O76" s="3" t="s">
        <v>17</v>
      </c>
      <c r="P76" s="155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</row>
    <row r="77" spans="1:39" x14ac:dyDescent="0.3">
      <c r="A77" s="186"/>
      <c r="B77" s="27" t="s">
        <v>0</v>
      </c>
      <c r="C77" s="137" t="s">
        <v>110</v>
      </c>
      <c r="D77" s="27">
        <v>1120</v>
      </c>
      <c r="E77" s="137">
        <v>127</v>
      </c>
      <c r="F77" s="1">
        <f t="shared" ref="F77" si="68">D77/E77</f>
        <v>8.8188976377952759</v>
      </c>
      <c r="G77" s="1">
        <f t="shared" ref="G77:G87" si="69">IF(F77&lt;=17.5,1.5,IF(F77&lt;=24,2.5,IF(F77&lt;=32,4,IF(F77&lt;=41,6,10))))</f>
        <v>1.5</v>
      </c>
      <c r="H77" s="4">
        <v>4</v>
      </c>
      <c r="I77" s="2">
        <f>IF(H77=1,1,IF(H77=2,0.85,IF(H77=3,0.79,IF(H77=4,0.75,IF(H77=5,0.73,"Redimensionar")))))</f>
        <v>0.75</v>
      </c>
      <c r="J77" s="1">
        <f>IF(F77/(I77*$O$1)&lt;=17.5,1.5,IF(F77/(I77*$O$1)&lt;=24,2.5,IF(F77/(I77*$O$1)&lt;=32,4,IF(F77/(I77*$O$1)&lt;=41,6,"Redimensionar"))))</f>
        <v>1.5</v>
      </c>
      <c r="K77" s="1">
        <f>AM79</f>
        <v>2.258022373187603</v>
      </c>
      <c r="L77" s="1">
        <f>IF(K77&lt;=1.5,1.5,IF(K77&lt;=2.5,2.5,IF(K77&lt;=4,4,IF(K77&lt;=6,6,IF(K77&lt;=10,10,"Redimensionar")))))</f>
        <v>2.5</v>
      </c>
      <c r="M77" s="1">
        <f t="shared" ref="M77:M87" si="70">IF(C77="Iluminação",1.5,IF(C77="TUG's",2.5,2.5))</f>
        <v>1.5</v>
      </c>
      <c r="N77" s="1">
        <f>MAX(M77,L77,J77)</f>
        <v>2.5</v>
      </c>
      <c r="O77" s="140">
        <f>IF(F77&lt;9,10,IF(F77&lt;13.5,15,IF(F77&lt;18,20,IF(F77&lt;22.5,25,IF(F77&lt;27,30,IF(F77&lt;31.5,35,IF(F77&lt;36,40,IF(F77&lt;45,50,IF(OR(J77="Redimensionar",L77="Redimensionar"),"Redimensionar")))))))))</f>
        <v>10</v>
      </c>
      <c r="Q77" s="215" t="s">
        <v>191</v>
      </c>
      <c r="R77" s="216"/>
      <c r="S77" s="216"/>
      <c r="T77" s="216"/>
      <c r="U77" s="216"/>
      <c r="V77" s="216"/>
      <c r="W77" s="216"/>
      <c r="X77" s="216"/>
      <c r="Y77" s="216"/>
      <c r="Z77" s="216"/>
      <c r="AA77" s="216"/>
      <c r="AB77" s="216"/>
      <c r="AC77" s="216"/>
      <c r="AD77" s="216"/>
      <c r="AE77" s="216"/>
      <c r="AF77" s="216"/>
      <c r="AG77" s="216"/>
      <c r="AH77" s="216"/>
      <c r="AI77" s="216"/>
      <c r="AJ77" s="216"/>
      <c r="AK77" s="216"/>
      <c r="AL77" s="216"/>
      <c r="AM77" s="217"/>
    </row>
    <row r="78" spans="1:39" x14ac:dyDescent="0.3">
      <c r="A78" s="186"/>
      <c r="B78" s="27" t="s">
        <v>1</v>
      </c>
      <c r="C78" s="137" t="s">
        <v>110</v>
      </c>
      <c r="D78" s="27">
        <v>1180</v>
      </c>
      <c r="E78" s="137">
        <v>127</v>
      </c>
      <c r="F78" s="1">
        <f>D78/E78</f>
        <v>9.2913385826771648</v>
      </c>
      <c r="G78" s="1">
        <f t="shared" si="69"/>
        <v>1.5</v>
      </c>
      <c r="H78" s="4">
        <v>5</v>
      </c>
      <c r="I78" s="2">
        <f t="shared" ref="I78:I87" si="71">IF(H78=1,1,IF(H78=2,0.85,IF(H78=3,0.79,IF(H78=4,0.75,IF(H78=5,0.73,"Redimensionar")))))</f>
        <v>0.73</v>
      </c>
      <c r="J78" s="1">
        <f t="shared" ref="J78:J87" si="72">IF(F78/(I78*$O$1)&lt;=17.5,1.5,IF(F78/(I78*$O$1)&lt;=24,2.5,IF(F78/(I78*$O$1)&lt;=32,4,IF(F78/(I78*$O$1)&lt;=41,6,"Redimensionar"))))</f>
        <v>1.5</v>
      </c>
      <c r="K78" s="1">
        <f>AM79</f>
        <v>2.258022373187603</v>
      </c>
      <c r="L78" s="1">
        <f t="shared" ref="L78:L87" si="73">IF(K78&lt;=1.5,1.5,IF(K78&lt;=2.5,2.5,IF(K78&lt;=4,4,IF(K78&lt;=6,6,IF(K78&lt;=10,10,"Redimensionar")))))</f>
        <v>2.5</v>
      </c>
      <c r="M78" s="1">
        <f t="shared" si="70"/>
        <v>1.5</v>
      </c>
      <c r="N78" s="1">
        <f t="shared" ref="N78:N87" si="74">MAX(M78,L78,J78)</f>
        <v>2.5</v>
      </c>
      <c r="O78" s="140">
        <f t="shared" ref="O78:O87" si="75">IF(F78&lt;9,10,IF(F78&lt;13.5,15,IF(F78&lt;18,20,IF(F78&lt;22.5,25,IF(F78&lt;27,30,IF(F78&lt;31.5,35,IF(F78&lt;36,40,IF(F78&lt;45,50,IF(OR(J78="Redimensionar",L78="Redimensionar"),"Redimensionar")))))))))</f>
        <v>15</v>
      </c>
      <c r="Q78" s="139" t="s">
        <v>23</v>
      </c>
      <c r="R78" s="139" t="s">
        <v>24</v>
      </c>
      <c r="S78" s="139" t="s">
        <v>25</v>
      </c>
      <c r="T78" s="139" t="s">
        <v>26</v>
      </c>
      <c r="U78" s="139" t="s">
        <v>27</v>
      </c>
      <c r="V78" s="139" t="s">
        <v>28</v>
      </c>
      <c r="W78" s="139" t="s">
        <v>29</v>
      </c>
      <c r="X78" s="139" t="s">
        <v>30</v>
      </c>
      <c r="Y78" s="88" t="s">
        <v>31</v>
      </c>
      <c r="Z78" s="88" t="s">
        <v>32</v>
      </c>
      <c r="AA78" s="88" t="s">
        <v>33</v>
      </c>
      <c r="AB78" s="88" t="s">
        <v>34</v>
      </c>
      <c r="AC78" s="88" t="s">
        <v>35</v>
      </c>
      <c r="AD78" s="88" t="s">
        <v>36</v>
      </c>
      <c r="AE78" s="88" t="s">
        <v>37</v>
      </c>
      <c r="AF78" s="88" t="s">
        <v>38</v>
      </c>
      <c r="AG78" s="88" t="s">
        <v>43</v>
      </c>
      <c r="AH78" s="88" t="s">
        <v>44</v>
      </c>
      <c r="AI78" s="88" t="s">
        <v>45</v>
      </c>
      <c r="AJ78" s="88" t="s">
        <v>46</v>
      </c>
      <c r="AK78" s="88" t="s">
        <v>48</v>
      </c>
      <c r="AL78" s="88" t="s">
        <v>47</v>
      </c>
      <c r="AM78" s="6" t="s">
        <v>39</v>
      </c>
    </row>
    <row r="79" spans="1:39" x14ac:dyDescent="0.3">
      <c r="A79" s="186"/>
      <c r="B79" s="27" t="s">
        <v>2</v>
      </c>
      <c r="C79" s="137" t="s">
        <v>110</v>
      </c>
      <c r="D79" s="27">
        <v>1270</v>
      </c>
      <c r="E79" s="137">
        <v>127</v>
      </c>
      <c r="F79" s="1">
        <f t="shared" ref="F79" si="76">D79/E79</f>
        <v>10</v>
      </c>
      <c r="G79" s="1">
        <f t="shared" si="69"/>
        <v>1.5</v>
      </c>
      <c r="H79" s="4">
        <v>5</v>
      </c>
      <c r="I79" s="2">
        <f t="shared" si="71"/>
        <v>0.73</v>
      </c>
      <c r="J79" s="1">
        <f t="shared" si="72"/>
        <v>1.5</v>
      </c>
      <c r="K79" s="1">
        <f>AM79</f>
        <v>2.258022373187603</v>
      </c>
      <c r="L79" s="1">
        <f t="shared" si="73"/>
        <v>2.5</v>
      </c>
      <c r="M79" s="1">
        <f t="shared" si="70"/>
        <v>1.5</v>
      </c>
      <c r="N79" s="1">
        <f t="shared" si="74"/>
        <v>2.5</v>
      </c>
      <c r="O79" s="140">
        <f t="shared" si="75"/>
        <v>15</v>
      </c>
      <c r="Q79" s="12" t="s">
        <v>192</v>
      </c>
      <c r="R79" s="140">
        <v>127</v>
      </c>
      <c r="S79" s="140">
        <v>21.9</v>
      </c>
      <c r="T79" s="140">
        <v>700</v>
      </c>
      <c r="U79" s="140">
        <v>2.4</v>
      </c>
      <c r="V79" s="140">
        <v>600</v>
      </c>
      <c r="W79" s="140">
        <v>2.4</v>
      </c>
      <c r="X79" s="140">
        <v>500</v>
      </c>
      <c r="Y79" s="140">
        <v>2.86</v>
      </c>
      <c r="Z79" s="140">
        <v>400</v>
      </c>
      <c r="AA79" s="140">
        <v>2.91</v>
      </c>
      <c r="AB79" s="140">
        <v>300</v>
      </c>
      <c r="AC79" s="140">
        <v>2.04</v>
      </c>
      <c r="AD79" s="140">
        <v>200</v>
      </c>
      <c r="AE79" s="140">
        <v>2.2599999999999998</v>
      </c>
      <c r="AF79" s="140">
        <v>100</v>
      </c>
      <c r="AG79" s="140"/>
      <c r="AH79" s="140"/>
      <c r="AI79" s="140"/>
      <c r="AJ79" s="140"/>
      <c r="AK79" s="140"/>
      <c r="AL79" s="140"/>
      <c r="AM79" s="7">
        <f t="shared" ref="AM79:AM81" si="77">(200*(1/56)*(1/(2*R79))*(1/R79)*SUM(S79*T79,U79*V79,W79*X79,Y79*Z79,AA79*AB79,AC79*AD79,AI79*AJ79,AK79*AL79))</f>
        <v>2.258022373187603</v>
      </c>
    </row>
    <row r="80" spans="1:39" x14ac:dyDescent="0.3">
      <c r="A80" s="186"/>
      <c r="B80" s="27" t="s">
        <v>3</v>
      </c>
      <c r="C80" s="137" t="s">
        <v>110</v>
      </c>
      <c r="D80" s="27">
        <v>1270</v>
      </c>
      <c r="E80" s="137">
        <v>127</v>
      </c>
      <c r="F80" s="1">
        <f>D80/E80</f>
        <v>10</v>
      </c>
      <c r="G80" s="1">
        <f t="shared" si="69"/>
        <v>1.5</v>
      </c>
      <c r="H80" s="4">
        <v>5</v>
      </c>
      <c r="I80" s="2">
        <f t="shared" si="71"/>
        <v>0.73</v>
      </c>
      <c r="J80" s="1">
        <f t="shared" si="72"/>
        <v>1.5</v>
      </c>
      <c r="K80" s="1">
        <f>AM79</f>
        <v>2.258022373187603</v>
      </c>
      <c r="L80" s="1">
        <f t="shared" si="73"/>
        <v>2.5</v>
      </c>
      <c r="M80" s="1">
        <f t="shared" si="70"/>
        <v>1.5</v>
      </c>
      <c r="N80" s="1">
        <f t="shared" si="74"/>
        <v>2.5</v>
      </c>
      <c r="O80" s="140">
        <f t="shared" si="75"/>
        <v>15</v>
      </c>
      <c r="Q80" s="12" t="s">
        <v>114</v>
      </c>
      <c r="R80" s="162">
        <v>127</v>
      </c>
      <c r="S80" s="162">
        <v>21.9</v>
      </c>
      <c r="T80" s="162">
        <v>700</v>
      </c>
      <c r="U80" s="162">
        <v>2.4</v>
      </c>
      <c r="V80" s="162">
        <v>600</v>
      </c>
      <c r="W80" s="162">
        <v>2.4</v>
      </c>
      <c r="X80" s="162">
        <v>500</v>
      </c>
      <c r="Y80" s="162">
        <v>2.86</v>
      </c>
      <c r="Z80" s="162">
        <v>400</v>
      </c>
      <c r="AA80" s="162">
        <v>2.91</v>
      </c>
      <c r="AB80" s="162">
        <v>300</v>
      </c>
      <c r="AC80" s="162">
        <v>2.04</v>
      </c>
      <c r="AD80" s="162">
        <v>200</v>
      </c>
      <c r="AE80" s="162">
        <v>2.2599999999999998</v>
      </c>
      <c r="AF80" s="162">
        <v>100</v>
      </c>
      <c r="AG80" s="140"/>
      <c r="AH80" s="140"/>
      <c r="AI80" s="140"/>
      <c r="AJ80" s="140"/>
      <c r="AK80" s="140"/>
      <c r="AL80" s="140"/>
      <c r="AM80" s="7">
        <f t="shared" si="77"/>
        <v>2.258022373187603</v>
      </c>
    </row>
    <row r="81" spans="1:39" x14ac:dyDescent="0.3">
      <c r="A81" s="186"/>
      <c r="B81" s="27" t="s">
        <v>18</v>
      </c>
      <c r="C81" s="137" t="s">
        <v>110</v>
      </c>
      <c r="D81" s="27">
        <v>1200</v>
      </c>
      <c r="E81" s="137">
        <v>127</v>
      </c>
      <c r="F81" s="1">
        <f>D81/E81</f>
        <v>9.4488188976377945</v>
      </c>
      <c r="G81" s="1">
        <f t="shared" si="69"/>
        <v>1.5</v>
      </c>
      <c r="H81" s="4">
        <v>5</v>
      </c>
      <c r="I81" s="2">
        <f t="shared" si="71"/>
        <v>0.73</v>
      </c>
      <c r="J81" s="1">
        <f t="shared" si="72"/>
        <v>1.5</v>
      </c>
      <c r="K81" s="1">
        <f>AM79</f>
        <v>2.258022373187603</v>
      </c>
      <c r="L81" s="1">
        <f t="shared" si="73"/>
        <v>2.5</v>
      </c>
      <c r="M81" s="1">
        <f t="shared" si="70"/>
        <v>1.5</v>
      </c>
      <c r="N81" s="1">
        <f t="shared" si="74"/>
        <v>2.5</v>
      </c>
      <c r="O81" s="140">
        <f t="shared" si="75"/>
        <v>15</v>
      </c>
      <c r="Q81" s="25" t="s">
        <v>70</v>
      </c>
      <c r="R81" s="141">
        <v>220</v>
      </c>
      <c r="S81" s="141">
        <v>6.22</v>
      </c>
      <c r="T81" s="141">
        <v>6000</v>
      </c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56">
        <f t="shared" si="77"/>
        <v>1.3769185360094447</v>
      </c>
    </row>
    <row r="82" spans="1:39" x14ac:dyDescent="0.3">
      <c r="A82" s="186"/>
      <c r="B82" s="27" t="s">
        <v>19</v>
      </c>
      <c r="C82" s="137" t="s">
        <v>110</v>
      </c>
      <c r="D82" s="27">
        <v>680</v>
      </c>
      <c r="E82" s="137">
        <v>127</v>
      </c>
      <c r="F82" s="1">
        <f>D82/E82</f>
        <v>5.3543307086614176</v>
      </c>
      <c r="G82" s="1">
        <f t="shared" si="69"/>
        <v>1.5</v>
      </c>
      <c r="H82" s="4">
        <v>5</v>
      </c>
      <c r="I82" s="2">
        <f t="shared" si="71"/>
        <v>0.73</v>
      </c>
      <c r="J82" s="1">
        <f t="shared" si="72"/>
        <v>1.5</v>
      </c>
      <c r="K82" s="1">
        <f>AM79</f>
        <v>2.258022373187603</v>
      </c>
      <c r="L82" s="1">
        <f t="shared" si="73"/>
        <v>2.5</v>
      </c>
      <c r="M82" s="1">
        <f t="shared" si="70"/>
        <v>1.5</v>
      </c>
      <c r="N82" s="1">
        <f t="shared" si="74"/>
        <v>2.5</v>
      </c>
      <c r="O82" s="140">
        <f t="shared" si="75"/>
        <v>10</v>
      </c>
      <c r="Q82" s="28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57"/>
    </row>
    <row r="83" spans="1:39" x14ac:dyDescent="0.3">
      <c r="A83" s="186"/>
      <c r="B83" s="27" t="s">
        <v>21</v>
      </c>
      <c r="C83" s="172" t="s">
        <v>70</v>
      </c>
      <c r="D83" s="27">
        <v>1500</v>
      </c>
      <c r="E83" s="172">
        <v>220</v>
      </c>
      <c r="F83" s="1">
        <f t="shared" ref="F83" si="78">D83/E83</f>
        <v>6.8181818181818183</v>
      </c>
      <c r="G83" s="1">
        <f t="shared" ref="G83" si="79">IF(F83&lt;=17.5,1.5,IF(F83&lt;=24,2.5,IF(F83&lt;=32,4,IF(F83&lt;=41,6,10))))</f>
        <v>1.5</v>
      </c>
      <c r="H83" s="4">
        <v>4</v>
      </c>
      <c r="I83" s="2">
        <f t="shared" ref="I83" si="80">IF(H83=1,1,IF(H83=2,0.85,IF(H83=3,0.79,IF(H83=4,0.75,IF(H83=5,0.73,"Redimensionar")))))</f>
        <v>0.75</v>
      </c>
      <c r="J83" s="1">
        <f t="shared" ref="J83" si="81">IF(F83/(I83*$O$1)&lt;=17.5,1.5,IF(F83/(I83*$O$1)&lt;=24,2.5,IF(F83/(I83*$O$1)&lt;=32,4,IF(F83/(I83*$O$1)&lt;=41,6,"Redimensionar"))))</f>
        <v>1.5</v>
      </c>
      <c r="K83" s="1">
        <f>AM82</f>
        <v>0</v>
      </c>
      <c r="L83" s="1">
        <f t="shared" ref="L83" si="82">IF(K83&lt;=1.5,1.5,IF(K83&lt;=2.5,2.5,IF(K83&lt;=4,4,IF(K83&lt;=6,6,IF(K83&lt;=10,10,"Redimensionar")))))</f>
        <v>1.5</v>
      </c>
      <c r="M83" s="1">
        <f t="shared" ref="M83" si="83">IF(C83="Iluminação",1.5,IF(C83="TUG's",2.5,2.5))</f>
        <v>2.5</v>
      </c>
      <c r="N83" s="1">
        <f t="shared" ref="N83" si="84">MAX(M83,L83,J83)</f>
        <v>2.5</v>
      </c>
      <c r="O83" s="173">
        <f t="shared" ref="O83" si="85">IF(F83&lt;9,10,IF(F83&lt;13.5,15,IF(F83&lt;18,20,IF(F83&lt;22.5,25,IF(F83&lt;27,30,IF(F83&lt;31.5,35,IF(F83&lt;36,40,IF(F83&lt;45,50,IF(OR(J83="Redimensionar",L83="Redimensionar"),"Redimensionar")))))))))</f>
        <v>10</v>
      </c>
      <c r="Q83" s="158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35"/>
    </row>
    <row r="84" spans="1:39" x14ac:dyDescent="0.3">
      <c r="A84" s="186"/>
      <c r="B84" s="27" t="s">
        <v>40</v>
      </c>
      <c r="C84" s="137" t="s">
        <v>114</v>
      </c>
      <c r="D84" s="27">
        <v>1800</v>
      </c>
      <c r="E84" s="137">
        <v>127</v>
      </c>
      <c r="F84" s="1">
        <f>D84/E84</f>
        <v>14.173228346456693</v>
      </c>
      <c r="G84" s="1">
        <f>IF(F84&lt;=17.5,1.5,IF(F84&lt;=24,2.5,IF(F84&lt;=32,4,IF(F84&lt;=41,6,10))))</f>
        <v>1.5</v>
      </c>
      <c r="H84" s="4">
        <v>4</v>
      </c>
      <c r="I84" s="2">
        <f>IF(H84=1,1,IF(H84=2,0.85,IF(H84=3,0.79,IF(H84=4,0.75,IF(H84=5,0.73,"Redimensionar")))))</f>
        <v>0.75</v>
      </c>
      <c r="J84" s="1">
        <f>IF(F84/(I84*$O$1)&lt;=17.5,1.5,IF(F84/(I84*$O$1)&lt;=24,2.5,IF(F84/(I84*$O$1)&lt;=32,4,IF(F84/(I84*$O$1)&lt;=41,6,"Redimensionar"))))</f>
        <v>2.5</v>
      </c>
      <c r="K84" s="1">
        <f>AM80</f>
        <v>2.258022373187603</v>
      </c>
      <c r="L84" s="1">
        <f>IF(K84&lt;=1.5,1.5,IF(K84&lt;=2.5,2.5,IF(K84&lt;=4,4,IF(K84&lt;=6,6,IF(K84&lt;=10,10,"Redimensionar")))))</f>
        <v>2.5</v>
      </c>
      <c r="M84" s="1">
        <f>IF(C84="Iluminação",1.5,IF(C84="TUG's",2.5,2.5))</f>
        <v>2.5</v>
      </c>
      <c r="N84" s="1">
        <f>MAX(M84,L84,J84)</f>
        <v>2.5</v>
      </c>
      <c r="O84" s="140">
        <f>IF(F84&lt;9,10,IF(F84&lt;13.5,15,IF(F84&lt;18,20,IF(F84&lt;22.5,25,IF(F84&lt;27,30,IF(F84&lt;31.5,35,IF(F84&lt;36,40,IF(F84&lt;45,50,IF(OR(J84="Redimensionar",L84="Redimensionar"),"Redimensionar")))))))))</f>
        <v>20</v>
      </c>
      <c r="Q84" s="158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35"/>
    </row>
    <row r="85" spans="1:39" x14ac:dyDescent="0.3">
      <c r="A85" s="186"/>
      <c r="B85" s="27" t="s">
        <v>41</v>
      </c>
      <c r="C85" s="137" t="s">
        <v>114</v>
      </c>
      <c r="D85" s="27">
        <v>1900</v>
      </c>
      <c r="E85" s="137">
        <v>127</v>
      </c>
      <c r="F85" s="1">
        <f>D85/E85</f>
        <v>14.960629921259843</v>
      </c>
      <c r="G85" s="1">
        <f>IF(F85&lt;=17.5,1.5,IF(F85&lt;=24,2.5,IF(F85&lt;=32,4,IF(F85&lt;=41,6,10))))</f>
        <v>1.5</v>
      </c>
      <c r="H85" s="4">
        <v>4</v>
      </c>
      <c r="I85" s="2">
        <f>IF(H85=1,1,IF(H85=2,0.85,IF(H85=3,0.79,IF(H85=4,0.75,IF(H85=5,0.73,"Redimensionar")))))</f>
        <v>0.75</v>
      </c>
      <c r="J85" s="1">
        <f>IF(F85/(I85*$O$1)&lt;=17.5,1.5,IF(F85/(I85*$O$1)&lt;=24,2.5,IF(F85/(I85*$O$1)&lt;=32,4,IF(F85/(I85*$O$1)&lt;=41,6,"Redimensionar"))))</f>
        <v>2.5</v>
      </c>
      <c r="K85" s="1">
        <f>AM80</f>
        <v>2.258022373187603</v>
      </c>
      <c r="L85" s="1">
        <f>IF(K85&lt;=1.5,1.5,IF(K85&lt;=2.5,2.5,IF(K85&lt;=4,4,IF(K85&lt;=6,6,IF(K85&lt;=10,10,"Redimensionar")))))</f>
        <v>2.5</v>
      </c>
      <c r="M85" s="1">
        <f>IF(C85="Iluminação",1.5,IF(C85="TUG's",2.5,2.5))</f>
        <v>2.5</v>
      </c>
      <c r="N85" s="1">
        <f>MAX(M85,L85,J85)</f>
        <v>2.5</v>
      </c>
      <c r="O85" s="140">
        <f>IF(F85&lt;9,10,IF(F85&lt;13.5,15,IF(F85&lt;18,20,IF(F85&lt;22.5,25,IF(F85&lt;27,30,IF(F85&lt;31.5,35,IF(F85&lt;36,40,IF(F85&lt;45,50,IF(OR(J85="Redimensionar",L85="Redimensionar"),"Redimensionar")))))))))</f>
        <v>20</v>
      </c>
      <c r="Q85" s="158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35"/>
    </row>
    <row r="86" spans="1:39" x14ac:dyDescent="0.3">
      <c r="A86" s="186"/>
      <c r="B86" s="27" t="s">
        <v>42</v>
      </c>
      <c r="C86" s="137" t="s">
        <v>114</v>
      </c>
      <c r="D86" s="27">
        <v>1000</v>
      </c>
      <c r="E86" s="137">
        <v>127</v>
      </c>
      <c r="F86" s="1">
        <f>D86/E86</f>
        <v>7.8740157480314963</v>
      </c>
      <c r="G86" s="1">
        <f>IF(F86&lt;=17.5,1.5,IF(F86&lt;=24,2.5,IF(F86&lt;=32,4,IF(F86&lt;=41,6,10))))</f>
        <v>1.5</v>
      </c>
      <c r="H86" s="4">
        <v>2</v>
      </c>
      <c r="I86" s="2">
        <f>IF(H86=1,1,IF(H86=2,0.85,IF(H86=3,0.79,IF(H86=4,0.75,IF(H86=5,0.73,"Redimensionar")))))</f>
        <v>0.85</v>
      </c>
      <c r="J86" s="1">
        <f>IF(F86/(I86*$O$1)&lt;=17.5,1.5,IF(F86/(I86*$O$1)&lt;=24,2.5,IF(F86/(I86*$O$1)&lt;=32,4,IF(F86/(I86*$O$1)&lt;=41,6,"Redimensionar"))))</f>
        <v>1.5</v>
      </c>
      <c r="K86" s="1">
        <f>AM80</f>
        <v>2.258022373187603</v>
      </c>
      <c r="L86" s="1">
        <f>IF(K86&lt;=1.5,1.5,IF(K86&lt;=2.5,2.5,IF(K86&lt;=4,4,IF(K86&lt;=6,6,IF(K86&lt;=10,10,"Redimensionar")))))</f>
        <v>2.5</v>
      </c>
      <c r="M86" s="1">
        <f>IF(C86="Iluminação",1.5,IF(C86="TUG's",2.5,2.5))</f>
        <v>2.5</v>
      </c>
      <c r="N86" s="1">
        <f>MAX(M86,L86,J86)</f>
        <v>2.5</v>
      </c>
      <c r="O86" s="140">
        <f>IF(F86&lt;9,10,IF(F86&lt;13.5,15,IF(F86&lt;18,20,IF(F86&lt;22.5,25,IF(F86&lt;27,30,IF(F86&lt;31.5,35,IF(F86&lt;36,40,IF(F86&lt;45,50,IF(OR(J86="Redimensionar",L86="Redimensionar"),"Redimensionar")))))))))</f>
        <v>10</v>
      </c>
      <c r="Q86" s="158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35"/>
    </row>
    <row r="87" spans="1:39" x14ac:dyDescent="0.3">
      <c r="A87" s="187"/>
      <c r="B87" s="27" t="s">
        <v>138</v>
      </c>
      <c r="C87" s="137" t="s">
        <v>70</v>
      </c>
      <c r="D87" s="27">
        <v>6000</v>
      </c>
      <c r="E87" s="137">
        <v>220</v>
      </c>
      <c r="F87" s="1">
        <f>D87/E87</f>
        <v>27.272727272727273</v>
      </c>
      <c r="G87" s="1">
        <f>IF(F87&lt;=17.5,1.5,IF(F87&lt;=24,2.5,IF(F87&lt;=32,4,IF(F87&lt;=41,6,10))))</f>
        <v>4</v>
      </c>
      <c r="H87" s="4">
        <v>3</v>
      </c>
      <c r="I87" s="2">
        <f>IF(H87=1,1,IF(H87=2,0.85,IF(H87=3,0.79,IF(H87=4,0.75,IF(H87=5,0.73,"Redimensionar")))))</f>
        <v>0.79</v>
      </c>
      <c r="J87" s="1">
        <f>IF(F87/(I87*$O$1)&lt;=17.5,1.5,IF(F87/(I87*$O$1)&lt;=24,2.5,IF(F87/(I87*$O$1)&lt;=32,4,IF(F87/(I87*$O$1)&lt;=41,6,"Redimensionar"))))</f>
        <v>6</v>
      </c>
      <c r="K87" s="1">
        <f>AM81</f>
        <v>1.3769185360094447</v>
      </c>
      <c r="L87" s="1">
        <f>IF(K87&lt;=1.5,1.5,IF(K87&lt;=2.5,2.5,IF(K87&lt;=4,4,IF(K87&lt;=6,6,IF(K87&lt;=10,10,"Redimensionar")))))</f>
        <v>1.5</v>
      </c>
      <c r="M87" s="1">
        <f>IF(C87="Iluminação",1.5,IF(C87="TUG's",2.5,2.5))</f>
        <v>2.5</v>
      </c>
      <c r="N87" s="1">
        <f>MAX(M87,L87,J87)</f>
        <v>6</v>
      </c>
      <c r="O87" s="140">
        <f>IF(F87&lt;9,10,IF(F87&lt;13.5,15,IF(F87&lt;18,20,IF(F87&lt;22.5,25,IF(F87&lt;27,30,IF(F87&lt;31.5,35,IF(F87&lt;36,40,IF(F87&lt;45,50,IF(OR(J87="Redimensionar",L87="Redimensionar"),"Redimensionar")))))))))</f>
        <v>35</v>
      </c>
    </row>
    <row r="88" spans="1:39" x14ac:dyDescent="0.3">
      <c r="A88" s="138"/>
    </row>
    <row r="89" spans="1:39" x14ac:dyDescent="0.3">
      <c r="A89" s="138"/>
      <c r="B89" s="61"/>
      <c r="C89" s="8"/>
      <c r="D89" s="61"/>
      <c r="E89" s="8"/>
      <c r="F89" s="9"/>
      <c r="G89" s="9"/>
      <c r="H89" s="159"/>
      <c r="I89" s="160"/>
      <c r="J89" s="9"/>
      <c r="K89" s="9"/>
      <c r="L89" s="9"/>
      <c r="M89" s="9"/>
      <c r="N89" s="9"/>
      <c r="O89" s="10"/>
    </row>
    <row r="90" spans="1:39" x14ac:dyDescent="0.3">
      <c r="A90" s="196" t="s">
        <v>193</v>
      </c>
      <c r="B90" s="191" t="s">
        <v>4</v>
      </c>
      <c r="C90" s="191" t="s">
        <v>5</v>
      </c>
      <c r="D90" s="191" t="s">
        <v>6</v>
      </c>
      <c r="E90" s="191" t="s">
        <v>7</v>
      </c>
      <c r="F90" s="191" t="s">
        <v>8</v>
      </c>
      <c r="G90" s="196" t="s">
        <v>11</v>
      </c>
      <c r="H90" s="196" t="s">
        <v>9</v>
      </c>
      <c r="I90" s="196" t="s">
        <v>10</v>
      </c>
      <c r="J90" s="196" t="s">
        <v>12</v>
      </c>
      <c r="K90" s="196" t="s">
        <v>13</v>
      </c>
      <c r="L90" s="196" t="s">
        <v>14</v>
      </c>
      <c r="M90" s="196" t="s">
        <v>15</v>
      </c>
      <c r="N90" s="196" t="s">
        <v>16</v>
      </c>
      <c r="O90" s="227" t="s">
        <v>17</v>
      </c>
    </row>
    <row r="91" spans="1:39" x14ac:dyDescent="0.3">
      <c r="A91" s="196"/>
      <c r="B91" s="191"/>
      <c r="C91" s="191"/>
      <c r="D91" s="191"/>
      <c r="E91" s="191"/>
      <c r="F91" s="191"/>
      <c r="G91" s="196"/>
      <c r="H91" s="196"/>
      <c r="I91" s="196"/>
      <c r="J91" s="196"/>
      <c r="K91" s="196"/>
      <c r="L91" s="196"/>
      <c r="M91" s="196"/>
      <c r="N91" s="196"/>
      <c r="O91" s="227"/>
    </row>
    <row r="92" spans="1:39" x14ac:dyDescent="0.3">
      <c r="A92" s="196"/>
      <c r="B92" s="191"/>
      <c r="C92" s="191"/>
      <c r="D92" s="191"/>
      <c r="E92" s="191"/>
      <c r="F92" s="191"/>
      <c r="G92" s="196"/>
      <c r="H92" s="196"/>
      <c r="I92" s="196"/>
      <c r="J92" s="196"/>
      <c r="K92" s="196"/>
      <c r="L92" s="196"/>
      <c r="M92" s="196"/>
      <c r="N92" s="196"/>
      <c r="O92" s="227"/>
      <c r="Q92" s="215" t="s">
        <v>194</v>
      </c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  <c r="AK92" s="216"/>
      <c r="AL92" s="216"/>
      <c r="AM92" s="217"/>
    </row>
    <row r="93" spans="1:39" x14ac:dyDescent="0.3">
      <c r="A93" s="196"/>
      <c r="B93" s="27" t="s">
        <v>0</v>
      </c>
      <c r="C93" s="137" t="s">
        <v>110</v>
      </c>
      <c r="D93" s="27">
        <v>940</v>
      </c>
      <c r="E93" s="137">
        <v>127</v>
      </c>
      <c r="F93" s="1">
        <f t="shared" ref="F93" si="86">D93/E93</f>
        <v>7.4015748031496065</v>
      </c>
      <c r="G93" s="1">
        <f t="shared" ref="G93:G100" si="87">IF(F93&lt;=17.5,1.5,IF(F93&lt;=24,2.5,IF(F93&lt;=32,4,IF(F93&lt;=41,6,10))))</f>
        <v>1.5</v>
      </c>
      <c r="H93" s="4">
        <v>4</v>
      </c>
      <c r="I93" s="2">
        <f>IF(H93=1,1,IF(H93=2,0.85,IF(H93=3,0.79,IF(H93=4,0.75,IF(H93=5,0.73,"Redimensionar")))))</f>
        <v>0.75</v>
      </c>
      <c r="J93" s="1">
        <f>IF(F93/(I93*$O$1)&lt;=17.5,1.5,IF(F93/(I93*$O$1)&lt;=24,2.5,IF(F93/(I93*$O$1)&lt;=32,4,IF(F93/(I93*$O$1)&lt;=41,6,"Redimensionar"))))</f>
        <v>1.5</v>
      </c>
      <c r="K93" s="1">
        <f>AM94</f>
        <v>0.45015411459394339</v>
      </c>
      <c r="L93" s="1">
        <f>IF(K93&lt;=1.5,1.5,IF(K93&lt;=2.5,2.5,IF(K93&lt;=4,4,IF(K93&lt;=6,6,IF(K93&lt;=10,10,"Redimensionar")))))</f>
        <v>1.5</v>
      </c>
      <c r="M93" s="1">
        <f t="shared" ref="M93:M100" si="88">IF(C93="Iluminação",1.5,IF(C93="TUG's",2.5,2.5))</f>
        <v>1.5</v>
      </c>
      <c r="N93" s="1">
        <f>MAX(M93,L93,J93)</f>
        <v>1.5</v>
      </c>
      <c r="O93" s="140">
        <f>IF(F93&lt;9,10,IF(F93&lt;13.5,15,IF(F93&lt;18,20,IF(F93&lt;22.5,25,IF(F93&lt;27,30,IF(F93&lt;31.5,35,IF(F93&lt;36,40,IF(F93&lt;45,50,IF(OR(J93="Redimensionar",L93="Redimensionar"),"Redimensionar")))))))))</f>
        <v>10</v>
      </c>
      <c r="Q93" s="139" t="s">
        <v>23</v>
      </c>
      <c r="R93" s="139" t="s">
        <v>24</v>
      </c>
      <c r="S93" s="139" t="s">
        <v>25</v>
      </c>
      <c r="T93" s="139" t="s">
        <v>26</v>
      </c>
      <c r="U93" s="139" t="s">
        <v>27</v>
      </c>
      <c r="V93" s="139" t="s">
        <v>28</v>
      </c>
      <c r="W93" s="139" t="s">
        <v>29</v>
      </c>
      <c r="X93" s="139" t="s">
        <v>30</v>
      </c>
      <c r="Y93" s="88" t="s">
        <v>31</v>
      </c>
      <c r="Z93" s="88" t="s">
        <v>32</v>
      </c>
      <c r="AA93" s="88" t="s">
        <v>33</v>
      </c>
      <c r="AB93" s="88" t="s">
        <v>34</v>
      </c>
      <c r="AC93" s="88" t="s">
        <v>35</v>
      </c>
      <c r="AD93" s="88" t="s">
        <v>36</v>
      </c>
      <c r="AE93" s="88" t="s">
        <v>37</v>
      </c>
      <c r="AF93" s="88" t="s">
        <v>38</v>
      </c>
      <c r="AG93" s="88" t="s">
        <v>43</v>
      </c>
      <c r="AH93" s="88" t="s">
        <v>44</v>
      </c>
      <c r="AI93" s="88" t="s">
        <v>45</v>
      </c>
      <c r="AJ93" s="88" t="s">
        <v>46</v>
      </c>
      <c r="AK93" s="88" t="s">
        <v>48</v>
      </c>
      <c r="AL93" s="88" t="s">
        <v>47</v>
      </c>
      <c r="AM93" s="6" t="s">
        <v>39</v>
      </c>
    </row>
    <row r="94" spans="1:39" x14ac:dyDescent="0.3">
      <c r="A94" s="196"/>
      <c r="B94" s="27" t="s">
        <v>1</v>
      </c>
      <c r="C94" s="137" t="s">
        <v>110</v>
      </c>
      <c r="D94" s="27">
        <v>940</v>
      </c>
      <c r="E94" s="137">
        <v>127</v>
      </c>
      <c r="F94" s="1">
        <f>D94/E94</f>
        <v>7.4015748031496065</v>
      </c>
      <c r="G94" s="1">
        <f t="shared" si="87"/>
        <v>1.5</v>
      </c>
      <c r="H94" s="4">
        <v>4</v>
      </c>
      <c r="I94" s="2">
        <f t="shared" ref="I94:I100" si="89">IF(H94=1,1,IF(H94=2,0.85,IF(H94=3,0.79,IF(H94=4,0.75,IF(H94=5,0.73,"Redimensionar")))))</f>
        <v>0.75</v>
      </c>
      <c r="J94" s="1">
        <f t="shared" ref="J94:J100" si="90">IF(F94/(I94*$O$1)&lt;=17.5,1.5,IF(F94/(I94*$O$1)&lt;=24,2.5,IF(F94/(I94*$O$1)&lt;=32,4,IF(F94/(I94*$O$1)&lt;=41,6,"Redimensionar"))))</f>
        <v>1.5</v>
      </c>
      <c r="K94" s="1">
        <f>AM94</f>
        <v>0.45015411459394339</v>
      </c>
      <c r="L94" s="1">
        <f t="shared" ref="L94:L100" si="91">IF(K94&lt;=1.5,1.5,IF(K94&lt;=2.5,2.5,IF(K94&lt;=4,4,IF(K94&lt;=6,6,IF(K94&lt;=10,10,"Redimensionar")))))</f>
        <v>1.5</v>
      </c>
      <c r="M94" s="1">
        <f t="shared" si="88"/>
        <v>1.5</v>
      </c>
      <c r="N94" s="1">
        <f t="shared" ref="N94:N100" si="92">MAX(M94,L94,J94)</f>
        <v>1.5</v>
      </c>
      <c r="O94" s="140">
        <f t="shared" ref="O94:O100" si="93">IF(F94&lt;9,10,IF(F94&lt;13.5,15,IF(F94&lt;18,20,IF(F94&lt;22.5,25,IF(F94&lt;27,30,IF(F94&lt;31.5,35,IF(F94&lt;36,40,IF(F94&lt;45,50,IF(OR(J94="Redimensionar",L94="Redimensionar"),"Redimensionar")))))))))</f>
        <v>10</v>
      </c>
      <c r="Q94" s="12" t="s">
        <v>192</v>
      </c>
      <c r="R94" s="140">
        <v>127</v>
      </c>
      <c r="S94" s="140">
        <v>1.99</v>
      </c>
      <c r="T94" s="140">
        <v>610</v>
      </c>
      <c r="U94" s="140">
        <v>1.73</v>
      </c>
      <c r="V94" s="140">
        <v>500</v>
      </c>
      <c r="W94" s="140">
        <v>2.46</v>
      </c>
      <c r="X94" s="140">
        <v>390</v>
      </c>
      <c r="Y94" s="140">
        <v>3.67</v>
      </c>
      <c r="Z94" s="140">
        <v>280</v>
      </c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7">
        <f t="shared" ref="AM94:AM96" si="94">(200*(1/56)*(1/(2*R94))*(1/R94)*SUM(S94*T94,U94*V94,W94*X94,Y94*Z94,AA94*AB94,AC94*AD94,AI94*AJ94,AK94*AL94))</f>
        <v>0.45015411459394339</v>
      </c>
    </row>
    <row r="95" spans="1:39" x14ac:dyDescent="0.3">
      <c r="A95" s="196"/>
      <c r="B95" s="27" t="s">
        <v>2</v>
      </c>
      <c r="C95" s="137" t="s">
        <v>114</v>
      </c>
      <c r="D95" s="27">
        <v>2000</v>
      </c>
      <c r="E95" s="137">
        <v>127</v>
      </c>
      <c r="F95" s="1">
        <f t="shared" ref="F95" si="95">D95/E95</f>
        <v>15.748031496062993</v>
      </c>
      <c r="G95" s="1">
        <f t="shared" si="87"/>
        <v>1.5</v>
      </c>
      <c r="H95" s="4">
        <v>4</v>
      </c>
      <c r="I95" s="2">
        <f t="shared" si="89"/>
        <v>0.75</v>
      </c>
      <c r="J95" s="1">
        <f t="shared" si="90"/>
        <v>4</v>
      </c>
      <c r="K95" s="1">
        <f t="shared" ref="K95" si="96">AM95</f>
        <v>1.9673967919364406</v>
      </c>
      <c r="L95" s="1">
        <f t="shared" si="91"/>
        <v>2.5</v>
      </c>
      <c r="M95" s="1">
        <f t="shared" si="88"/>
        <v>2.5</v>
      </c>
      <c r="N95" s="1">
        <f t="shared" si="92"/>
        <v>4</v>
      </c>
      <c r="O95" s="140">
        <f t="shared" si="93"/>
        <v>20</v>
      </c>
      <c r="Q95" s="12" t="s">
        <v>114</v>
      </c>
      <c r="R95" s="140">
        <v>127</v>
      </c>
      <c r="S95" s="140">
        <v>11.2</v>
      </c>
      <c r="T95" s="140">
        <f>600+600+200</f>
        <v>1400</v>
      </c>
      <c r="U95" s="140">
        <v>2.21</v>
      </c>
      <c r="V95" s="140">
        <f>1400-600</f>
        <v>800</v>
      </c>
      <c r="W95" s="140">
        <v>1.61</v>
      </c>
      <c r="X95" s="140">
        <v>200</v>
      </c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7">
        <f t="shared" si="94"/>
        <v>1.9673967919364406</v>
      </c>
    </row>
    <row r="96" spans="1:39" x14ac:dyDescent="0.3">
      <c r="A96" s="196"/>
      <c r="B96" s="27" t="s">
        <v>3</v>
      </c>
      <c r="C96" s="137" t="s">
        <v>114</v>
      </c>
      <c r="D96" s="27">
        <v>2000</v>
      </c>
      <c r="E96" s="137">
        <v>127</v>
      </c>
      <c r="F96" s="1">
        <f>D96/E96</f>
        <v>15.748031496062993</v>
      </c>
      <c r="G96" s="1">
        <f t="shared" si="87"/>
        <v>1.5</v>
      </c>
      <c r="H96" s="4">
        <v>4</v>
      </c>
      <c r="I96" s="2">
        <f t="shared" si="89"/>
        <v>0.75</v>
      </c>
      <c r="J96" s="1">
        <f t="shared" si="90"/>
        <v>4</v>
      </c>
      <c r="K96" s="1">
        <f>AM95</f>
        <v>1.9673967919364406</v>
      </c>
      <c r="L96" s="1">
        <f t="shared" si="91"/>
        <v>2.5</v>
      </c>
      <c r="M96" s="1">
        <f t="shared" si="88"/>
        <v>2.5</v>
      </c>
      <c r="N96" s="1">
        <f t="shared" si="92"/>
        <v>4</v>
      </c>
      <c r="O96" s="140">
        <f t="shared" si="93"/>
        <v>20</v>
      </c>
      <c r="Q96" s="12" t="s">
        <v>70</v>
      </c>
      <c r="R96" s="140">
        <v>220</v>
      </c>
      <c r="S96" s="140">
        <v>7</v>
      </c>
      <c r="T96" s="140">
        <v>5500</v>
      </c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7">
        <f t="shared" si="94"/>
        <v>1.4204545454545452</v>
      </c>
    </row>
    <row r="97" spans="1:39" x14ac:dyDescent="0.3">
      <c r="A97" s="196"/>
      <c r="B97" s="27" t="s">
        <v>18</v>
      </c>
      <c r="C97" s="137" t="s">
        <v>114</v>
      </c>
      <c r="D97" s="27">
        <v>1700</v>
      </c>
      <c r="E97" s="137">
        <v>127</v>
      </c>
      <c r="F97" s="1">
        <f>D97/E97</f>
        <v>13.385826771653543</v>
      </c>
      <c r="G97" s="1">
        <f t="shared" si="87"/>
        <v>1.5</v>
      </c>
      <c r="H97" s="4">
        <v>4</v>
      </c>
      <c r="I97" s="2">
        <f t="shared" si="89"/>
        <v>0.75</v>
      </c>
      <c r="J97" s="1">
        <f t="shared" si="90"/>
        <v>2.5</v>
      </c>
      <c r="K97" s="1">
        <f>AM95</f>
        <v>1.9673967919364406</v>
      </c>
      <c r="L97" s="1">
        <f t="shared" si="91"/>
        <v>2.5</v>
      </c>
      <c r="M97" s="1">
        <f t="shared" si="88"/>
        <v>2.5</v>
      </c>
      <c r="N97" s="1">
        <f t="shared" si="92"/>
        <v>2.5</v>
      </c>
      <c r="O97" s="140">
        <f t="shared" si="93"/>
        <v>15</v>
      </c>
      <c r="Q97" s="158"/>
      <c r="R97" s="8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35"/>
    </row>
    <row r="98" spans="1:39" x14ac:dyDescent="0.3">
      <c r="A98" s="196"/>
      <c r="B98" s="27" t="s">
        <v>19</v>
      </c>
      <c r="C98" s="137" t="s">
        <v>70</v>
      </c>
      <c r="D98" s="27">
        <v>5500</v>
      </c>
      <c r="E98" s="137">
        <v>220</v>
      </c>
      <c r="F98" s="1">
        <f>D98/E98</f>
        <v>25</v>
      </c>
      <c r="G98" s="1">
        <f t="shared" si="87"/>
        <v>4</v>
      </c>
      <c r="H98" s="4">
        <v>4</v>
      </c>
      <c r="I98" s="2">
        <f t="shared" si="89"/>
        <v>0.75</v>
      </c>
      <c r="J98" s="1">
        <f t="shared" si="90"/>
        <v>6</v>
      </c>
      <c r="K98" s="1">
        <f t="shared" ref="K98" si="97">AM96</f>
        <v>1.4204545454545452</v>
      </c>
      <c r="L98" s="1">
        <f t="shared" si="91"/>
        <v>1.5</v>
      </c>
      <c r="M98" s="1">
        <f t="shared" si="88"/>
        <v>2.5</v>
      </c>
      <c r="N98" s="1">
        <f t="shared" si="92"/>
        <v>6</v>
      </c>
      <c r="O98" s="140">
        <f t="shared" si="93"/>
        <v>30</v>
      </c>
      <c r="Q98" s="158"/>
      <c r="R98" s="8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35"/>
    </row>
    <row r="99" spans="1:39" x14ac:dyDescent="0.3">
      <c r="A99" s="196"/>
      <c r="B99" s="27" t="s">
        <v>21</v>
      </c>
      <c r="C99" s="137" t="s">
        <v>70</v>
      </c>
      <c r="D99" s="27">
        <v>5500</v>
      </c>
      <c r="E99" s="137">
        <v>220</v>
      </c>
      <c r="F99" s="1">
        <f>D99/E99</f>
        <v>25</v>
      </c>
      <c r="G99" s="1">
        <f t="shared" si="87"/>
        <v>4</v>
      </c>
      <c r="H99" s="4">
        <v>4</v>
      </c>
      <c r="I99" s="2">
        <f t="shared" si="89"/>
        <v>0.75</v>
      </c>
      <c r="J99" s="1">
        <f t="shared" si="90"/>
        <v>6</v>
      </c>
      <c r="K99" s="1">
        <f>AM96</f>
        <v>1.4204545454545452</v>
      </c>
      <c r="L99" s="1">
        <f t="shared" si="91"/>
        <v>1.5</v>
      </c>
      <c r="M99" s="1">
        <f t="shared" si="88"/>
        <v>2.5</v>
      </c>
      <c r="N99" s="1">
        <f t="shared" si="92"/>
        <v>6</v>
      </c>
      <c r="O99" s="140">
        <f t="shared" si="93"/>
        <v>30</v>
      </c>
      <c r="Q99" s="158"/>
      <c r="R99" s="8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35"/>
    </row>
    <row r="100" spans="1:39" x14ac:dyDescent="0.3">
      <c r="A100" s="196"/>
      <c r="B100" s="26" t="s">
        <v>40</v>
      </c>
      <c r="C100" s="69" t="s">
        <v>70</v>
      </c>
      <c r="D100" s="26">
        <v>2100</v>
      </c>
      <c r="E100" s="69">
        <v>220</v>
      </c>
      <c r="F100" s="114">
        <f t="shared" ref="F100" si="98">D100/E100</f>
        <v>9.545454545454545</v>
      </c>
      <c r="G100" s="114">
        <f t="shared" si="87"/>
        <v>1.5</v>
      </c>
      <c r="H100" s="127">
        <v>4</v>
      </c>
      <c r="I100" s="128">
        <f t="shared" si="89"/>
        <v>0.75</v>
      </c>
      <c r="J100" s="114">
        <f t="shared" si="90"/>
        <v>1.5</v>
      </c>
      <c r="K100" s="1">
        <f>AM96</f>
        <v>1.4204545454545452</v>
      </c>
      <c r="L100" s="114">
        <f t="shared" si="91"/>
        <v>1.5</v>
      </c>
      <c r="M100" s="114">
        <f t="shared" si="88"/>
        <v>2.5</v>
      </c>
      <c r="N100" s="114">
        <f t="shared" si="92"/>
        <v>2.5</v>
      </c>
      <c r="O100" s="141">
        <f t="shared" si="93"/>
        <v>15</v>
      </c>
      <c r="Q100" s="158"/>
      <c r="R100" s="8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35"/>
    </row>
    <row r="101" spans="1:39" x14ac:dyDescent="0.3">
      <c r="A101" s="161"/>
      <c r="B101" s="29"/>
      <c r="C101" s="130"/>
      <c r="D101" s="29"/>
      <c r="E101" s="130"/>
      <c r="F101" s="131"/>
      <c r="G101" s="131"/>
      <c r="H101" s="132"/>
      <c r="I101" s="133"/>
      <c r="J101" s="131"/>
      <c r="K101" s="131"/>
      <c r="L101" s="131"/>
      <c r="M101" s="131"/>
      <c r="N101" s="131"/>
      <c r="O101" s="136"/>
      <c r="Q101" s="158"/>
      <c r="R101" s="8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35"/>
    </row>
    <row r="102" spans="1:39" x14ac:dyDescent="0.3">
      <c r="A102" s="161"/>
      <c r="B102" s="61"/>
      <c r="C102" s="8"/>
      <c r="D102" s="61"/>
      <c r="E102" s="8"/>
      <c r="F102" s="9"/>
      <c r="G102" s="9"/>
      <c r="H102" s="159"/>
      <c r="I102" s="160"/>
      <c r="J102" s="9"/>
      <c r="K102" s="9"/>
      <c r="L102" s="9"/>
      <c r="M102" s="9"/>
      <c r="N102" s="9"/>
      <c r="O102" s="10"/>
    </row>
    <row r="103" spans="1:39" x14ac:dyDescent="0.3">
      <c r="A103" s="40"/>
      <c r="B103" s="61"/>
      <c r="C103" s="8"/>
      <c r="D103" s="61"/>
      <c r="E103" s="8"/>
      <c r="F103" s="9"/>
      <c r="G103" s="9"/>
      <c r="H103" s="159"/>
      <c r="I103" s="160"/>
      <c r="J103" s="9"/>
      <c r="K103" s="9"/>
      <c r="L103" s="9"/>
      <c r="M103" s="9"/>
      <c r="N103" s="9"/>
      <c r="O103" s="10"/>
    </row>
    <row r="104" spans="1:39" x14ac:dyDescent="0.3">
      <c r="A104" s="185" t="s">
        <v>195</v>
      </c>
      <c r="B104" s="191" t="s">
        <v>4</v>
      </c>
      <c r="C104" s="191" t="s">
        <v>5</v>
      </c>
      <c r="D104" s="191" t="s">
        <v>6</v>
      </c>
      <c r="E104" s="191" t="s">
        <v>7</v>
      </c>
      <c r="F104" s="191" t="s">
        <v>8</v>
      </c>
      <c r="G104" s="196" t="s">
        <v>11</v>
      </c>
      <c r="H104" s="196" t="s">
        <v>9</v>
      </c>
      <c r="I104" s="196" t="s">
        <v>10</v>
      </c>
      <c r="J104" s="196" t="s">
        <v>12</v>
      </c>
      <c r="K104" s="196" t="s">
        <v>13</v>
      </c>
      <c r="L104" s="196" t="s">
        <v>14</v>
      </c>
      <c r="M104" s="196" t="s">
        <v>15</v>
      </c>
      <c r="N104" s="196" t="s">
        <v>16</v>
      </c>
      <c r="O104" s="227" t="s">
        <v>17</v>
      </c>
    </row>
    <row r="105" spans="1:39" x14ac:dyDescent="0.3">
      <c r="A105" s="186"/>
      <c r="B105" s="191"/>
      <c r="C105" s="191"/>
      <c r="D105" s="191"/>
      <c r="E105" s="191"/>
      <c r="F105" s="191"/>
      <c r="G105" s="196"/>
      <c r="H105" s="196"/>
      <c r="I105" s="196"/>
      <c r="J105" s="196"/>
      <c r="K105" s="196"/>
      <c r="L105" s="196"/>
      <c r="M105" s="196"/>
      <c r="N105" s="196"/>
      <c r="O105" s="227"/>
    </row>
    <row r="106" spans="1:39" x14ac:dyDescent="0.3">
      <c r="A106" s="186"/>
      <c r="B106" s="191"/>
      <c r="C106" s="191"/>
      <c r="D106" s="191"/>
      <c r="E106" s="191"/>
      <c r="F106" s="191"/>
      <c r="G106" s="196"/>
      <c r="H106" s="196"/>
      <c r="I106" s="196"/>
      <c r="J106" s="196"/>
      <c r="K106" s="196"/>
      <c r="L106" s="196"/>
      <c r="M106" s="196"/>
      <c r="N106" s="196"/>
      <c r="O106" s="227"/>
      <c r="P106" s="15"/>
      <c r="Q106" s="215" t="s">
        <v>196</v>
      </c>
      <c r="R106" s="216"/>
      <c r="S106" s="216"/>
      <c r="T106" s="216"/>
      <c r="U106" s="216"/>
      <c r="V106" s="216"/>
      <c r="W106" s="216"/>
      <c r="X106" s="216"/>
      <c r="Y106" s="216"/>
      <c r="Z106" s="216"/>
      <c r="AA106" s="216"/>
      <c r="AB106" s="216"/>
      <c r="AC106" s="216"/>
      <c r="AD106" s="216"/>
      <c r="AE106" s="216"/>
      <c r="AF106" s="216"/>
      <c r="AG106" s="216"/>
      <c r="AH106" s="216"/>
      <c r="AI106" s="216"/>
      <c r="AJ106" s="216"/>
      <c r="AK106" s="216"/>
      <c r="AL106" s="216"/>
      <c r="AM106" s="217"/>
    </row>
    <row r="107" spans="1:39" x14ac:dyDescent="0.3">
      <c r="A107" s="186"/>
      <c r="B107" s="27" t="s">
        <v>0</v>
      </c>
      <c r="C107" s="137" t="s">
        <v>110</v>
      </c>
      <c r="D107" s="27">
        <v>1210</v>
      </c>
      <c r="E107" s="137">
        <v>127</v>
      </c>
      <c r="F107" s="1">
        <f t="shared" ref="F107" si="99">D107/E107</f>
        <v>9.5275590551181111</v>
      </c>
      <c r="G107" s="1">
        <f t="shared" ref="G107:G116" si="100">IF(F107&lt;=17.5,1.5,IF(F107&lt;=24,2.5,IF(F107&lt;=32,4,IF(F107&lt;=41,6,10))))</f>
        <v>1.5</v>
      </c>
      <c r="H107" s="4">
        <v>4</v>
      </c>
      <c r="I107" s="2">
        <f>IF(H107=1,1,IF(H107=2,0.85,IF(H107=3,0.79,IF(H107=4,0.75,IF(H107=5,0.73,"Redimensionar")))))</f>
        <v>0.75</v>
      </c>
      <c r="J107" s="1">
        <f>IF(F107/(I107*$O$1)&lt;=17.5,1.5,IF(F107/(I107*$O$1)&lt;=24,2.5,IF(F107/(I107*$O$1)&lt;=32,4,IF(F107/(I107*$O$1)&lt;=41,6,"Redimensionar"))))</f>
        <v>1.5</v>
      </c>
      <c r="K107" s="1">
        <f>AM108</f>
        <v>2.6266795390733639</v>
      </c>
      <c r="L107" s="1">
        <f>IF(K107&lt;=1.5,1.5,IF(K107&lt;=2.5,2.5,IF(K107&lt;=4,4,IF(K107&lt;=6,6,IF(K107&lt;=10,10,"Redimensionar")))))</f>
        <v>4</v>
      </c>
      <c r="M107" s="1">
        <f t="shared" ref="M107:M116" si="101">IF(C107="Iluminação",1.5,IF(C107="TUG's",2.5,2.5))</f>
        <v>1.5</v>
      </c>
      <c r="N107" s="1">
        <f>MAX(M107,L107,J107)</f>
        <v>4</v>
      </c>
      <c r="O107" s="140">
        <f>IF(F107&lt;9,10,IF(F107&lt;13.5,15,IF(F107&lt;18,20,IF(F107&lt;22.5,25,IF(F107&lt;27,30,IF(F107&lt;31.5,35,IF(F107&lt;36,40,IF(F107&lt;45,50,IF(OR(J107="Redimensionar",L107="Redimensionar"),"Redimensionar")))))))))</f>
        <v>15</v>
      </c>
      <c r="P107" s="15"/>
      <c r="Q107" s="139" t="s">
        <v>23</v>
      </c>
      <c r="R107" s="139" t="s">
        <v>24</v>
      </c>
      <c r="S107" s="139" t="s">
        <v>25</v>
      </c>
      <c r="T107" s="139" t="s">
        <v>26</v>
      </c>
      <c r="U107" s="139" t="s">
        <v>27</v>
      </c>
      <c r="V107" s="139" t="s">
        <v>28</v>
      </c>
      <c r="W107" s="139" t="s">
        <v>29</v>
      </c>
      <c r="X107" s="139" t="s">
        <v>30</v>
      </c>
      <c r="Y107" s="88" t="s">
        <v>31</v>
      </c>
      <c r="Z107" s="88" t="s">
        <v>32</v>
      </c>
      <c r="AA107" s="88" t="s">
        <v>33</v>
      </c>
      <c r="AB107" s="88" t="s">
        <v>34</v>
      </c>
      <c r="AC107" s="88" t="s">
        <v>35</v>
      </c>
      <c r="AD107" s="88" t="s">
        <v>36</v>
      </c>
      <c r="AE107" s="88" t="s">
        <v>37</v>
      </c>
      <c r="AF107" s="88" t="s">
        <v>38</v>
      </c>
      <c r="AG107" s="88" t="s">
        <v>43</v>
      </c>
      <c r="AH107" s="88" t="s">
        <v>44</v>
      </c>
      <c r="AI107" s="88" t="s">
        <v>45</v>
      </c>
      <c r="AJ107" s="88" t="s">
        <v>46</v>
      </c>
      <c r="AK107" s="88" t="s">
        <v>48</v>
      </c>
      <c r="AL107" s="88" t="s">
        <v>47</v>
      </c>
      <c r="AM107" s="6" t="s">
        <v>39</v>
      </c>
    </row>
    <row r="108" spans="1:39" x14ac:dyDescent="0.3">
      <c r="A108" s="186"/>
      <c r="B108" s="27" t="s">
        <v>1</v>
      </c>
      <c r="C108" s="137" t="s">
        <v>110</v>
      </c>
      <c r="D108" s="27">
        <v>770</v>
      </c>
      <c r="E108" s="137">
        <v>127</v>
      </c>
      <c r="F108" s="1">
        <f>D108/E108</f>
        <v>6.0629921259842519</v>
      </c>
      <c r="G108" s="1">
        <f t="shared" si="100"/>
        <v>1.5</v>
      </c>
      <c r="H108" s="4">
        <v>2</v>
      </c>
      <c r="I108" s="2">
        <f t="shared" ref="I108:I116" si="102">IF(H108=1,1,IF(H108=2,0.85,IF(H108=3,0.79,IF(H108=4,0.75,IF(H108=5,0.73,"Redimensionar")))))</f>
        <v>0.85</v>
      </c>
      <c r="J108" s="1">
        <f t="shared" ref="J108:J116" si="103">IF(F108/(I108*$O$1)&lt;=17.5,1.5,IF(F108/(I108*$O$1)&lt;=24,2.5,IF(F108/(I108*$O$1)&lt;=32,4,IF(F108/(I108*$O$1)&lt;=41,6,"Redimensionar"))))</f>
        <v>1.5</v>
      </c>
      <c r="K108" s="1">
        <f>AM108</f>
        <v>2.6266795390733639</v>
      </c>
      <c r="L108" s="1">
        <f t="shared" ref="L108:L116" si="104">IF(K108&lt;=1.5,1.5,IF(K108&lt;=2.5,2.5,IF(K108&lt;=4,4,IF(K108&lt;=6,6,IF(K108&lt;=10,10,"Redimensionar")))))</f>
        <v>4</v>
      </c>
      <c r="M108" s="1">
        <f t="shared" si="101"/>
        <v>1.5</v>
      </c>
      <c r="N108" s="1">
        <f t="shared" ref="N108:N116" si="105">MAX(M108,L108,J108)</f>
        <v>4</v>
      </c>
      <c r="O108" s="140">
        <f t="shared" ref="O108:O116" si="106">IF(F108&lt;9,10,IF(F108&lt;13.5,15,IF(F108&lt;18,20,IF(F108&lt;22.5,25,IF(F108&lt;27,30,IF(F108&lt;31.5,35,IF(F108&lt;36,40,IF(F108&lt;45,50,IF(OR(J108="Redimensionar",L108="Redimensionar"),"Redimensionar")))))))))</f>
        <v>10</v>
      </c>
      <c r="P108" s="15"/>
      <c r="Q108" s="12" t="s">
        <v>192</v>
      </c>
      <c r="R108" s="140">
        <v>127</v>
      </c>
      <c r="S108" s="140">
        <f>11.46</f>
        <v>11.46</v>
      </c>
      <c r="T108" s="140">
        <v>1100</v>
      </c>
      <c r="U108" s="140">
        <v>4.22</v>
      </c>
      <c r="V108" s="140">
        <v>880</v>
      </c>
      <c r="W108" s="140">
        <v>7.35</v>
      </c>
      <c r="X108" s="140">
        <v>660</v>
      </c>
      <c r="Y108" s="140">
        <v>3.72</v>
      </c>
      <c r="Z108" s="140">
        <v>440</v>
      </c>
      <c r="AA108" s="140">
        <v>4.17</v>
      </c>
      <c r="AB108" s="140">
        <v>220</v>
      </c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7">
        <f t="shared" ref="AM108:AM110" si="107">(200*(1/56)*(1/(2*R108))*(1/R108)*SUM(S108*T108,U108*V108,W108*X108,Y108*Z108,AA108*AB108,AC108*AD108,AI108*AJ108,AK108*AL108))</f>
        <v>2.6266795390733639</v>
      </c>
    </row>
    <row r="109" spans="1:39" x14ac:dyDescent="0.3">
      <c r="A109" s="186"/>
      <c r="B109" s="27" t="s">
        <v>2</v>
      </c>
      <c r="C109" s="137" t="s">
        <v>110</v>
      </c>
      <c r="D109" s="27">
        <v>1260</v>
      </c>
      <c r="E109" s="137">
        <v>127</v>
      </c>
      <c r="F109" s="1">
        <f t="shared" ref="F109" si="108">D109/E109</f>
        <v>9.9212598425196852</v>
      </c>
      <c r="G109" s="1">
        <f t="shared" si="100"/>
        <v>1.5</v>
      </c>
      <c r="H109" s="4">
        <v>4</v>
      </c>
      <c r="I109" s="2">
        <f t="shared" si="102"/>
        <v>0.75</v>
      </c>
      <c r="J109" s="1">
        <f t="shared" si="103"/>
        <v>1.5</v>
      </c>
      <c r="K109" s="1">
        <f>AM108</f>
        <v>2.6266795390733639</v>
      </c>
      <c r="L109" s="1">
        <f t="shared" si="104"/>
        <v>4</v>
      </c>
      <c r="M109" s="1">
        <f t="shared" si="101"/>
        <v>1.5</v>
      </c>
      <c r="N109" s="1">
        <f t="shared" si="105"/>
        <v>4</v>
      </c>
      <c r="O109" s="140">
        <f t="shared" si="106"/>
        <v>15</v>
      </c>
      <c r="P109" s="15"/>
      <c r="Q109" s="12" t="s">
        <v>114</v>
      </c>
      <c r="R109" s="140">
        <v>127</v>
      </c>
      <c r="S109" s="140">
        <f>12.41</f>
        <v>12.41</v>
      </c>
      <c r="T109" s="140">
        <v>900</v>
      </c>
      <c r="U109" s="140">
        <v>0.84</v>
      </c>
      <c r="V109" s="140">
        <v>800</v>
      </c>
      <c r="W109" s="140">
        <v>0.83</v>
      </c>
      <c r="X109" s="140">
        <v>700</v>
      </c>
      <c r="Y109" s="140">
        <v>0.79</v>
      </c>
      <c r="Z109" s="140">
        <v>600</v>
      </c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7">
        <f t="shared" si="107"/>
        <v>1.4277742841199965</v>
      </c>
    </row>
    <row r="110" spans="1:39" x14ac:dyDescent="0.3">
      <c r="A110" s="186"/>
      <c r="B110" s="27" t="s">
        <v>3</v>
      </c>
      <c r="C110" s="137" t="s">
        <v>110</v>
      </c>
      <c r="D110" s="27">
        <v>700</v>
      </c>
      <c r="E110" s="137">
        <v>127</v>
      </c>
      <c r="F110" s="1">
        <f>D110/E110</f>
        <v>5.5118110236220472</v>
      </c>
      <c r="G110" s="1">
        <f t="shared" si="100"/>
        <v>1.5</v>
      </c>
      <c r="H110" s="4">
        <v>2</v>
      </c>
      <c r="I110" s="2">
        <f t="shared" si="102"/>
        <v>0.85</v>
      </c>
      <c r="J110" s="1">
        <f t="shared" si="103"/>
        <v>1.5</v>
      </c>
      <c r="K110" s="1">
        <f>AM108</f>
        <v>2.6266795390733639</v>
      </c>
      <c r="L110" s="1">
        <f t="shared" si="104"/>
        <v>4</v>
      </c>
      <c r="M110" s="1">
        <f t="shared" si="101"/>
        <v>1.5</v>
      </c>
      <c r="N110" s="1">
        <f t="shared" si="105"/>
        <v>4</v>
      </c>
      <c r="O110" s="140">
        <f t="shared" si="106"/>
        <v>10</v>
      </c>
      <c r="P110" s="15"/>
      <c r="Q110" s="12" t="s">
        <v>70</v>
      </c>
      <c r="R110" s="140" t="s">
        <v>71</v>
      </c>
      <c r="S110" s="140" t="s">
        <v>71</v>
      </c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7" t="e">
        <f t="shared" si="107"/>
        <v>#VALUE!</v>
      </c>
    </row>
    <row r="111" spans="1:39" x14ac:dyDescent="0.3">
      <c r="A111" s="186"/>
      <c r="B111" s="27" t="s">
        <v>18</v>
      </c>
      <c r="C111" s="137" t="s">
        <v>110</v>
      </c>
      <c r="D111" s="27">
        <v>1100</v>
      </c>
      <c r="E111" s="137">
        <v>127</v>
      </c>
      <c r="F111" s="1">
        <f>D111/E111</f>
        <v>8.6614173228346463</v>
      </c>
      <c r="G111" s="1">
        <f t="shared" si="100"/>
        <v>1.5</v>
      </c>
      <c r="H111" s="4">
        <v>5</v>
      </c>
      <c r="I111" s="2">
        <f t="shared" si="102"/>
        <v>0.73</v>
      </c>
      <c r="J111" s="1">
        <f t="shared" si="103"/>
        <v>1.5</v>
      </c>
      <c r="K111" s="1">
        <f>AM108</f>
        <v>2.6266795390733639</v>
      </c>
      <c r="L111" s="1">
        <f t="shared" si="104"/>
        <v>4</v>
      </c>
      <c r="M111" s="1">
        <f t="shared" si="101"/>
        <v>1.5</v>
      </c>
      <c r="N111" s="1">
        <f t="shared" si="105"/>
        <v>4</v>
      </c>
      <c r="O111" s="140">
        <f t="shared" si="106"/>
        <v>10</v>
      </c>
      <c r="P111" s="15"/>
      <c r="Q111" s="158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35"/>
    </row>
    <row r="112" spans="1:39" x14ac:dyDescent="0.3">
      <c r="A112" s="186"/>
      <c r="B112" s="27" t="s">
        <v>19</v>
      </c>
      <c r="C112" s="137" t="s">
        <v>110</v>
      </c>
      <c r="D112" s="27">
        <v>1100</v>
      </c>
      <c r="E112" s="137">
        <v>220</v>
      </c>
      <c r="F112" s="1">
        <f>D112/E112</f>
        <v>5</v>
      </c>
      <c r="G112" s="1">
        <f t="shared" si="100"/>
        <v>1.5</v>
      </c>
      <c r="H112" s="4">
        <v>5</v>
      </c>
      <c r="I112" s="2">
        <f t="shared" si="102"/>
        <v>0.73</v>
      </c>
      <c r="J112" s="1">
        <f t="shared" si="103"/>
        <v>1.5</v>
      </c>
      <c r="K112" s="1">
        <f>AM108</f>
        <v>2.6266795390733639</v>
      </c>
      <c r="L112" s="1">
        <f t="shared" si="104"/>
        <v>4</v>
      </c>
      <c r="M112" s="1">
        <f t="shared" si="101"/>
        <v>1.5</v>
      </c>
      <c r="N112" s="1">
        <f t="shared" si="105"/>
        <v>4</v>
      </c>
      <c r="O112" s="140">
        <f t="shared" si="106"/>
        <v>10</v>
      </c>
      <c r="P112" s="15"/>
      <c r="Q112" s="158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35"/>
    </row>
    <row r="113" spans="1:39" x14ac:dyDescent="0.3">
      <c r="A113" s="186"/>
      <c r="B113" s="27" t="s">
        <v>21</v>
      </c>
      <c r="C113" s="137" t="s">
        <v>110</v>
      </c>
      <c r="D113" s="27">
        <v>1120</v>
      </c>
      <c r="E113" s="137">
        <v>220</v>
      </c>
      <c r="F113" s="1">
        <f>D113/E113</f>
        <v>5.0909090909090908</v>
      </c>
      <c r="G113" s="1">
        <f t="shared" si="100"/>
        <v>1.5</v>
      </c>
      <c r="H113" s="4">
        <v>5</v>
      </c>
      <c r="I113" s="2">
        <f t="shared" si="102"/>
        <v>0.73</v>
      </c>
      <c r="J113" s="1">
        <f t="shared" si="103"/>
        <v>1.5</v>
      </c>
      <c r="K113" s="1">
        <f>AM108</f>
        <v>2.6266795390733639</v>
      </c>
      <c r="L113" s="1">
        <f t="shared" si="104"/>
        <v>4</v>
      </c>
      <c r="M113" s="1">
        <f t="shared" si="101"/>
        <v>1.5</v>
      </c>
      <c r="N113" s="1">
        <f t="shared" si="105"/>
        <v>4</v>
      </c>
      <c r="O113" s="140">
        <f t="shared" si="106"/>
        <v>10</v>
      </c>
      <c r="P113" s="15"/>
      <c r="Q113" s="158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35"/>
    </row>
    <row r="114" spans="1:39" x14ac:dyDescent="0.3">
      <c r="A114" s="186"/>
      <c r="B114" s="27" t="s">
        <v>40</v>
      </c>
      <c r="C114" s="137" t="s">
        <v>114</v>
      </c>
      <c r="D114" s="27">
        <v>1800</v>
      </c>
      <c r="E114" s="137">
        <v>220</v>
      </c>
      <c r="F114" s="1">
        <f t="shared" ref="F114:F116" si="109">D114/E114</f>
        <v>8.1818181818181817</v>
      </c>
      <c r="G114" s="1">
        <f t="shared" si="100"/>
        <v>1.5</v>
      </c>
      <c r="H114" s="4">
        <v>5</v>
      </c>
      <c r="I114" s="2">
        <f t="shared" si="102"/>
        <v>0.73</v>
      </c>
      <c r="J114" s="1">
        <f t="shared" si="103"/>
        <v>1.5</v>
      </c>
      <c r="K114" s="1">
        <f>AM109</f>
        <v>1.4277742841199965</v>
      </c>
      <c r="L114" s="1">
        <f t="shared" si="104"/>
        <v>1.5</v>
      </c>
      <c r="M114" s="1">
        <f t="shared" si="101"/>
        <v>2.5</v>
      </c>
      <c r="N114" s="1">
        <f t="shared" si="105"/>
        <v>2.5</v>
      </c>
      <c r="O114" s="140">
        <f t="shared" si="106"/>
        <v>10</v>
      </c>
      <c r="P114" s="15"/>
      <c r="Q114" s="158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35"/>
    </row>
    <row r="115" spans="1:39" x14ac:dyDescent="0.3">
      <c r="A115" s="186"/>
      <c r="B115" s="27" t="s">
        <v>41</v>
      </c>
      <c r="C115" s="137" t="s">
        <v>114</v>
      </c>
      <c r="D115" s="27">
        <v>1800</v>
      </c>
      <c r="E115" s="137">
        <v>221</v>
      </c>
      <c r="F115" s="1">
        <f t="shared" si="109"/>
        <v>8.1447963800904972</v>
      </c>
      <c r="G115" s="1">
        <f t="shared" si="100"/>
        <v>1.5</v>
      </c>
      <c r="H115" s="4">
        <v>5</v>
      </c>
      <c r="I115" s="2">
        <f t="shared" si="102"/>
        <v>0.73</v>
      </c>
      <c r="J115" s="1">
        <f t="shared" si="103"/>
        <v>1.5</v>
      </c>
      <c r="K115" s="1">
        <f>AM109</f>
        <v>1.4277742841199965</v>
      </c>
      <c r="L115" s="1">
        <f t="shared" si="104"/>
        <v>1.5</v>
      </c>
      <c r="M115" s="1">
        <f t="shared" si="101"/>
        <v>2.5</v>
      </c>
      <c r="N115" s="1">
        <f t="shared" si="105"/>
        <v>2.5</v>
      </c>
      <c r="O115" s="140">
        <f t="shared" si="106"/>
        <v>10</v>
      </c>
      <c r="P115" s="15"/>
      <c r="Q115" s="158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35"/>
    </row>
    <row r="116" spans="1:39" x14ac:dyDescent="0.3">
      <c r="A116" s="187"/>
      <c r="B116" s="27" t="s">
        <v>42</v>
      </c>
      <c r="C116" s="137" t="s">
        <v>114</v>
      </c>
      <c r="D116" s="27">
        <v>700</v>
      </c>
      <c r="E116" s="137">
        <v>222</v>
      </c>
      <c r="F116" s="1">
        <f t="shared" si="109"/>
        <v>3.1531531531531534</v>
      </c>
      <c r="G116" s="1">
        <f t="shared" si="100"/>
        <v>1.5</v>
      </c>
      <c r="H116" s="4">
        <v>1</v>
      </c>
      <c r="I116" s="2">
        <f t="shared" si="102"/>
        <v>1</v>
      </c>
      <c r="J116" s="1">
        <f t="shared" si="103"/>
        <v>1.5</v>
      </c>
      <c r="K116" s="1">
        <f>AM109</f>
        <v>1.4277742841199965</v>
      </c>
      <c r="L116" s="1">
        <f t="shared" si="104"/>
        <v>1.5</v>
      </c>
      <c r="M116" s="1">
        <f t="shared" si="101"/>
        <v>2.5</v>
      </c>
      <c r="N116" s="1">
        <f t="shared" si="105"/>
        <v>2.5</v>
      </c>
      <c r="O116" s="140">
        <f t="shared" si="106"/>
        <v>10</v>
      </c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</row>
    <row r="117" spans="1:39" x14ac:dyDescent="0.3">
      <c r="A117" s="138"/>
      <c r="B117" s="61"/>
      <c r="C117" s="8"/>
      <c r="D117" s="61"/>
      <c r="E117" s="8"/>
      <c r="F117" s="9"/>
      <c r="G117" s="9"/>
      <c r="H117" s="159"/>
      <c r="I117" s="160"/>
      <c r="J117" s="9"/>
      <c r="K117" s="9"/>
      <c r="L117" s="9"/>
      <c r="M117" s="9"/>
      <c r="N117" s="9"/>
      <c r="O117" s="10"/>
    </row>
  </sheetData>
  <mergeCells count="52">
    <mergeCell ref="Q106:AM106"/>
    <mergeCell ref="Q92:AM92"/>
    <mergeCell ref="A104:A11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N104:N106"/>
    <mergeCell ref="O104:O106"/>
    <mergeCell ref="Q77:AM77"/>
    <mergeCell ref="A90:A100"/>
    <mergeCell ref="B90:B92"/>
    <mergeCell ref="C90:C92"/>
    <mergeCell ref="D90:D92"/>
    <mergeCell ref="E90:E92"/>
    <mergeCell ref="F90:F92"/>
    <mergeCell ref="G90:G92"/>
    <mergeCell ref="H90:H92"/>
    <mergeCell ref="I90:I92"/>
    <mergeCell ref="J90:J92"/>
    <mergeCell ref="K90:K92"/>
    <mergeCell ref="L90:L92"/>
    <mergeCell ref="M90:M92"/>
    <mergeCell ref="N90:N92"/>
    <mergeCell ref="O90:O92"/>
    <mergeCell ref="A74:L75"/>
    <mergeCell ref="M74:N75"/>
    <mergeCell ref="O74:O75"/>
    <mergeCell ref="A76:A87"/>
    <mergeCell ref="A34:A41"/>
    <mergeCell ref="A44:A54"/>
    <mergeCell ref="A24:A32"/>
    <mergeCell ref="M1:N2"/>
    <mergeCell ref="O1:O2"/>
    <mergeCell ref="A1:L2"/>
    <mergeCell ref="A3:A11"/>
    <mergeCell ref="A13:A22"/>
    <mergeCell ref="C56:Y56"/>
    <mergeCell ref="A58:A60"/>
    <mergeCell ref="A67:A69"/>
    <mergeCell ref="A71:A72"/>
    <mergeCell ref="B71:G72"/>
    <mergeCell ref="A61:A63"/>
    <mergeCell ref="A64:A66"/>
  </mergeCells>
  <pageMargins left="0.51181102362204722" right="0.51181102362204722" top="0.78740157480314965" bottom="0.78740157480314965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4"/>
  <sheetViews>
    <sheetView topLeftCell="G46" zoomScaleNormal="100" workbookViewId="0">
      <selection activeCell="M56" sqref="M56"/>
    </sheetView>
  </sheetViews>
  <sheetFormatPr defaultRowHeight="14.4" x14ac:dyDescent="0.3"/>
  <cols>
    <col min="1" max="1" width="5" bestFit="1" customWidth="1"/>
    <col min="2" max="2" width="27.88671875" customWidth="1"/>
    <col min="3" max="3" width="12.6640625" bestFit="1" customWidth="1"/>
    <col min="4" max="4" width="16.5546875" bestFit="1" customWidth="1"/>
    <col min="5" max="5" width="18.88671875" customWidth="1"/>
    <col min="6" max="6" width="4" customWidth="1"/>
    <col min="7" max="7" width="16.44140625" customWidth="1"/>
    <col min="8" max="8" width="19.88671875" customWidth="1"/>
    <col min="9" max="10" width="7.109375" customWidth="1"/>
    <col min="11" max="11" width="7" customWidth="1"/>
    <col min="12" max="12" width="4.5546875" customWidth="1"/>
    <col min="13" max="13" width="28.6640625" customWidth="1"/>
    <col min="14" max="14" width="10.109375" customWidth="1"/>
    <col min="15" max="16" width="7.6640625" customWidth="1"/>
    <col min="17" max="17" width="4" customWidth="1"/>
    <col min="18" max="18" width="8" customWidth="1"/>
    <col min="19" max="19" width="9.5546875" customWidth="1"/>
    <col min="20" max="20" width="16.6640625" bestFit="1" customWidth="1"/>
    <col min="21" max="21" width="11.44140625" bestFit="1" customWidth="1"/>
    <col min="22" max="22" width="14.88671875" bestFit="1" customWidth="1"/>
    <col min="23" max="23" width="15.5546875" bestFit="1" customWidth="1"/>
    <col min="24" max="24" width="16" bestFit="1" customWidth="1"/>
  </cols>
  <sheetData>
    <row r="1" spans="1:25" x14ac:dyDescent="0.3">
      <c r="A1" s="228" t="s">
        <v>200</v>
      </c>
      <c r="B1" s="228"/>
      <c r="C1" s="228"/>
      <c r="D1" s="228"/>
      <c r="E1" s="218"/>
      <c r="G1" s="218"/>
      <c r="H1" s="27" t="s">
        <v>53</v>
      </c>
      <c r="I1" s="27"/>
      <c r="J1" s="27"/>
      <c r="K1" s="27"/>
      <c r="L1" s="14"/>
      <c r="M1" s="174"/>
      <c r="N1" s="17" t="s">
        <v>54</v>
      </c>
      <c r="O1" s="17" t="s">
        <v>55</v>
      </c>
      <c r="P1" s="170" t="s">
        <v>56</v>
      </c>
      <c r="R1" s="100"/>
      <c r="S1" s="100"/>
      <c r="T1" s="21"/>
      <c r="U1" s="21"/>
      <c r="V1" s="10"/>
      <c r="W1" s="10"/>
      <c r="X1" s="15"/>
      <c r="Y1" s="15"/>
    </row>
    <row r="2" spans="1:25" x14ac:dyDescent="0.3">
      <c r="A2" s="170" t="s">
        <v>50</v>
      </c>
      <c r="B2" s="170" t="s">
        <v>72</v>
      </c>
      <c r="C2" s="170" t="s">
        <v>51</v>
      </c>
      <c r="D2" s="170" t="s">
        <v>52</v>
      </c>
      <c r="E2" s="218"/>
      <c r="G2" s="218"/>
      <c r="H2" s="54"/>
      <c r="I2" s="34" t="s">
        <v>54</v>
      </c>
      <c r="J2" s="34" t="s">
        <v>55</v>
      </c>
      <c r="K2" s="54" t="s">
        <v>56</v>
      </c>
      <c r="M2" s="54" t="s">
        <v>257</v>
      </c>
      <c r="N2" s="4">
        <f>SUM(I3:I10)</f>
        <v>7600</v>
      </c>
      <c r="O2" s="4">
        <f>SUM(J3:J10)</f>
        <v>6500</v>
      </c>
      <c r="P2" s="4">
        <f>SUM(K3:K10)</f>
        <v>6500</v>
      </c>
      <c r="R2" s="100"/>
      <c r="S2" s="100"/>
      <c r="T2" s="21"/>
      <c r="U2" s="21"/>
      <c r="V2" s="21"/>
      <c r="W2" s="10"/>
      <c r="X2" s="15"/>
      <c r="Y2" s="15"/>
    </row>
    <row r="3" spans="1:25" x14ac:dyDescent="0.3">
      <c r="A3" s="169">
        <v>2</v>
      </c>
      <c r="B3" s="168" t="s">
        <v>290</v>
      </c>
      <c r="C3" s="168">
        <v>80</v>
      </c>
      <c r="D3" s="1">
        <f>(C3*A3)/1000</f>
        <v>0.16</v>
      </c>
      <c r="E3" s="222" t="s">
        <v>208</v>
      </c>
      <c r="G3" s="222" t="s">
        <v>242</v>
      </c>
      <c r="H3" s="27" t="s">
        <v>211</v>
      </c>
      <c r="I3" s="54">
        <v>1000</v>
      </c>
      <c r="K3" s="54"/>
      <c r="M3" s="54" t="s">
        <v>258</v>
      </c>
      <c r="N3" s="4">
        <f>SUM(I11:I17)</f>
        <v>0</v>
      </c>
      <c r="O3" s="4">
        <f>SUM(J11:J17)</f>
        <v>6450</v>
      </c>
      <c r="P3" s="4">
        <f>SUM(K11:K17)</f>
        <v>6370</v>
      </c>
      <c r="R3" s="158"/>
      <c r="S3" s="182"/>
      <c r="T3" s="21"/>
      <c r="U3" s="21"/>
      <c r="V3" s="21"/>
      <c r="W3" s="10"/>
      <c r="X3" s="15"/>
      <c r="Y3" s="15"/>
    </row>
    <row r="4" spans="1:25" x14ac:dyDescent="0.3">
      <c r="A4" s="169">
        <v>7</v>
      </c>
      <c r="B4" s="168" t="s">
        <v>290</v>
      </c>
      <c r="C4" s="168">
        <v>100</v>
      </c>
      <c r="D4" s="1">
        <f t="shared" ref="D4:D12" si="0">(C4*A4)/1000</f>
        <v>0.7</v>
      </c>
      <c r="E4" s="222"/>
      <c r="G4" s="222"/>
      <c r="H4" s="27" t="s">
        <v>212</v>
      </c>
      <c r="I4" s="54">
        <v>1000</v>
      </c>
      <c r="J4" s="54"/>
      <c r="K4" s="54"/>
      <c r="M4" s="54" t="s">
        <v>259</v>
      </c>
      <c r="N4" s="4">
        <f>SUM(I18:I27)</f>
        <v>9680</v>
      </c>
      <c r="O4" s="4">
        <f>SUM(J18:J27)</f>
        <v>6550</v>
      </c>
      <c r="P4" s="4">
        <f>SUM(K18:K27)</f>
        <v>6550</v>
      </c>
      <c r="R4" s="158"/>
      <c r="S4" s="64"/>
      <c r="T4" s="8"/>
      <c r="U4" s="10"/>
      <c r="V4" s="125"/>
      <c r="W4" s="10"/>
      <c r="X4" s="15"/>
      <c r="Y4" s="15"/>
    </row>
    <row r="5" spans="1:25" x14ac:dyDescent="0.3">
      <c r="A5" s="169">
        <v>2</v>
      </c>
      <c r="B5" s="168" t="s">
        <v>290</v>
      </c>
      <c r="C5" s="168">
        <v>110</v>
      </c>
      <c r="D5" s="1">
        <f t="shared" si="0"/>
        <v>0.22</v>
      </c>
      <c r="E5" s="222"/>
      <c r="G5" s="222"/>
      <c r="H5" s="27" t="s">
        <v>216</v>
      </c>
      <c r="I5" s="27">
        <v>2000</v>
      </c>
      <c r="J5" s="54"/>
      <c r="K5" s="54"/>
      <c r="M5" s="54" t="s">
        <v>263</v>
      </c>
      <c r="N5" s="4">
        <f>SUM(N2:N4)</f>
        <v>17280</v>
      </c>
      <c r="O5" s="4">
        <f>SUM(O2:O4)</f>
        <v>19500</v>
      </c>
      <c r="P5" s="4">
        <f>SUM(P2:P4)</f>
        <v>19420</v>
      </c>
      <c r="R5" s="10"/>
      <c r="S5" s="10"/>
      <c r="T5" s="8"/>
      <c r="U5" s="10"/>
      <c r="V5" s="125"/>
      <c r="W5" s="10"/>
      <c r="X5" s="15"/>
      <c r="Y5" s="15"/>
    </row>
    <row r="6" spans="1:25" x14ac:dyDescent="0.3">
      <c r="A6" s="169">
        <v>2</v>
      </c>
      <c r="B6" s="168" t="s">
        <v>290</v>
      </c>
      <c r="C6" s="168">
        <v>140</v>
      </c>
      <c r="D6" s="1">
        <f t="shared" si="0"/>
        <v>0.28000000000000003</v>
      </c>
      <c r="E6" s="222"/>
      <c r="G6" s="222"/>
      <c r="H6" s="27" t="s">
        <v>217</v>
      </c>
      <c r="I6" s="54">
        <v>1800</v>
      </c>
      <c r="J6" s="54"/>
      <c r="K6" s="54"/>
      <c r="R6" s="100"/>
      <c r="S6" s="100"/>
      <c r="T6" s="100"/>
      <c r="U6" s="100"/>
      <c r="V6" s="100"/>
      <c r="W6" s="106"/>
      <c r="X6" s="183"/>
      <c r="Y6" s="15"/>
    </row>
    <row r="7" spans="1:25" x14ac:dyDescent="0.3">
      <c r="A7" s="169">
        <v>2</v>
      </c>
      <c r="B7" s="168" t="s">
        <v>290</v>
      </c>
      <c r="C7" s="168">
        <v>200</v>
      </c>
      <c r="D7" s="1">
        <f t="shared" si="0"/>
        <v>0.4</v>
      </c>
      <c r="E7" s="222"/>
      <c r="G7" s="222"/>
      <c r="H7" s="27" t="s">
        <v>218</v>
      </c>
      <c r="I7" s="54">
        <v>1800</v>
      </c>
      <c r="J7" s="54"/>
      <c r="K7" s="54"/>
      <c r="M7" s="165" t="s">
        <v>264</v>
      </c>
      <c r="N7" s="20">
        <f>N5*6</f>
        <v>103680</v>
      </c>
      <c r="O7" s="20">
        <f t="shared" ref="O7:P7" si="1">O5*6</f>
        <v>117000</v>
      </c>
      <c r="P7" s="20">
        <f t="shared" si="1"/>
        <v>116520</v>
      </c>
      <c r="R7" s="100"/>
      <c r="S7" s="100"/>
      <c r="T7" s="100"/>
      <c r="U7" s="100"/>
      <c r="V7" s="100"/>
      <c r="W7" s="106"/>
      <c r="X7" s="183"/>
      <c r="Y7" s="15"/>
    </row>
    <row r="8" spans="1:25" x14ac:dyDescent="0.3">
      <c r="A8" s="169">
        <v>1</v>
      </c>
      <c r="B8" s="168" t="s">
        <v>290</v>
      </c>
      <c r="C8" s="168">
        <v>240</v>
      </c>
      <c r="D8" s="1">
        <f t="shared" si="0"/>
        <v>0.24</v>
      </c>
      <c r="E8" s="222"/>
      <c r="G8" s="222"/>
      <c r="H8" s="27" t="s">
        <v>219</v>
      </c>
      <c r="I8" s="54"/>
      <c r="J8" s="54">
        <v>2750</v>
      </c>
      <c r="K8" s="54">
        <v>2750</v>
      </c>
      <c r="M8" s="165" t="s">
        <v>265</v>
      </c>
      <c r="N8" s="169">
        <f>SUM(I28:I33)</f>
        <v>5030</v>
      </c>
      <c r="O8" s="169">
        <f>SUM(J28:J33)</f>
        <v>2050</v>
      </c>
      <c r="P8" s="169">
        <f>SUM(K28:K33)</f>
        <v>0</v>
      </c>
      <c r="R8" s="100"/>
      <c r="S8" s="61"/>
      <c r="T8" s="61"/>
      <c r="U8" s="61"/>
      <c r="V8" s="61"/>
      <c r="W8" s="61"/>
      <c r="X8" s="61"/>
      <c r="Y8" s="15"/>
    </row>
    <row r="9" spans="1:25" x14ac:dyDescent="0.3">
      <c r="A9" s="168">
        <v>20</v>
      </c>
      <c r="B9" s="54" t="s">
        <v>203</v>
      </c>
      <c r="C9" s="54">
        <v>100</v>
      </c>
      <c r="D9" s="1">
        <f t="shared" si="0"/>
        <v>2</v>
      </c>
      <c r="E9" s="222"/>
      <c r="G9" s="222"/>
      <c r="H9" s="27" t="s">
        <v>220</v>
      </c>
      <c r="I9" s="54"/>
      <c r="J9" s="54">
        <v>2750</v>
      </c>
      <c r="K9" s="54">
        <v>2750</v>
      </c>
      <c r="M9" s="165" t="s">
        <v>266</v>
      </c>
      <c r="N9" s="169">
        <f>SUM(I34:I44)</f>
        <v>7360</v>
      </c>
      <c r="O9" s="169">
        <f>SUM(J34:J44)</f>
        <v>0</v>
      </c>
      <c r="P9" s="169">
        <f>SUM(K34:K44)</f>
        <v>7420</v>
      </c>
      <c r="R9" s="158"/>
      <c r="S9" s="61"/>
      <c r="T9" s="61"/>
      <c r="U9" s="61"/>
      <c r="V9" s="61"/>
      <c r="W9" s="61"/>
      <c r="X9" s="61"/>
      <c r="Y9" s="15"/>
    </row>
    <row r="10" spans="1:25" x14ac:dyDescent="0.3">
      <c r="A10" s="170">
        <v>6</v>
      </c>
      <c r="B10" s="54" t="s">
        <v>204</v>
      </c>
      <c r="C10" s="54">
        <v>600</v>
      </c>
      <c r="D10" s="1">
        <f t="shared" si="0"/>
        <v>3.6</v>
      </c>
      <c r="E10" s="222"/>
      <c r="G10" s="222"/>
      <c r="H10" s="27" t="s">
        <v>221</v>
      </c>
      <c r="I10" s="54"/>
      <c r="J10" s="54">
        <v>1000</v>
      </c>
      <c r="K10" s="54">
        <v>1000</v>
      </c>
      <c r="M10" s="165" t="s">
        <v>272</v>
      </c>
      <c r="N10" s="169">
        <f>SUM(I45:I55)</f>
        <v>9610</v>
      </c>
      <c r="O10" s="169">
        <f>SUM(J45:J55)</f>
        <v>9310</v>
      </c>
      <c r="P10" s="169">
        <f>SUM(K45:K55)</f>
        <v>0</v>
      </c>
      <c r="R10" s="158"/>
      <c r="S10" s="61"/>
      <c r="T10" s="61"/>
      <c r="U10" s="61"/>
      <c r="V10" s="61"/>
      <c r="W10" s="10"/>
      <c r="X10" s="15"/>
      <c r="Y10" s="15"/>
    </row>
    <row r="11" spans="1:25" x14ac:dyDescent="0.3">
      <c r="A11" s="170">
        <v>1</v>
      </c>
      <c r="B11" s="54" t="s">
        <v>210</v>
      </c>
      <c r="C11" s="54">
        <v>2000</v>
      </c>
      <c r="D11" s="1">
        <f t="shared" si="0"/>
        <v>2</v>
      </c>
      <c r="E11" s="222"/>
      <c r="G11" s="222" t="s">
        <v>243</v>
      </c>
      <c r="H11" s="27" t="s">
        <v>213</v>
      </c>
      <c r="I11" s="54"/>
      <c r="J11" s="54"/>
      <c r="K11" s="54">
        <v>760</v>
      </c>
      <c r="M11" s="178" t="s">
        <v>310</v>
      </c>
      <c r="N11" s="169">
        <f>SUM(I56:I65)</f>
        <v>5560</v>
      </c>
      <c r="O11" s="169">
        <f>SUM(J56:J65)</f>
        <v>0</v>
      </c>
      <c r="P11" s="169">
        <f>SUM(K56:K65)</f>
        <v>6000</v>
      </c>
      <c r="R11" s="15"/>
      <c r="S11" s="15"/>
      <c r="T11" s="15"/>
      <c r="U11" s="10"/>
      <c r="V11" s="10"/>
      <c r="W11" s="10"/>
      <c r="X11" s="15"/>
      <c r="Y11" s="15"/>
    </row>
    <row r="12" spans="1:25" x14ac:dyDescent="0.3">
      <c r="A12" s="170">
        <v>2</v>
      </c>
      <c r="B12" s="54" t="s">
        <v>209</v>
      </c>
      <c r="C12" s="165">
        <v>5500</v>
      </c>
      <c r="D12" s="1">
        <f t="shared" si="0"/>
        <v>11</v>
      </c>
      <c r="E12" s="222"/>
      <c r="G12" s="222"/>
      <c r="H12" s="27" t="s">
        <v>214</v>
      </c>
      <c r="I12" s="54" t="s">
        <v>71</v>
      </c>
      <c r="J12" s="54"/>
      <c r="K12" s="54">
        <v>660</v>
      </c>
      <c r="M12" s="178" t="s">
        <v>311</v>
      </c>
      <c r="N12" s="169">
        <f>SUM(I66:I73)</f>
        <v>6740</v>
      </c>
      <c r="O12" s="169">
        <f>SUM(J66:J73)</f>
        <v>6740</v>
      </c>
      <c r="P12" s="169">
        <f>SUM(K66:K73)</f>
        <v>7200</v>
      </c>
      <c r="R12" s="15"/>
      <c r="S12" s="15"/>
      <c r="T12" s="15"/>
      <c r="U12" s="10"/>
      <c r="V12" s="10"/>
      <c r="W12" s="10"/>
      <c r="X12" s="15"/>
      <c r="Y12" s="15"/>
    </row>
    <row r="13" spans="1:25" x14ac:dyDescent="0.3">
      <c r="A13" s="228" t="s">
        <v>57</v>
      </c>
      <c r="B13" s="228"/>
      <c r="C13" s="228"/>
      <c r="D13" s="19">
        <f>SUM(D3:D12)</f>
        <v>20.6</v>
      </c>
      <c r="E13" s="222"/>
      <c r="G13" s="222"/>
      <c r="H13" s="27" t="s">
        <v>222</v>
      </c>
      <c r="I13" s="54" t="s">
        <v>71</v>
      </c>
      <c r="J13" s="27"/>
      <c r="K13" s="54">
        <v>1500</v>
      </c>
      <c r="U13" s="14"/>
      <c r="V13" s="14"/>
      <c r="W13" s="14"/>
      <c r="X13" s="15"/>
    </row>
    <row r="14" spans="1:25" x14ac:dyDescent="0.3">
      <c r="A14" s="222"/>
      <c r="B14" s="222"/>
      <c r="C14" s="222"/>
      <c r="D14" s="222"/>
      <c r="E14" s="222"/>
      <c r="G14" s="222"/>
      <c r="H14" s="27" t="s">
        <v>223</v>
      </c>
      <c r="I14" s="54" t="s">
        <v>71</v>
      </c>
      <c r="J14" s="54">
        <v>1200</v>
      </c>
      <c r="K14" s="54"/>
      <c r="M14" s="165" t="s">
        <v>57</v>
      </c>
      <c r="N14" s="20">
        <f>SUM(N7:N12)</f>
        <v>137980</v>
      </c>
      <c r="O14" s="20">
        <f>SUM(O7:O12)</f>
        <v>135100</v>
      </c>
      <c r="P14" s="20">
        <f>SUM(P7:P12)</f>
        <v>137140</v>
      </c>
      <c r="U14" s="14"/>
      <c r="V14" s="14"/>
      <c r="W14" s="14"/>
      <c r="X14" s="15"/>
    </row>
    <row r="15" spans="1:25" x14ac:dyDescent="0.3">
      <c r="A15" s="228" t="s">
        <v>205</v>
      </c>
      <c r="B15" s="228"/>
      <c r="C15" s="228"/>
      <c r="D15" s="228"/>
      <c r="E15" s="222"/>
      <c r="G15" s="222"/>
      <c r="H15" s="27" t="s">
        <v>224</v>
      </c>
      <c r="I15" s="54" t="s">
        <v>71</v>
      </c>
      <c r="J15" s="54">
        <v>1800</v>
      </c>
      <c r="K15" s="54"/>
    </row>
    <row r="16" spans="1:25" x14ac:dyDescent="0.3">
      <c r="A16" s="170" t="s">
        <v>50</v>
      </c>
      <c r="B16" s="170" t="s">
        <v>72</v>
      </c>
      <c r="C16" s="170" t="s">
        <v>51</v>
      </c>
      <c r="D16" s="170" t="s">
        <v>52</v>
      </c>
      <c r="E16" s="222"/>
      <c r="G16" s="222"/>
      <c r="H16" s="27" t="s">
        <v>225</v>
      </c>
      <c r="I16" s="54" t="s">
        <v>71</v>
      </c>
      <c r="J16" s="54">
        <v>2750</v>
      </c>
      <c r="K16" s="54">
        <v>2750</v>
      </c>
      <c r="M16" s="179" t="s">
        <v>312</v>
      </c>
      <c r="N16" s="4">
        <f>AVERAGE(N14,O14,P14)</f>
        <v>136740</v>
      </c>
    </row>
    <row r="17" spans="1:24" x14ac:dyDescent="0.3">
      <c r="A17" s="169">
        <v>4</v>
      </c>
      <c r="B17" s="168" t="s">
        <v>290</v>
      </c>
      <c r="C17" s="168">
        <v>100</v>
      </c>
      <c r="D17" s="1">
        <f>(C17*A17)/1000</f>
        <v>0.4</v>
      </c>
      <c r="E17" s="222" t="s">
        <v>208</v>
      </c>
      <c r="G17" s="222"/>
      <c r="H17" s="27" t="s">
        <v>226</v>
      </c>
      <c r="I17" s="54" t="s">
        <v>71</v>
      </c>
      <c r="J17" s="54">
        <v>700</v>
      </c>
      <c r="K17" s="54">
        <v>700</v>
      </c>
      <c r="M17" s="168" t="s">
        <v>313</v>
      </c>
      <c r="N17" s="1">
        <f>100*_xlfn.STDEV.S(N14,O14,P14)/N16</f>
        <v>1.0831363803758149</v>
      </c>
      <c r="R17" s="15"/>
      <c r="S17" s="15"/>
      <c r="T17" s="10"/>
      <c r="U17" s="163"/>
    </row>
    <row r="18" spans="1:24" x14ac:dyDescent="0.3">
      <c r="A18" s="169">
        <v>3</v>
      </c>
      <c r="B18" s="168" t="s">
        <v>290</v>
      </c>
      <c r="C18" s="168">
        <v>140</v>
      </c>
      <c r="D18" s="1">
        <f t="shared" ref="D18:D24" si="2">(C18*A18)/1000</f>
        <v>0.42</v>
      </c>
      <c r="E18" s="222"/>
      <c r="G18" s="222" t="s">
        <v>244</v>
      </c>
      <c r="H18" s="27" t="s">
        <v>215</v>
      </c>
      <c r="I18" s="54">
        <v>900</v>
      </c>
      <c r="J18" s="54"/>
      <c r="K18" s="54"/>
      <c r="R18" s="106"/>
      <c r="S18" s="10"/>
      <c r="U18" s="48"/>
    </row>
    <row r="19" spans="1:24" x14ac:dyDescent="0.3">
      <c r="A19" s="169">
        <v>1</v>
      </c>
      <c r="B19" s="168" t="s">
        <v>290</v>
      </c>
      <c r="C19" s="168">
        <v>160</v>
      </c>
      <c r="D19" s="1">
        <f t="shared" si="2"/>
        <v>0.16</v>
      </c>
      <c r="E19" s="222"/>
      <c r="G19" s="222"/>
      <c r="H19" s="27" t="s">
        <v>227</v>
      </c>
      <c r="I19" s="54">
        <v>900</v>
      </c>
      <c r="J19" s="54"/>
      <c r="K19" s="54"/>
      <c r="M19" s="228" t="s">
        <v>316</v>
      </c>
      <c r="N19" s="228"/>
    </row>
    <row r="20" spans="1:24" x14ac:dyDescent="0.3">
      <c r="A20" s="169">
        <v>2</v>
      </c>
      <c r="B20" s="168" t="s">
        <v>290</v>
      </c>
      <c r="C20" s="168">
        <v>220</v>
      </c>
      <c r="D20" s="1">
        <f t="shared" si="2"/>
        <v>0.44</v>
      </c>
      <c r="E20" s="222"/>
      <c r="G20" s="222"/>
      <c r="H20" s="27" t="s">
        <v>228</v>
      </c>
      <c r="I20" s="54">
        <v>980</v>
      </c>
      <c r="J20" s="54"/>
      <c r="K20" s="54"/>
      <c r="M20" s="170" t="s">
        <v>197</v>
      </c>
      <c r="N20" s="170">
        <v>7</v>
      </c>
      <c r="R20" s="15"/>
      <c r="S20" s="15"/>
      <c r="T20" s="15"/>
      <c r="U20" s="15"/>
      <c r="V20" s="15"/>
      <c r="W20" s="15"/>
    </row>
    <row r="21" spans="1:24" x14ac:dyDescent="0.3">
      <c r="A21" s="169">
        <v>15</v>
      </c>
      <c r="B21" s="54" t="s">
        <v>203</v>
      </c>
      <c r="C21" s="168">
        <v>100</v>
      </c>
      <c r="D21" s="1">
        <f t="shared" si="2"/>
        <v>1.5</v>
      </c>
      <c r="E21" s="222"/>
      <c r="G21" s="222"/>
      <c r="H21" s="27" t="s">
        <v>229</v>
      </c>
      <c r="I21" s="54">
        <v>1600</v>
      </c>
      <c r="J21" s="54"/>
      <c r="K21" s="18"/>
      <c r="M21" s="171" t="s">
        <v>198</v>
      </c>
      <c r="N21" s="169">
        <v>19</v>
      </c>
      <c r="R21" s="45"/>
      <c r="S21" s="15"/>
      <c r="T21" s="15"/>
      <c r="U21" s="15"/>
      <c r="V21" s="15"/>
    </row>
    <row r="22" spans="1:24" x14ac:dyDescent="0.3">
      <c r="A22" s="169">
        <v>5</v>
      </c>
      <c r="B22" s="54" t="s">
        <v>204</v>
      </c>
      <c r="C22" s="168">
        <v>600</v>
      </c>
      <c r="D22" s="1">
        <f t="shared" si="2"/>
        <v>3</v>
      </c>
      <c r="E22" s="222"/>
      <c r="G22" s="222"/>
      <c r="H22" s="27" t="s">
        <v>230</v>
      </c>
      <c r="I22" s="54">
        <v>1700</v>
      </c>
      <c r="J22" s="54"/>
      <c r="K22" s="54"/>
      <c r="M22" s="171" t="s">
        <v>199</v>
      </c>
      <c r="N22" s="169">
        <v>3</v>
      </c>
      <c r="R22" s="31"/>
      <c r="S22" s="15"/>
      <c r="T22" s="15"/>
      <c r="U22" s="15"/>
      <c r="V22" s="15"/>
    </row>
    <row r="23" spans="1:24" x14ac:dyDescent="0.3">
      <c r="A23" s="168">
        <v>1</v>
      </c>
      <c r="B23" s="54" t="s">
        <v>210</v>
      </c>
      <c r="C23" s="54">
        <v>1400</v>
      </c>
      <c r="D23" s="1">
        <f t="shared" si="2"/>
        <v>1.4</v>
      </c>
      <c r="E23" s="222"/>
      <c r="G23" s="222"/>
      <c r="H23" s="27" t="s">
        <v>231</v>
      </c>
      <c r="I23" s="54">
        <v>1800</v>
      </c>
      <c r="J23" s="54"/>
      <c r="K23" s="18"/>
      <c r="M23" s="171" t="s">
        <v>262</v>
      </c>
      <c r="N23" s="169" t="s">
        <v>317</v>
      </c>
      <c r="S23" s="31"/>
    </row>
    <row r="24" spans="1:24" x14ac:dyDescent="0.3">
      <c r="A24" s="170">
        <v>1</v>
      </c>
      <c r="B24" s="54" t="s">
        <v>209</v>
      </c>
      <c r="C24" s="54">
        <v>5500</v>
      </c>
      <c r="D24" s="1">
        <f t="shared" si="2"/>
        <v>5.5</v>
      </c>
      <c r="E24" s="222"/>
      <c r="G24" s="222"/>
      <c r="H24" s="27" t="s">
        <v>233</v>
      </c>
      <c r="I24" s="54">
        <v>1800</v>
      </c>
      <c r="J24" s="54"/>
      <c r="K24" s="175"/>
      <c r="M24" s="171" t="s">
        <v>201</v>
      </c>
      <c r="N24" s="169" t="s">
        <v>318</v>
      </c>
      <c r="S24" s="106"/>
      <c r="T24" s="10"/>
      <c r="U24" s="15"/>
      <c r="V24" s="15"/>
      <c r="W24" s="15"/>
      <c r="X24" s="15"/>
    </row>
    <row r="25" spans="1:24" x14ac:dyDescent="0.3">
      <c r="A25" s="228" t="s">
        <v>57</v>
      </c>
      <c r="B25" s="228"/>
      <c r="C25" s="228"/>
      <c r="D25" s="19">
        <f>SUM(D17:D24)</f>
        <v>12.82</v>
      </c>
      <c r="E25" s="222"/>
      <c r="G25" s="222"/>
      <c r="H25" s="27" t="s">
        <v>232</v>
      </c>
      <c r="I25" s="54"/>
      <c r="J25" s="54">
        <v>2750</v>
      </c>
      <c r="K25" s="54">
        <v>2750</v>
      </c>
      <c r="M25" s="171" t="s">
        <v>202</v>
      </c>
      <c r="N25" s="169" t="s">
        <v>319</v>
      </c>
      <c r="S25" s="106"/>
      <c r="T25" s="10"/>
      <c r="U25" s="15"/>
      <c r="V25" s="15"/>
      <c r="W25" s="15"/>
      <c r="X25" s="15"/>
    </row>
    <row r="26" spans="1:24" x14ac:dyDescent="0.3">
      <c r="A26" s="191"/>
      <c r="B26" s="191"/>
      <c r="C26" s="191"/>
      <c r="D26" s="191"/>
      <c r="E26" s="222"/>
      <c r="G26" s="222"/>
      <c r="H26" s="27" t="s">
        <v>234</v>
      </c>
      <c r="I26" s="54"/>
      <c r="J26" s="54">
        <v>2750</v>
      </c>
      <c r="K26" s="54">
        <v>2750</v>
      </c>
      <c r="M26" s="171" t="s">
        <v>314</v>
      </c>
      <c r="N26" s="166" t="s">
        <v>320</v>
      </c>
      <c r="S26" s="106"/>
      <c r="T26" s="10"/>
      <c r="U26" s="15"/>
      <c r="V26" s="15"/>
      <c r="W26" s="15"/>
      <c r="X26" s="15"/>
    </row>
    <row r="27" spans="1:24" x14ac:dyDescent="0.3">
      <c r="A27" s="228" t="s">
        <v>206</v>
      </c>
      <c r="B27" s="228"/>
      <c r="C27" s="228"/>
      <c r="D27" s="228"/>
      <c r="E27" s="222"/>
      <c r="G27" s="222"/>
      <c r="H27" s="27" t="s">
        <v>235</v>
      </c>
      <c r="I27" s="54"/>
      <c r="J27" s="18">
        <v>1050</v>
      </c>
      <c r="K27" s="18">
        <v>1050</v>
      </c>
      <c r="M27" s="180" t="s">
        <v>315</v>
      </c>
      <c r="N27" s="166">
        <v>14</v>
      </c>
      <c r="S27" s="106"/>
      <c r="T27" s="10"/>
      <c r="U27" s="15"/>
      <c r="V27" s="15"/>
      <c r="W27" s="15"/>
      <c r="X27" s="15"/>
    </row>
    <row r="28" spans="1:24" x14ac:dyDescent="0.3">
      <c r="A28" s="170" t="s">
        <v>50</v>
      </c>
      <c r="B28" s="170" t="s">
        <v>72</v>
      </c>
      <c r="C28" s="170" t="s">
        <v>51</v>
      </c>
      <c r="D28" s="170" t="s">
        <v>52</v>
      </c>
      <c r="E28" s="222"/>
      <c r="G28" s="230" t="s">
        <v>245</v>
      </c>
      <c r="H28" s="27" t="s">
        <v>236</v>
      </c>
      <c r="I28" s="168">
        <v>500</v>
      </c>
      <c r="J28" s="168" t="s">
        <v>71</v>
      </c>
      <c r="K28" s="168" t="s">
        <v>71</v>
      </c>
      <c r="S28" s="106"/>
      <c r="T28" s="10"/>
      <c r="U28" s="15"/>
      <c r="V28" s="15"/>
      <c r="W28" s="15"/>
      <c r="X28" s="15"/>
    </row>
    <row r="29" spans="1:24" x14ac:dyDescent="0.3">
      <c r="A29" s="169">
        <v>2</v>
      </c>
      <c r="B29" s="168" t="s">
        <v>290</v>
      </c>
      <c r="C29" s="168">
        <v>80</v>
      </c>
      <c r="D29" s="1">
        <f>(C29*A29)/1000</f>
        <v>0.16</v>
      </c>
      <c r="E29" s="222" t="s">
        <v>208</v>
      </c>
      <c r="G29" s="230"/>
      <c r="H29" s="27" t="s">
        <v>237</v>
      </c>
      <c r="I29" s="27">
        <v>380</v>
      </c>
      <c r="J29" s="164" t="s">
        <v>71</v>
      </c>
      <c r="K29" s="18" t="s">
        <v>71</v>
      </c>
      <c r="S29" s="106"/>
      <c r="T29" s="10"/>
      <c r="U29" s="15"/>
      <c r="V29" s="15"/>
      <c r="W29" s="15"/>
      <c r="X29" s="15"/>
    </row>
    <row r="30" spans="1:24" x14ac:dyDescent="0.3">
      <c r="A30" s="169">
        <v>6</v>
      </c>
      <c r="B30" s="168" t="s">
        <v>290</v>
      </c>
      <c r="C30" s="168">
        <v>100</v>
      </c>
      <c r="D30" s="1">
        <f t="shared" ref="D30:D36" si="3">(C30*A30)/1000</f>
        <v>0.6</v>
      </c>
      <c r="E30" s="222"/>
      <c r="G30" s="230"/>
      <c r="H30" s="27" t="s">
        <v>238</v>
      </c>
      <c r="I30" s="4">
        <v>1100</v>
      </c>
      <c r="J30" s="4" t="s">
        <v>71</v>
      </c>
      <c r="K30" s="168" t="s">
        <v>71</v>
      </c>
      <c r="S30" s="15"/>
      <c r="T30" s="15"/>
      <c r="U30" s="15"/>
      <c r="V30" s="15"/>
      <c r="W30" s="15"/>
      <c r="X30" s="15"/>
    </row>
    <row r="31" spans="1:24" x14ac:dyDescent="0.3">
      <c r="A31" s="169">
        <v>1</v>
      </c>
      <c r="B31" s="168" t="s">
        <v>290</v>
      </c>
      <c r="C31" s="168">
        <v>120</v>
      </c>
      <c r="D31" s="1">
        <f t="shared" si="3"/>
        <v>0.12</v>
      </c>
      <c r="E31" s="222"/>
      <c r="G31" s="230"/>
      <c r="H31" s="27" t="s">
        <v>239</v>
      </c>
      <c r="I31" s="168">
        <v>1000</v>
      </c>
      <c r="J31" s="168" t="s">
        <v>71</v>
      </c>
      <c r="K31" s="168" t="s">
        <v>71</v>
      </c>
      <c r="S31" s="15"/>
      <c r="T31" s="15"/>
      <c r="U31" s="15"/>
      <c r="V31" s="15"/>
      <c r="W31" s="15"/>
      <c r="X31" s="15"/>
    </row>
    <row r="32" spans="1:24" x14ac:dyDescent="0.3">
      <c r="A32" s="169">
        <v>1</v>
      </c>
      <c r="B32" s="168" t="s">
        <v>290</v>
      </c>
      <c r="C32" s="168">
        <v>160</v>
      </c>
      <c r="D32" s="1">
        <f t="shared" si="3"/>
        <v>0.16</v>
      </c>
      <c r="E32" s="222"/>
      <c r="G32" s="230"/>
      <c r="H32" s="27" t="s">
        <v>240</v>
      </c>
      <c r="I32" s="168">
        <v>1050</v>
      </c>
      <c r="J32" s="168">
        <v>1050</v>
      </c>
      <c r="K32" s="168" t="s">
        <v>71</v>
      </c>
    </row>
    <row r="33" spans="1:13" x14ac:dyDescent="0.3">
      <c r="A33" s="169">
        <v>2</v>
      </c>
      <c r="B33" s="168" t="s">
        <v>290</v>
      </c>
      <c r="C33" s="168">
        <v>180</v>
      </c>
      <c r="D33" s="1">
        <f t="shared" si="3"/>
        <v>0.36</v>
      </c>
      <c r="E33" s="222"/>
      <c r="G33" s="230"/>
      <c r="H33" s="27" t="s">
        <v>241</v>
      </c>
      <c r="I33" s="18">
        <v>1000</v>
      </c>
      <c r="J33" s="18">
        <v>1000</v>
      </c>
      <c r="K33" s="18" t="s">
        <v>71</v>
      </c>
    </row>
    <row r="34" spans="1:13" x14ac:dyDescent="0.3">
      <c r="A34" s="169">
        <v>1</v>
      </c>
      <c r="B34" s="168" t="s">
        <v>290</v>
      </c>
      <c r="C34" s="168">
        <v>220</v>
      </c>
      <c r="D34" s="1">
        <f t="shared" si="3"/>
        <v>0.22</v>
      </c>
      <c r="E34" s="222"/>
      <c r="G34" s="222" t="s">
        <v>149</v>
      </c>
      <c r="H34" s="27" t="s">
        <v>246</v>
      </c>
      <c r="I34" s="36"/>
      <c r="J34" s="36"/>
      <c r="K34" s="27">
        <v>1120</v>
      </c>
    </row>
    <row r="35" spans="1:13" x14ac:dyDescent="0.3">
      <c r="A35" s="166">
        <v>2</v>
      </c>
      <c r="B35" s="168" t="s">
        <v>290</v>
      </c>
      <c r="C35" s="77">
        <v>280</v>
      </c>
      <c r="D35" s="167">
        <f t="shared" si="3"/>
        <v>0.56000000000000005</v>
      </c>
      <c r="E35" s="222"/>
      <c r="G35" s="222"/>
      <c r="H35" s="27" t="s">
        <v>247</v>
      </c>
      <c r="I35" s="27">
        <v>1140</v>
      </c>
      <c r="J35" s="36"/>
      <c r="K35" s="18"/>
    </row>
    <row r="36" spans="1:13" x14ac:dyDescent="0.3">
      <c r="A36" s="166">
        <v>2</v>
      </c>
      <c r="B36" s="168" t="s">
        <v>290</v>
      </c>
      <c r="C36" s="77">
        <v>300</v>
      </c>
      <c r="D36" s="167">
        <f t="shared" si="3"/>
        <v>0.6</v>
      </c>
      <c r="E36" s="222"/>
      <c r="G36" s="222"/>
      <c r="H36" s="27" t="s">
        <v>248</v>
      </c>
      <c r="I36" s="27">
        <v>1170</v>
      </c>
      <c r="J36" s="36"/>
      <c r="K36" s="36"/>
    </row>
    <row r="37" spans="1:13" x14ac:dyDescent="0.3">
      <c r="A37" s="168">
        <v>33</v>
      </c>
      <c r="B37" s="54" t="s">
        <v>203</v>
      </c>
      <c r="C37" s="54">
        <v>100</v>
      </c>
      <c r="D37" s="1">
        <f>(C37*A37)/1000</f>
        <v>3.3</v>
      </c>
      <c r="E37" s="222"/>
      <c r="G37" s="222"/>
      <c r="H37" s="27" t="s">
        <v>249</v>
      </c>
      <c r="I37" s="27">
        <v>870</v>
      </c>
      <c r="J37" s="36"/>
      <c r="K37" s="168"/>
    </row>
    <row r="38" spans="1:13" x14ac:dyDescent="0.3">
      <c r="A38" s="170">
        <v>6</v>
      </c>
      <c r="B38" s="54" t="s">
        <v>204</v>
      </c>
      <c r="C38" s="54">
        <v>600</v>
      </c>
      <c r="D38" s="1">
        <f>(C38*A38)/1000</f>
        <v>3.6</v>
      </c>
      <c r="E38" s="222"/>
      <c r="G38" s="222"/>
      <c r="H38" s="27" t="s">
        <v>250</v>
      </c>
      <c r="I38" s="27">
        <v>880</v>
      </c>
      <c r="J38" s="168"/>
      <c r="K38" s="168"/>
    </row>
    <row r="39" spans="1:13" x14ac:dyDescent="0.3">
      <c r="A39" s="170">
        <v>1</v>
      </c>
      <c r="B39" s="54" t="s">
        <v>210</v>
      </c>
      <c r="C39" s="54">
        <v>2100</v>
      </c>
      <c r="D39" s="1">
        <f>(C39*A39)/1000</f>
        <v>2.1</v>
      </c>
      <c r="E39" s="222"/>
      <c r="G39" s="222"/>
      <c r="H39" s="27" t="s">
        <v>251</v>
      </c>
      <c r="I39" s="27">
        <v>700</v>
      </c>
      <c r="J39" s="168"/>
      <c r="K39" s="36"/>
    </row>
    <row r="40" spans="1:13" x14ac:dyDescent="0.3">
      <c r="A40" s="170">
        <v>2</v>
      </c>
      <c r="B40" s="54" t="s">
        <v>209</v>
      </c>
      <c r="C40" s="165">
        <v>5500</v>
      </c>
      <c r="D40" s="1">
        <f>(C40*A40)/1000</f>
        <v>11</v>
      </c>
      <c r="E40" s="222"/>
      <c r="G40" s="222"/>
      <c r="H40" s="27" t="s">
        <v>252</v>
      </c>
      <c r="I40" s="168">
        <v>1000</v>
      </c>
      <c r="J40" s="36"/>
      <c r="K40" s="168">
        <v>1000</v>
      </c>
    </row>
    <row r="41" spans="1:13" x14ac:dyDescent="0.3">
      <c r="A41" s="228" t="s">
        <v>57</v>
      </c>
      <c r="B41" s="228"/>
      <c r="C41" s="228"/>
      <c r="D41" s="19">
        <f>SUM(D29:D40)</f>
        <v>22.78</v>
      </c>
      <c r="E41" s="222"/>
      <c r="G41" s="222"/>
      <c r="H41" s="27" t="s">
        <v>253</v>
      </c>
      <c r="I41" s="36"/>
      <c r="J41" s="36"/>
      <c r="K41" s="27">
        <v>1500</v>
      </c>
    </row>
    <row r="42" spans="1:13" x14ac:dyDescent="0.3">
      <c r="A42" s="218"/>
      <c r="B42" s="218"/>
      <c r="C42" s="218"/>
      <c r="D42" s="218"/>
      <c r="E42" s="222"/>
      <c r="G42" s="222"/>
      <c r="H42" s="27" t="s">
        <v>254</v>
      </c>
      <c r="I42" s="36"/>
      <c r="J42" s="36"/>
      <c r="K42" s="27">
        <v>2000</v>
      </c>
    </row>
    <row r="43" spans="1:13" x14ac:dyDescent="0.3">
      <c r="A43" s="228" t="s">
        <v>207</v>
      </c>
      <c r="B43" s="228"/>
      <c r="C43" s="228"/>
      <c r="D43" s="228"/>
      <c r="E43" s="222"/>
      <c r="G43" s="222"/>
      <c r="H43" s="27" t="s">
        <v>256</v>
      </c>
      <c r="I43" s="27">
        <v>1600</v>
      </c>
      <c r="J43" s="168"/>
      <c r="K43" s="168"/>
    </row>
    <row r="44" spans="1:13" x14ac:dyDescent="0.3">
      <c r="A44" s="170" t="s">
        <v>50</v>
      </c>
      <c r="B44" s="170" t="s">
        <v>72</v>
      </c>
      <c r="C44" s="170" t="s">
        <v>51</v>
      </c>
      <c r="D44" s="170" t="s">
        <v>52</v>
      </c>
      <c r="E44" s="222"/>
      <c r="G44" s="222"/>
      <c r="H44" s="27" t="s">
        <v>255</v>
      </c>
      <c r="I44" s="36"/>
      <c r="J44" s="36"/>
      <c r="K44" s="27">
        <v>1800</v>
      </c>
    </row>
    <row r="45" spans="1:13" x14ac:dyDescent="0.3">
      <c r="A45" s="169">
        <v>5</v>
      </c>
      <c r="B45" s="168" t="s">
        <v>290</v>
      </c>
      <c r="C45" s="168">
        <v>100</v>
      </c>
      <c r="D45" s="1">
        <f>(C45*A45)/1000</f>
        <v>0.5</v>
      </c>
      <c r="E45" s="222" t="s">
        <v>139</v>
      </c>
      <c r="G45" s="231" t="s">
        <v>273</v>
      </c>
      <c r="H45" s="54" t="s">
        <v>274</v>
      </c>
      <c r="I45" s="168">
        <v>1120</v>
      </c>
      <c r="J45" s="168"/>
      <c r="K45" s="168"/>
    </row>
    <row r="46" spans="1:13" x14ac:dyDescent="0.3">
      <c r="A46" s="169">
        <v>5</v>
      </c>
      <c r="B46" s="54" t="s">
        <v>203</v>
      </c>
      <c r="C46" s="168">
        <v>100</v>
      </c>
      <c r="D46" s="1">
        <f t="shared" ref="D46:D53" si="4">(C46*A46)/1000</f>
        <v>0.5</v>
      </c>
      <c r="E46" s="222"/>
      <c r="G46" s="232"/>
      <c r="H46" s="54" t="s">
        <v>275</v>
      </c>
      <c r="I46" s="168"/>
      <c r="J46" s="168">
        <v>1180</v>
      </c>
      <c r="K46" s="168"/>
      <c r="M46" s="184"/>
    </row>
    <row r="47" spans="1:13" x14ac:dyDescent="0.3">
      <c r="A47" s="169">
        <v>1</v>
      </c>
      <c r="B47" s="54" t="s">
        <v>204</v>
      </c>
      <c r="C47" s="168">
        <v>600</v>
      </c>
      <c r="D47" s="1">
        <f t="shared" si="4"/>
        <v>0.6</v>
      </c>
      <c r="E47" s="222"/>
      <c r="G47" s="232"/>
      <c r="H47" s="27" t="s">
        <v>276</v>
      </c>
      <c r="I47" s="168">
        <v>1270</v>
      </c>
      <c r="J47" s="168"/>
      <c r="K47" s="36"/>
    </row>
    <row r="48" spans="1:13" x14ac:dyDescent="0.3">
      <c r="A48" s="169">
        <v>1</v>
      </c>
      <c r="B48" s="54" t="s">
        <v>210</v>
      </c>
      <c r="C48" s="168">
        <v>2100</v>
      </c>
      <c r="D48" s="1">
        <f t="shared" si="4"/>
        <v>2.1</v>
      </c>
      <c r="E48" s="222"/>
      <c r="G48" s="232"/>
      <c r="H48" s="27" t="s">
        <v>277</v>
      </c>
      <c r="I48" s="168">
        <v>1270</v>
      </c>
      <c r="J48" s="168"/>
      <c r="K48" s="36"/>
    </row>
    <row r="49" spans="1:11" x14ac:dyDescent="0.3">
      <c r="A49" s="169">
        <v>1</v>
      </c>
      <c r="B49" s="168" t="s">
        <v>290</v>
      </c>
      <c r="C49" s="168">
        <v>100</v>
      </c>
      <c r="D49" s="1">
        <f t="shared" si="4"/>
        <v>0.1</v>
      </c>
      <c r="E49" s="222" t="s">
        <v>140</v>
      </c>
      <c r="G49" s="232"/>
      <c r="H49" s="54" t="s">
        <v>278</v>
      </c>
      <c r="I49" s="168">
        <v>1200</v>
      </c>
      <c r="K49" s="36"/>
    </row>
    <row r="50" spans="1:11" x14ac:dyDescent="0.3">
      <c r="A50" s="169">
        <v>2</v>
      </c>
      <c r="B50" s="168" t="s">
        <v>290</v>
      </c>
      <c r="C50" s="168">
        <v>140</v>
      </c>
      <c r="D50" s="1">
        <f t="shared" si="4"/>
        <v>0.28000000000000003</v>
      </c>
      <c r="E50" s="222"/>
      <c r="G50" s="232"/>
      <c r="H50" s="54" t="s">
        <v>279</v>
      </c>
      <c r="J50" s="168">
        <v>680</v>
      </c>
      <c r="K50" s="168"/>
    </row>
    <row r="51" spans="1:11" x14ac:dyDescent="0.3">
      <c r="A51" s="168">
        <v>4</v>
      </c>
      <c r="B51" s="54" t="s">
        <v>203</v>
      </c>
      <c r="C51" s="54">
        <v>100</v>
      </c>
      <c r="D51" s="1">
        <f t="shared" si="4"/>
        <v>0.4</v>
      </c>
      <c r="E51" s="222"/>
      <c r="G51" s="232"/>
      <c r="H51" s="54" t="s">
        <v>280</v>
      </c>
      <c r="I51" s="172">
        <v>750</v>
      </c>
      <c r="J51" s="172">
        <v>750</v>
      </c>
      <c r="K51" s="36"/>
    </row>
    <row r="52" spans="1:11" x14ac:dyDescent="0.3">
      <c r="A52" s="170">
        <v>1</v>
      </c>
      <c r="B52" s="54" t="s">
        <v>204</v>
      </c>
      <c r="C52" s="54">
        <v>600</v>
      </c>
      <c r="D52" s="1">
        <f t="shared" si="4"/>
        <v>0.6</v>
      </c>
      <c r="E52" s="222"/>
      <c r="G52" s="232"/>
      <c r="H52" s="54" t="s">
        <v>281</v>
      </c>
      <c r="I52" s="168"/>
      <c r="J52" s="168">
        <v>1800</v>
      </c>
      <c r="K52" s="168"/>
    </row>
    <row r="53" spans="1:11" x14ac:dyDescent="0.3">
      <c r="A53" s="171">
        <v>1</v>
      </c>
      <c r="B53" s="54" t="s">
        <v>210</v>
      </c>
      <c r="C53" s="165">
        <v>2000</v>
      </c>
      <c r="D53" s="1">
        <f t="shared" si="4"/>
        <v>2</v>
      </c>
      <c r="E53" s="222"/>
      <c r="G53" s="232"/>
      <c r="H53" s="54" t="s">
        <v>282</v>
      </c>
      <c r="I53" s="168"/>
      <c r="J53" s="168">
        <v>1900</v>
      </c>
      <c r="K53" s="36"/>
    </row>
    <row r="54" spans="1:11" x14ac:dyDescent="0.3">
      <c r="A54" s="228" t="s">
        <v>57</v>
      </c>
      <c r="B54" s="228"/>
      <c r="C54" s="228"/>
      <c r="D54" s="19">
        <f>SUM(D45:D53)</f>
        <v>7.08</v>
      </c>
      <c r="E54" s="218"/>
      <c r="G54" s="232"/>
      <c r="H54" s="54" t="s">
        <v>283</v>
      </c>
      <c r="I54" s="168">
        <v>1000</v>
      </c>
      <c r="J54" s="168"/>
      <c r="K54" s="168"/>
    </row>
    <row r="55" spans="1:11" x14ac:dyDescent="0.3">
      <c r="A55" s="218"/>
      <c r="B55" s="218"/>
      <c r="C55" s="218"/>
      <c r="D55" s="218"/>
      <c r="E55" s="218"/>
      <c r="G55" s="233"/>
      <c r="H55" s="54" t="s">
        <v>284</v>
      </c>
      <c r="I55" s="168">
        <v>3000</v>
      </c>
      <c r="J55" s="168">
        <v>3000</v>
      </c>
      <c r="K55" s="168"/>
    </row>
    <row r="56" spans="1:11" x14ac:dyDescent="0.3">
      <c r="A56" s="228" t="s">
        <v>267</v>
      </c>
      <c r="B56" s="228"/>
      <c r="C56" s="228"/>
      <c r="D56" s="228"/>
      <c r="E56" s="218"/>
      <c r="G56" s="231" t="s">
        <v>261</v>
      </c>
      <c r="H56" s="54" t="s">
        <v>291</v>
      </c>
      <c r="I56" s="168"/>
      <c r="J56" s="168"/>
      <c r="K56" s="168">
        <v>1210</v>
      </c>
    </row>
    <row r="57" spans="1:11" x14ac:dyDescent="0.3">
      <c r="A57" s="170" t="s">
        <v>50</v>
      </c>
      <c r="B57" s="170" t="s">
        <v>72</v>
      </c>
      <c r="C57" s="170" t="s">
        <v>51</v>
      </c>
      <c r="D57" s="170" t="s">
        <v>52</v>
      </c>
      <c r="E57" s="227" t="s">
        <v>271</v>
      </c>
      <c r="G57" s="232"/>
      <c r="H57" s="54" t="s">
        <v>292</v>
      </c>
      <c r="I57" s="168"/>
      <c r="J57" s="36"/>
      <c r="K57" s="168">
        <v>770</v>
      </c>
    </row>
    <row r="58" spans="1:11" x14ac:dyDescent="0.3">
      <c r="A58" s="169">
        <v>6</v>
      </c>
      <c r="B58" s="168" t="s">
        <v>290</v>
      </c>
      <c r="C58" s="168">
        <v>90</v>
      </c>
      <c r="D58" s="1">
        <f>(C58*A58)/1000</f>
        <v>0.54</v>
      </c>
      <c r="E58" s="227"/>
      <c r="G58" s="232"/>
      <c r="H58" s="27" t="s">
        <v>293</v>
      </c>
      <c r="I58" s="168">
        <v>1260</v>
      </c>
      <c r="J58" s="168"/>
      <c r="K58" s="168"/>
    </row>
    <row r="59" spans="1:11" x14ac:dyDescent="0.3">
      <c r="A59" s="169">
        <v>27</v>
      </c>
      <c r="B59" s="168" t="s">
        <v>290</v>
      </c>
      <c r="C59" s="168">
        <v>100</v>
      </c>
      <c r="D59" s="1">
        <f t="shared" ref="D59:D77" si="5">(C59*A59)/1000</f>
        <v>2.7</v>
      </c>
      <c r="E59" s="227"/>
      <c r="G59" s="232"/>
      <c r="H59" s="27" t="s">
        <v>294</v>
      </c>
      <c r="I59" s="168">
        <v>700</v>
      </c>
      <c r="J59" s="168"/>
      <c r="K59" s="168"/>
    </row>
    <row r="60" spans="1:11" x14ac:dyDescent="0.3">
      <c r="A60" s="169">
        <v>33</v>
      </c>
      <c r="B60" s="168" t="s">
        <v>290</v>
      </c>
      <c r="C60" s="168">
        <v>110</v>
      </c>
      <c r="D60" s="1">
        <f t="shared" si="5"/>
        <v>3.63</v>
      </c>
      <c r="E60" s="227"/>
      <c r="G60" s="232"/>
      <c r="H60" s="54" t="s">
        <v>295</v>
      </c>
      <c r="I60" s="168">
        <v>1100</v>
      </c>
      <c r="J60" s="168"/>
      <c r="K60" s="168"/>
    </row>
    <row r="61" spans="1:11" x14ac:dyDescent="0.3">
      <c r="A61" s="169">
        <v>4</v>
      </c>
      <c r="B61" s="168" t="s">
        <v>290</v>
      </c>
      <c r="C61" s="168">
        <v>115</v>
      </c>
      <c r="D61" s="1">
        <f t="shared" si="5"/>
        <v>0.46</v>
      </c>
      <c r="E61" s="227"/>
      <c r="G61" s="232"/>
      <c r="H61" s="54" t="s">
        <v>296</v>
      </c>
      <c r="I61" s="168"/>
      <c r="J61" s="168"/>
      <c r="K61" s="168">
        <v>1100</v>
      </c>
    </row>
    <row r="62" spans="1:11" x14ac:dyDescent="0.3">
      <c r="A62" s="169">
        <v>7</v>
      </c>
      <c r="B62" s="168" t="s">
        <v>290</v>
      </c>
      <c r="C62" s="168">
        <v>140</v>
      </c>
      <c r="D62" s="1">
        <f t="shared" si="5"/>
        <v>0.98</v>
      </c>
      <c r="E62" s="227"/>
      <c r="G62" s="232"/>
      <c r="H62" s="54" t="s">
        <v>297</v>
      </c>
      <c r="I62" s="168"/>
      <c r="J62" s="36"/>
      <c r="K62" s="168">
        <v>1120</v>
      </c>
    </row>
    <row r="63" spans="1:11" x14ac:dyDescent="0.3">
      <c r="A63" s="169">
        <v>6</v>
      </c>
      <c r="B63" s="168" t="s">
        <v>290</v>
      </c>
      <c r="C63" s="168">
        <v>160</v>
      </c>
      <c r="D63" s="1">
        <f t="shared" si="5"/>
        <v>0.96</v>
      </c>
      <c r="E63" s="227"/>
      <c r="G63" s="232"/>
      <c r="H63" s="54" t="s">
        <v>298</v>
      </c>
      <c r="I63" s="168"/>
      <c r="J63" s="168"/>
      <c r="K63" s="168">
        <v>1800</v>
      </c>
    </row>
    <row r="64" spans="1:11" x14ac:dyDescent="0.3">
      <c r="A64" s="168">
        <v>2</v>
      </c>
      <c r="B64" s="168" t="s">
        <v>290</v>
      </c>
      <c r="C64" s="168">
        <v>170</v>
      </c>
      <c r="D64" s="1">
        <f t="shared" si="5"/>
        <v>0.34</v>
      </c>
      <c r="E64" s="227"/>
      <c r="G64" s="232"/>
      <c r="H64" s="54" t="s">
        <v>299</v>
      </c>
      <c r="I64" s="168">
        <v>1800</v>
      </c>
      <c r="J64" s="36"/>
      <c r="K64" s="168"/>
    </row>
    <row r="65" spans="1:11" x14ac:dyDescent="0.3">
      <c r="A65" s="170">
        <v>3</v>
      </c>
      <c r="B65" s="168" t="s">
        <v>290</v>
      </c>
      <c r="C65" s="168">
        <v>200</v>
      </c>
      <c r="D65" s="1">
        <f t="shared" si="5"/>
        <v>0.6</v>
      </c>
      <c r="E65" s="227"/>
      <c r="G65" s="233"/>
      <c r="H65" s="54" t="s">
        <v>300</v>
      </c>
      <c r="I65" s="168">
        <v>700</v>
      </c>
      <c r="J65" s="168"/>
      <c r="K65" s="168"/>
    </row>
    <row r="66" spans="1:11" x14ac:dyDescent="0.3">
      <c r="A66" s="171">
        <v>16</v>
      </c>
      <c r="B66" s="168" t="s">
        <v>290</v>
      </c>
      <c r="C66" s="169">
        <v>220</v>
      </c>
      <c r="D66" s="1">
        <f t="shared" si="5"/>
        <v>3.52</v>
      </c>
      <c r="E66" s="227"/>
      <c r="G66" s="231" t="s">
        <v>301</v>
      </c>
      <c r="H66" s="54" t="s">
        <v>302</v>
      </c>
      <c r="I66" s="168"/>
      <c r="J66" s="168">
        <v>940</v>
      </c>
      <c r="K66" s="168"/>
    </row>
    <row r="67" spans="1:11" x14ac:dyDescent="0.3">
      <c r="A67" s="171">
        <v>6</v>
      </c>
      <c r="B67" s="168" t="s">
        <v>290</v>
      </c>
      <c r="C67" s="169">
        <v>230</v>
      </c>
      <c r="D67" s="1">
        <f t="shared" si="5"/>
        <v>1.38</v>
      </c>
      <c r="E67" s="227"/>
      <c r="G67" s="232"/>
      <c r="H67" s="54" t="s">
        <v>303</v>
      </c>
      <c r="I67" s="168">
        <v>940</v>
      </c>
      <c r="J67" s="168"/>
      <c r="K67" s="168"/>
    </row>
    <row r="68" spans="1:11" x14ac:dyDescent="0.3">
      <c r="A68" s="171">
        <v>1</v>
      </c>
      <c r="B68" s="168" t="s">
        <v>290</v>
      </c>
      <c r="C68" s="169">
        <v>240</v>
      </c>
      <c r="D68" s="1">
        <f t="shared" si="5"/>
        <v>0.24</v>
      </c>
      <c r="E68" s="227"/>
      <c r="G68" s="232"/>
      <c r="H68" s="27" t="s">
        <v>304</v>
      </c>
      <c r="I68" s="168">
        <v>2000</v>
      </c>
      <c r="J68" s="168"/>
      <c r="K68" s="168"/>
    </row>
    <row r="69" spans="1:11" x14ac:dyDescent="0.3">
      <c r="A69" s="171">
        <v>10</v>
      </c>
      <c r="B69" s="168" t="s">
        <v>290</v>
      </c>
      <c r="C69" s="169">
        <v>254</v>
      </c>
      <c r="D69" s="1">
        <f t="shared" si="5"/>
        <v>2.54</v>
      </c>
      <c r="E69" s="227"/>
      <c r="G69" s="232"/>
      <c r="H69" s="27" t="s">
        <v>305</v>
      </c>
      <c r="I69" s="168"/>
      <c r="J69" s="168">
        <v>2000</v>
      </c>
      <c r="K69" s="168"/>
    </row>
    <row r="70" spans="1:11" x14ac:dyDescent="0.3">
      <c r="A70" s="171">
        <v>1</v>
      </c>
      <c r="B70" s="168" t="s">
        <v>290</v>
      </c>
      <c r="C70" s="169">
        <v>280</v>
      </c>
      <c r="D70" s="1">
        <f t="shared" si="5"/>
        <v>0.28000000000000003</v>
      </c>
      <c r="E70" s="227"/>
      <c r="G70" s="232"/>
      <c r="H70" s="54" t="s">
        <v>306</v>
      </c>
      <c r="I70" s="168"/>
      <c r="J70" s="168"/>
      <c r="K70" s="168">
        <v>1700</v>
      </c>
    </row>
    <row r="71" spans="1:11" x14ac:dyDescent="0.3">
      <c r="A71" s="171">
        <v>1</v>
      </c>
      <c r="B71" s="168" t="s">
        <v>290</v>
      </c>
      <c r="C71" s="169">
        <v>480</v>
      </c>
      <c r="D71" s="1">
        <f t="shared" si="5"/>
        <v>0.48</v>
      </c>
      <c r="E71" s="227"/>
      <c r="G71" s="232"/>
      <c r="H71" s="54" t="s">
        <v>307</v>
      </c>
      <c r="I71" s="168"/>
      <c r="J71" s="168">
        <v>2750</v>
      </c>
      <c r="K71" s="168">
        <v>2750</v>
      </c>
    </row>
    <row r="72" spans="1:11" x14ac:dyDescent="0.3">
      <c r="A72" s="171">
        <v>94</v>
      </c>
      <c r="B72" s="168" t="s">
        <v>268</v>
      </c>
      <c r="C72" s="169">
        <v>100</v>
      </c>
      <c r="D72" s="1">
        <f t="shared" si="5"/>
        <v>9.4</v>
      </c>
      <c r="E72" s="227"/>
      <c r="G72" s="232"/>
      <c r="H72" s="54" t="s">
        <v>308</v>
      </c>
      <c r="I72" s="168">
        <v>2750</v>
      </c>
      <c r="J72" s="168"/>
      <c r="K72" s="168">
        <v>2750</v>
      </c>
    </row>
    <row r="73" spans="1:11" x14ac:dyDescent="0.3">
      <c r="A73" s="171">
        <v>5</v>
      </c>
      <c r="B73" s="168" t="s">
        <v>268</v>
      </c>
      <c r="C73" s="169">
        <v>600</v>
      </c>
      <c r="D73" s="1">
        <f t="shared" si="5"/>
        <v>3</v>
      </c>
      <c r="E73" s="227"/>
      <c r="G73" s="233"/>
      <c r="H73" s="54" t="s">
        <v>309</v>
      </c>
      <c r="I73" s="168">
        <v>1050</v>
      </c>
      <c r="J73" s="168">
        <v>1050</v>
      </c>
      <c r="K73" s="168"/>
    </row>
    <row r="74" spans="1:11" x14ac:dyDescent="0.3">
      <c r="A74" s="171">
        <v>3</v>
      </c>
      <c r="B74" s="168" t="s">
        <v>269</v>
      </c>
      <c r="C74" s="169">
        <v>1000</v>
      </c>
      <c r="D74" s="1">
        <f t="shared" si="5"/>
        <v>3</v>
      </c>
      <c r="E74" s="227"/>
      <c r="H74" s="170" t="s">
        <v>57</v>
      </c>
      <c r="I74" s="4">
        <f>SUM(I3:I73)</f>
        <v>51580</v>
      </c>
      <c r="J74" s="4">
        <f>SUM(J3:J73)</f>
        <v>37600</v>
      </c>
      <c r="K74" s="4">
        <f>SUM(K3:K73)</f>
        <v>40040</v>
      </c>
    </row>
    <row r="75" spans="1:11" x14ac:dyDescent="0.3">
      <c r="A75" s="171">
        <v>1</v>
      </c>
      <c r="B75" s="168" t="s">
        <v>270</v>
      </c>
      <c r="C75" s="169">
        <v>2000</v>
      </c>
      <c r="D75" s="1">
        <f t="shared" si="5"/>
        <v>2</v>
      </c>
      <c r="E75" s="227"/>
    </row>
    <row r="76" spans="1:11" x14ac:dyDescent="0.3">
      <c r="A76" s="171">
        <v>1</v>
      </c>
      <c r="B76" s="168" t="s">
        <v>288</v>
      </c>
      <c r="C76" s="169">
        <v>6000</v>
      </c>
      <c r="D76" s="1">
        <f t="shared" si="5"/>
        <v>6</v>
      </c>
      <c r="E76" s="227"/>
    </row>
    <row r="77" spans="1:11" x14ac:dyDescent="0.3">
      <c r="A77" s="171">
        <v>1</v>
      </c>
      <c r="B77" s="168" t="s">
        <v>289</v>
      </c>
      <c r="C77" s="169">
        <v>1500</v>
      </c>
      <c r="D77" s="1">
        <f t="shared" si="5"/>
        <v>1.5</v>
      </c>
      <c r="E77" s="227"/>
      <c r="H77" s="177"/>
    </row>
    <row r="78" spans="1:11" x14ac:dyDescent="0.3">
      <c r="A78" s="228" t="s">
        <v>57</v>
      </c>
      <c r="B78" s="228"/>
      <c r="C78" s="228"/>
      <c r="D78" s="19">
        <f>SUM(D58:D77)</f>
        <v>43.550000000000004</v>
      </c>
      <c r="G78" s="181"/>
      <c r="H78" s="181"/>
    </row>
    <row r="80" spans="1:11" x14ac:dyDescent="0.3">
      <c r="A80" s="228" t="s">
        <v>285</v>
      </c>
      <c r="B80" s="228"/>
      <c r="C80" s="228"/>
      <c r="D80" s="228"/>
    </row>
    <row r="81" spans="1:5" x14ac:dyDescent="0.3">
      <c r="A81" s="170" t="s">
        <v>50</v>
      </c>
      <c r="B81" s="170" t="s">
        <v>72</v>
      </c>
      <c r="C81" s="170" t="s">
        <v>51</v>
      </c>
      <c r="D81" s="170" t="s">
        <v>52</v>
      </c>
    </row>
    <row r="82" spans="1:5" x14ac:dyDescent="0.3">
      <c r="A82" s="169">
        <v>1</v>
      </c>
      <c r="B82" s="168" t="s">
        <v>290</v>
      </c>
      <c r="C82" s="168">
        <v>60</v>
      </c>
      <c r="D82" s="1">
        <f>(C82*A82)/1000</f>
        <v>0.06</v>
      </c>
      <c r="E82" s="229" t="s">
        <v>287</v>
      </c>
    </row>
    <row r="83" spans="1:5" x14ac:dyDescent="0.3">
      <c r="A83" s="169">
        <v>7</v>
      </c>
      <c r="B83" s="168" t="s">
        <v>290</v>
      </c>
      <c r="C83" s="168">
        <v>100</v>
      </c>
      <c r="D83" s="1">
        <f t="shared" ref="D83:D90" si="6">(C83*A83)/1000</f>
        <v>0.7</v>
      </c>
      <c r="E83" s="229"/>
    </row>
    <row r="84" spans="1:5" x14ac:dyDescent="0.3">
      <c r="A84" s="169">
        <v>4</v>
      </c>
      <c r="B84" s="168" t="s">
        <v>290</v>
      </c>
      <c r="C84" s="168">
        <v>110</v>
      </c>
      <c r="D84" s="1">
        <f t="shared" si="6"/>
        <v>0.44</v>
      </c>
      <c r="E84" s="229"/>
    </row>
    <row r="85" spans="1:5" x14ac:dyDescent="0.3">
      <c r="A85" s="169">
        <v>1</v>
      </c>
      <c r="B85" s="168" t="s">
        <v>290</v>
      </c>
      <c r="C85" s="168">
        <v>120</v>
      </c>
      <c r="D85" s="1">
        <f t="shared" si="6"/>
        <v>0.12</v>
      </c>
      <c r="E85" s="229"/>
    </row>
    <row r="86" spans="1:5" x14ac:dyDescent="0.3">
      <c r="A86" s="169">
        <v>2</v>
      </c>
      <c r="B86" s="168" t="s">
        <v>290</v>
      </c>
      <c r="C86" s="168">
        <v>280</v>
      </c>
      <c r="D86" s="1">
        <f t="shared" si="6"/>
        <v>0.56000000000000005</v>
      </c>
      <c r="E86" s="229"/>
    </row>
    <row r="87" spans="1:5" x14ac:dyDescent="0.3">
      <c r="A87" s="169">
        <v>21</v>
      </c>
      <c r="B87" s="168" t="s">
        <v>203</v>
      </c>
      <c r="C87" s="168">
        <v>100</v>
      </c>
      <c r="D87" s="1">
        <f t="shared" si="6"/>
        <v>2.1</v>
      </c>
      <c r="E87" s="229"/>
    </row>
    <row r="88" spans="1:5" x14ac:dyDescent="0.3">
      <c r="A88" s="168">
        <v>6</v>
      </c>
      <c r="B88" s="168" t="s">
        <v>204</v>
      </c>
      <c r="C88" s="168">
        <v>600</v>
      </c>
      <c r="D88" s="1">
        <f t="shared" si="6"/>
        <v>3.6</v>
      </c>
      <c r="E88" s="229"/>
    </row>
    <row r="89" spans="1:5" x14ac:dyDescent="0.3">
      <c r="A89" s="171">
        <v>1</v>
      </c>
      <c r="B89" s="168" t="s">
        <v>210</v>
      </c>
      <c r="C89" s="169">
        <v>2100</v>
      </c>
      <c r="D89" s="1">
        <f t="shared" si="6"/>
        <v>2.1</v>
      </c>
      <c r="E89" s="229"/>
    </row>
    <row r="90" spans="1:5" x14ac:dyDescent="0.3">
      <c r="A90" s="171">
        <v>2</v>
      </c>
      <c r="B90" s="168" t="s">
        <v>286</v>
      </c>
      <c r="C90" s="169">
        <v>5500</v>
      </c>
      <c r="D90" s="1">
        <f t="shared" si="6"/>
        <v>11</v>
      </c>
      <c r="E90" s="229"/>
    </row>
    <row r="91" spans="1:5" x14ac:dyDescent="0.3">
      <c r="A91" s="228" t="s">
        <v>57</v>
      </c>
      <c r="B91" s="228"/>
      <c r="C91" s="228"/>
      <c r="D91" s="19">
        <f>SUM(D82:D90)</f>
        <v>20.68</v>
      </c>
      <c r="E91" s="176"/>
    </row>
    <row r="92" spans="1:5" x14ac:dyDescent="0.3">
      <c r="E92" s="176"/>
    </row>
    <row r="93" spans="1:5" x14ac:dyDescent="0.3">
      <c r="E93" s="176"/>
    </row>
    <row r="94" spans="1:5" x14ac:dyDescent="0.3">
      <c r="E94" s="15"/>
    </row>
  </sheetData>
  <mergeCells count="38">
    <mergeCell ref="G56:G65"/>
    <mergeCell ref="G66:G73"/>
    <mergeCell ref="A41:C41"/>
    <mergeCell ref="A14:D14"/>
    <mergeCell ref="A26:D26"/>
    <mergeCell ref="A42:D42"/>
    <mergeCell ref="G45:G55"/>
    <mergeCell ref="A1:D1"/>
    <mergeCell ref="A13:C13"/>
    <mergeCell ref="A25:C25"/>
    <mergeCell ref="A15:D15"/>
    <mergeCell ref="A27:D27"/>
    <mergeCell ref="G1:G2"/>
    <mergeCell ref="E41:E44"/>
    <mergeCell ref="E25:E28"/>
    <mergeCell ref="E13:E16"/>
    <mergeCell ref="E1:E2"/>
    <mergeCell ref="E3:E12"/>
    <mergeCell ref="E17:E24"/>
    <mergeCell ref="E29:E40"/>
    <mergeCell ref="G3:G10"/>
    <mergeCell ref="G11:G17"/>
    <mergeCell ref="G18:G27"/>
    <mergeCell ref="G28:G33"/>
    <mergeCell ref="G34:G44"/>
    <mergeCell ref="M19:N19"/>
    <mergeCell ref="A78:C78"/>
    <mergeCell ref="E57:E77"/>
    <mergeCell ref="A80:D80"/>
    <mergeCell ref="A91:C91"/>
    <mergeCell ref="E82:E90"/>
    <mergeCell ref="E54:E56"/>
    <mergeCell ref="A56:D56"/>
    <mergeCell ref="A54:C54"/>
    <mergeCell ref="E45:E48"/>
    <mergeCell ref="E49:E53"/>
    <mergeCell ref="A55:D55"/>
    <mergeCell ref="A43:D4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C3" sqref="C3"/>
    </sheetView>
  </sheetViews>
  <sheetFormatPr defaultRowHeight="14.4" x14ac:dyDescent="0.3"/>
  <cols>
    <col min="1" max="1" width="11.6640625" customWidth="1"/>
    <col min="2" max="2" width="15.88671875" customWidth="1"/>
    <col min="4" max="4" width="9.33203125" bestFit="1" customWidth="1"/>
    <col min="5" max="5" width="10.44140625" bestFit="1" customWidth="1"/>
  </cols>
  <sheetData>
    <row r="1" spans="1:7" x14ac:dyDescent="0.3">
      <c r="A1" s="32"/>
      <c r="B1" s="51" t="s">
        <v>0</v>
      </c>
      <c r="C1" s="49" t="s">
        <v>1</v>
      </c>
      <c r="D1" s="36" t="s">
        <v>2</v>
      </c>
      <c r="E1" s="36" t="s">
        <v>3</v>
      </c>
      <c r="F1" s="15"/>
      <c r="G1" s="15"/>
    </row>
    <row r="2" spans="1:7" x14ac:dyDescent="0.3">
      <c r="A2" s="6" t="s">
        <v>76</v>
      </c>
      <c r="B2" s="36">
        <v>1.5</v>
      </c>
      <c r="C2" s="36">
        <v>4</v>
      </c>
      <c r="D2" s="36">
        <v>2.5</v>
      </c>
      <c r="E2" s="36">
        <v>6</v>
      </c>
      <c r="F2" s="15"/>
      <c r="G2" s="15"/>
    </row>
    <row r="3" spans="1:7" ht="28.8" x14ac:dyDescent="0.3">
      <c r="A3" s="32" t="s">
        <v>77</v>
      </c>
      <c r="B3" s="36">
        <v>2</v>
      </c>
      <c r="C3" s="52">
        <v>2</v>
      </c>
      <c r="D3" s="36">
        <v>4</v>
      </c>
      <c r="E3" s="36">
        <v>2</v>
      </c>
      <c r="F3" s="15"/>
      <c r="G3" s="15"/>
    </row>
    <row r="4" spans="1:7" ht="28.8" x14ac:dyDescent="0.3">
      <c r="A4" s="32" t="s">
        <v>78</v>
      </c>
      <c r="B4" s="36">
        <f>IF(B2=1.5,7.07*B3,IF(B2=2.5,10.17*B3,IF(B2=4,13.85*B3,IF(B2=6,17.35*B3,IF(B2=10,28.27*B3,IF(B2=16,45.36*B3,"-"))))))</f>
        <v>14.14</v>
      </c>
      <c r="C4" s="36">
        <f t="shared" ref="C4:E4" si="0">IF(C2=1.5,7.07*C3,IF(C2=2.5,10.17*C3,IF(C2=4,13.85*C3,IF(C2=6,17.35*C3,IF(C2=10,28.27*C3,IF(C2=16,45.36*C3,"-"))))))</f>
        <v>27.7</v>
      </c>
      <c r="D4" s="36">
        <f t="shared" si="0"/>
        <v>40.68</v>
      </c>
      <c r="E4" s="36">
        <f t="shared" si="0"/>
        <v>34.700000000000003</v>
      </c>
      <c r="F4" s="15"/>
      <c r="G4" s="15"/>
    </row>
    <row r="5" spans="1:7" x14ac:dyDescent="0.3">
      <c r="A5" s="40"/>
      <c r="B5" s="15"/>
      <c r="C5" s="10"/>
      <c r="E5" s="36" t="s">
        <v>57</v>
      </c>
      <c r="F5" s="36">
        <f>SUM(B4:E4)</f>
        <v>117.22000000000001</v>
      </c>
    </row>
    <row r="6" spans="1:7" x14ac:dyDescent="0.3">
      <c r="A6" s="40"/>
      <c r="B6" s="15"/>
      <c r="C6" s="10"/>
      <c r="E6" s="36" t="s">
        <v>79</v>
      </c>
      <c r="F6" s="36" t="str">
        <f>IF(F5&lt;=120.77*0.4,"16 mm",IF(F5&lt;=196.07*0.4,"20 mm",IF(F5&lt;=336.52*0.4,"25 mm",IF(F5&lt;=551.55*0.4,"32 mm","Redimensionar"))))</f>
        <v>25 mm</v>
      </c>
    </row>
    <row r="7" spans="1:7" x14ac:dyDescent="0.3">
      <c r="A7" s="40"/>
      <c r="B7" s="15"/>
      <c r="C7" s="10"/>
    </row>
    <row r="8" spans="1:7" x14ac:dyDescent="0.3">
      <c r="A8" s="218" t="s">
        <v>75</v>
      </c>
      <c r="B8" s="218"/>
      <c r="C8" s="10"/>
    </row>
    <row r="9" spans="1:7" ht="43.2" x14ac:dyDescent="0.3">
      <c r="A9" s="32" t="s">
        <v>73</v>
      </c>
      <c r="B9" s="50" t="s">
        <v>74</v>
      </c>
      <c r="C9" s="10"/>
    </row>
    <row r="10" spans="1:7" x14ac:dyDescent="0.3">
      <c r="A10" s="32">
        <v>1.5</v>
      </c>
      <c r="B10" s="36">
        <v>3</v>
      </c>
      <c r="C10" s="10"/>
    </row>
    <row r="11" spans="1:7" x14ac:dyDescent="0.3">
      <c r="A11" s="32">
        <v>2.5</v>
      </c>
      <c r="B11" s="36">
        <v>3.6</v>
      </c>
    </row>
    <row r="12" spans="1:7" x14ac:dyDescent="0.3">
      <c r="A12" s="32">
        <v>4</v>
      </c>
      <c r="B12" s="36">
        <v>4.2</v>
      </c>
    </row>
    <row r="13" spans="1:7" x14ac:dyDescent="0.3">
      <c r="A13" s="32">
        <v>6</v>
      </c>
      <c r="B13" s="51">
        <v>4.7</v>
      </c>
    </row>
    <row r="14" spans="1:7" x14ac:dyDescent="0.3">
      <c r="A14" s="32">
        <v>10</v>
      </c>
      <c r="B14" s="51">
        <v>6</v>
      </c>
    </row>
  </sheetData>
  <mergeCells count="1">
    <mergeCell ref="A8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Tom. e Ilum.</vt:lpstr>
      <vt:lpstr>Dim. Fios</vt:lpstr>
      <vt:lpstr>Demanda</vt:lpstr>
      <vt:lpstr>Eletrodutos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Alberto de Souza</dc:creator>
  <cp:lastModifiedBy>Hiago De Oliveira Braga Batista</cp:lastModifiedBy>
  <cp:lastPrinted>2011-10-17T10:37:27Z</cp:lastPrinted>
  <dcterms:created xsi:type="dcterms:W3CDTF">2011-09-12T11:23:48Z</dcterms:created>
  <dcterms:modified xsi:type="dcterms:W3CDTF">2020-12-12T02:03:12Z</dcterms:modified>
</cp:coreProperties>
</file>