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B Course\UCB-VIRT-DATA-PT-11-2023-U-LOLC-main\UCB-VIRT-DATA-PT-11-2023-U-LOLC-main\02-Homework\01-Excel\Starter_Code\"/>
    </mc:Choice>
  </mc:AlternateContent>
  <xr:revisionPtr revIDLastSave="0" documentId="13_ncr:1_{086FDCB6-F2A7-4EF1-889D-B3C88B1B67F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rowdfunding" sheetId="1" r:id="rId1"/>
    <sheet name="Campaign Outcome Per Category" sheetId="2" r:id="rId2"/>
    <sheet name="Campaign Outcome Sub-Category" sheetId="3" r:id="rId3"/>
    <sheet name="Outcome Based on Month" sheetId="5" r:id="rId4"/>
    <sheet name="Crowdfunding Goal Analysis" sheetId="6" r:id="rId5"/>
    <sheet name="Backer Summary" sheetId="7" r:id="rId6"/>
  </sheets>
  <definedNames>
    <definedName name="_xlnm._FilterDatabase" localSheetId="5" hidden="1">'Backer Summary'!$A$1:$E$1</definedName>
    <definedName name="_xlnm._FilterDatabase" localSheetId="0" hidden="1">Crowdfunding!$A$1:$T$1001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I6" i="7"/>
  <c r="I7" i="7"/>
  <c r="I5" i="7"/>
  <c r="I4" i="7"/>
  <c r="I3" i="7"/>
  <c r="I2" i="7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E8" i="6" s="1"/>
  <c r="C9" i="6"/>
  <c r="D9" i="6"/>
  <c r="C10" i="6"/>
  <c r="D10" i="6"/>
  <c r="C11" i="6"/>
  <c r="D11" i="6"/>
  <c r="C12" i="6"/>
  <c r="D12" i="6"/>
  <c r="C13" i="6"/>
  <c r="D13" i="6"/>
  <c r="B13" i="6"/>
  <c r="B12" i="6"/>
  <c r="B11" i="6"/>
  <c r="B10" i="6"/>
  <c r="B9" i="6"/>
  <c r="B8" i="6"/>
  <c r="B7" i="6"/>
  <c r="B6" i="6"/>
  <c r="B5" i="6"/>
  <c r="B4" i="6"/>
  <c r="B3" i="6"/>
  <c r="B2" i="6"/>
  <c r="G29" i="5"/>
  <c r="G30" i="5"/>
  <c r="G31" i="5"/>
  <c r="G32" i="5"/>
  <c r="G33" i="5"/>
  <c r="G34" i="5"/>
  <c r="G35" i="5"/>
  <c r="G36" i="5"/>
  <c r="G37" i="5"/>
  <c r="G38" i="5"/>
  <c r="G39" i="5"/>
  <c r="G28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6" l="1"/>
  <c r="F4" i="6" s="1"/>
  <c r="E6" i="6"/>
  <c r="G6" i="6" s="1"/>
  <c r="E3" i="6"/>
  <c r="E9" i="6"/>
  <c r="H9" i="6" s="1"/>
  <c r="H4" i="6"/>
  <c r="G4" i="6"/>
  <c r="H3" i="6"/>
  <c r="E10" i="6"/>
  <c r="G10" i="6" s="1"/>
  <c r="E7" i="6"/>
  <c r="H7" i="6" s="1"/>
  <c r="E13" i="6"/>
  <c r="H13" i="6" s="1"/>
  <c r="F10" i="6"/>
  <c r="H10" i="6"/>
  <c r="G3" i="6"/>
  <c r="F3" i="6"/>
  <c r="H8" i="6"/>
  <c r="G8" i="6"/>
  <c r="F8" i="6"/>
  <c r="H6" i="6"/>
  <c r="F6" i="6"/>
  <c r="E5" i="6"/>
  <c r="F5" i="6" s="1"/>
  <c r="E2" i="6"/>
  <c r="H2" i="6" s="1"/>
  <c r="E12" i="6"/>
  <c r="G12" i="6" s="1"/>
  <c r="E11" i="6"/>
  <c r="H11" i="6" s="1"/>
  <c r="F7" i="6" l="1"/>
  <c r="H5" i="6"/>
  <c r="F2" i="6"/>
  <c r="G9" i="6"/>
  <c r="F9" i="6"/>
  <c r="F12" i="6"/>
  <c r="F13" i="6"/>
  <c r="H12" i="6"/>
  <c r="G5" i="6"/>
  <c r="F11" i="6"/>
  <c r="G13" i="6"/>
  <c r="G7" i="6"/>
  <c r="G2" i="6"/>
  <c r="G11" i="6"/>
</calcChain>
</file>

<file path=xl/sharedStrings.xml><?xml version="1.0" encoding="utf-8"?>
<sst xmlns="http://schemas.openxmlformats.org/spreadsheetml/2006/main" count="7080" uniqueCount="2114">
  <si>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</si>
  <si>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</si>
  <si>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</si>
  <si>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</si>
  <si>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</si>
  <si>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</si>
  <si>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</si>
  <si>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</si>
  <si>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</si>
  <si>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</si>
  <si>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</si>
  <si>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</si>
  <si>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</si>
  <si>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</si>
  <si>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</si>
  <si>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</si>
  <si>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</si>
  <si>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</si>
  <si>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</si>
  <si>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</si>
  <si>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</si>
  <si>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</si>
  <si>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</si>
  <si>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</si>
  <si>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</si>
  <si>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</si>
  <si>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</si>
  <si>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</si>
  <si>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</si>
  <si>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</si>
  <si>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</si>
  <si>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</si>
  <si>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</si>
  <si>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</si>
  <si>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</si>
  <si>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</si>
  <si>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</si>
  <si>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</si>
  <si>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</si>
  <si>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</si>
  <si>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</si>
  <si>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</si>
  <si>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</si>
  <si>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</si>
  <si>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</si>
  <si>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</si>
  <si>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</si>
  <si>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</si>
  <si>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</si>
  <si>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</si>
  <si>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</si>
  <si>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</si>
  <si>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</si>
  <si>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</si>
  <si>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</si>
  <si>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</si>
  <si>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</si>
  <si>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</si>
  <si>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</si>
  <si>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</si>
  <si>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</si>
  <si>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</si>
  <si>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</si>
  <si>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</si>
  <si>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</si>
  <si>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</si>
  <si>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</si>
  <si>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</si>
  <si>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</si>
  <si>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</si>
  <si>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</si>
  <si>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</si>
  <si>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</si>
  <si>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</si>
  <si>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</si>
  <si>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</si>
  <si>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</si>
  <si>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</si>
  <si>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</si>
  <si>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</si>
  <si>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</si>
  <si>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</si>
  <si>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</si>
  <si>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</si>
  <si>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</si>
  <si>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</si>
  <si>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</si>
  <si>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</si>
  <si>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</si>
  <si>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</si>
  <si>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</si>
  <si>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</si>
  <si>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</si>
  <si>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</si>
  <si>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</si>
  <si>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</si>
  <si>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</si>
  <si>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</si>
  <si>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</si>
  <si>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</si>
  <si>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</si>
  <si>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</si>
  <si>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</si>
  <si>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</si>
  <si>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</si>
  <si>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</si>
  <si>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</si>
  <si>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</si>
  <si>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</si>
  <si>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</si>
  <si>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</si>
  <si>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</si>
  <si>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</si>
  <si>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</si>
  <si>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</si>
  <si>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</si>
  <si>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</si>
  <si>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</si>
  <si>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</si>
  <si>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</si>
  <si>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</si>
  <si>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</si>
  <si>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</si>
  <si>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</si>
  <si>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</si>
  <si>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</si>
  <si>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</si>
  <si>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</si>
  <si>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</si>
  <si>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</si>
  <si>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</si>
  <si>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</si>
  <si>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</si>
  <si>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</si>
  <si>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</si>
  <si>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</si>
  <si>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</si>
  <si>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</si>
  <si>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</si>
  <si>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</si>
  <si>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</si>
  <si>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</si>
  <si>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</si>
  <si>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</si>
  <si>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</si>
  <si>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</si>
  <si>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</si>
  <si>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</si>
  <si>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</si>
  <si>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</si>
  <si>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</si>
  <si>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</si>
  <si>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</si>
  <si>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</si>
  <si>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</si>
  <si>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</si>
  <si>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</si>
  <si>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</si>
  <si>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</si>
  <si>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</si>
  <si>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</si>
  <si>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</si>
  <si>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</si>
  <si>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</si>
  <si>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</si>
  <si>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</si>
  <si>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</si>
  <si>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</si>
  <si>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</si>
  <si>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</si>
  <si>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</si>
  <si>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</si>
  <si>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</si>
  <si>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</si>
  <si>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</si>
  <si>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</si>
  <si>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</si>
  <si>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</si>
  <si>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</si>
  <si>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</si>
  <si>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</si>
  <si>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</si>
  <si>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</si>
  <si>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</si>
  <si>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</si>
  <si>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</si>
  <si>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</si>
  <si>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</si>
  <si>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</si>
  <si>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</si>
  <si>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</si>
  <si>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</si>
  <si>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</si>
  <si>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</si>
  <si>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</si>
  <si>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</si>
  <si>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</si>
  <si>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</si>
  <si>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</si>
  <si>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</si>
  <si>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</si>
  <si>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</si>
  <si>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</si>
  <si>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</si>
  <si>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</si>
  <si>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</si>
  <si>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</si>
  <si>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</si>
  <si>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</si>
  <si>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</si>
  <si>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</si>
  <si>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</si>
  <si>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</si>
  <si>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</si>
  <si>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</si>
  <si>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</si>
  <si>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</si>
  <si>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</si>
  <si>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</si>
  <si>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</si>
  <si>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</si>
  <si>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</si>
  <si>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</si>
  <si>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</si>
  <si>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</si>
  <si>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</si>
  <si>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</si>
  <si>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</si>
  <si>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</si>
  <si>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</si>
  <si>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</si>
  <si>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</si>
  <si>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</si>
  <si>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</si>
  <si>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</si>
  <si>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</si>
  <si>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</si>
  <si>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</si>
  <si>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</si>
  <si>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</si>
  <si>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</si>
  <si>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</si>
  <si>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</si>
  <si>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</si>
  <si>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</si>
  <si>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</si>
  <si>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</si>
  <si>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</si>
  <si>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</si>
  <si>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</si>
  <si>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</si>
  <si>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</si>
  <si>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</si>
  <si>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</si>
  <si>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</si>
  <si>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</si>
  <si>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</si>
  <si>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</si>
  <si>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</si>
  <si>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</si>
  <si>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</si>
  <si>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</si>
  <si>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</si>
  <si>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</si>
  <si>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</si>
  <si>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</si>
  <si>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</si>
  <si>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</si>
  <si>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</si>
  <si>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</si>
  <si>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</si>
  <si>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</si>
  <si>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</si>
  <si>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</si>
  <si>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</si>
  <si>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</si>
  <si>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</si>
  <si>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</si>
  <si>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</si>
  <si>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</si>
  <si>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</si>
  <si>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</si>
  <si>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</si>
  <si>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</si>
  <si>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</si>
  <si>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</si>
  <si>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</si>
  <si>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</si>
  <si>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</si>
  <si>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</si>
  <si>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</si>
  <si>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</si>
  <si>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</si>
  <si>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</si>
  <si>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</si>
  <si>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</si>
  <si>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</si>
  <si>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</si>
  <si>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</si>
  <si>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</si>
  <si>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</si>
  <si>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</si>
  <si>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</si>
  <si>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</si>
  <si>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</si>
  <si>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</si>
  <si>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</si>
  <si>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</si>
  <si>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</si>
  <si>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</si>
  <si>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</si>
  <si>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</si>
  <si>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</si>
  <si>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</si>
  <si>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</si>
  <si>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</si>
  <si>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</si>
  <si>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</si>
  <si>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</si>
  <si>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</si>
  <si>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</si>
  <si>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</si>
  <si>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</si>
  <si>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</si>
  <si>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</si>
  <si>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</si>
  <si>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</si>
  <si>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</si>
  <si>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</si>
  <si>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</si>
  <si>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</si>
  <si>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</si>
  <si>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</si>
  <si>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</si>
  <si>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</si>
  <si>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</si>
  <si>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</si>
  <si>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</si>
  <si>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</si>
  <si>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</si>
  <si>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</si>
  <si>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</si>
  <si>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</si>
  <si>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</si>
  <si>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</si>
  <si>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</si>
  <si>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</si>
  <si>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</si>
  <si>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</si>
  <si>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</si>
  <si>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</si>
  <si>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</si>
  <si>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</si>
  <si>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</si>
  <si>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</si>
  <si>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</si>
  <si>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</si>
  <si>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</si>
  <si>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</si>
  <si>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</si>
  <si>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</si>
  <si>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</si>
  <si>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</si>
  <si>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</si>
  <si>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</si>
  <si>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</si>
  <si>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</si>
  <si>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</si>
  <si>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</si>
  <si>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</si>
  <si>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</si>
  <si>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</si>
  <si>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</si>
  <si>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</si>
  <si>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</si>
  <si>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</si>
  <si>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</si>
  <si>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</si>
  <si>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</si>
  <si>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</si>
  <si>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</si>
  <si>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</si>
  <si>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</si>
  <si>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</si>
  <si>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</si>
  <si>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</si>
  <si>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</si>
  <si>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</si>
  <si>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</si>
  <si>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</si>
  <si>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</si>
  <si>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</si>
  <si>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</si>
  <si>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</si>
  <si>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</si>
  <si>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</si>
  <si>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</si>
  <si>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</si>
  <si>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</si>
  <si>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</si>
  <si>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</si>
  <si>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</si>
  <si>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</si>
  <si>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</si>
  <si>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</si>
  <si>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</si>
  <si>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</si>
  <si>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</si>
  <si>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</si>
  <si>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</si>
  <si>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</si>
  <si>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</si>
  <si>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</si>
  <si>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</si>
  <si>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</si>
  <si>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</si>
  <si>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</si>
  <si>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</si>
  <si>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</si>
  <si>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</si>
  <si>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</si>
  <si>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</si>
  <si>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</si>
  <si>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</si>
  <si>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</si>
  <si>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</si>
  <si>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</si>
  <si>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</si>
  <si>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</si>
  <si>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</si>
  <si>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</si>
  <si>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</si>
  <si>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</si>
  <si>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</si>
  <si>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</si>
  <si>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</si>
  <si>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</si>
  <si>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</si>
  <si>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</si>
  <si>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</si>
  <si>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</si>
  <si>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</si>
  <si>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</si>
  <si>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</si>
  <si>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</si>
  <si>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</si>
  <si>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</si>
  <si>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</si>
  <si>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</si>
  <si>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</si>
  <si>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</si>
  <si>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</si>
  <si>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</si>
  <si>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</si>
  <si>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</si>
  <si>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</si>
  <si>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</si>
  <si>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</si>
  <si>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</si>
  <si>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</si>
  <si>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</si>
  <si>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</si>
  <si>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</si>
  <si>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</si>
  <si>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</si>
  <si>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</si>
  <si>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</si>
  <si>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</si>
  <si>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</si>
  <si>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</si>
  <si>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</si>
  <si>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</si>
  <si>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</si>
  <si>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</si>
  <si>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</si>
  <si>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</si>
  <si>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</si>
  <si>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</si>
  <si>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</si>
  <si>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</si>
  <si>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</si>
  <si>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</si>
  <si>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</si>
  <si>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</si>
  <si>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</si>
  <si>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</si>
  <si>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</si>
  <si>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</si>
  <si>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</si>
  <si>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</si>
  <si>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</si>
  <si>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</si>
  <si>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</si>
  <si>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</si>
  <si>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</si>
  <si>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</si>
  <si>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</si>
  <si>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</si>
  <si>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</si>
  <si>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</si>
  <si>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</si>
  <si>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</si>
  <si>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</si>
  <si>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</si>
  <si>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</si>
  <si>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</si>
  <si>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</si>
  <si>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</si>
  <si>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</si>
  <si>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</si>
  <si>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</si>
  <si>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</si>
  <si>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</si>
  <si>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</si>
  <si>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</si>
  <si>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</si>
  <si>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</si>
  <si>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</si>
  <si>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</si>
  <si>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</si>
  <si>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</si>
  <si>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</si>
  <si>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</si>
  <si>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</si>
  <si>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</si>
  <si>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</si>
  <si>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</si>
  <si>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</si>
  <si>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</si>
  <si>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</si>
  <si>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</si>
  <si>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</si>
  <si>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</si>
  <si>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</si>
  <si>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</si>
  <si>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</si>
  <si>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</si>
  <si>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</si>
  <si>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</si>
  <si>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</si>
  <si>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</si>
  <si>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</si>
  <si>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</si>
  <si>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</si>
  <si>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</si>
  <si>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</si>
  <si>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</si>
  <si>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</si>
  <si>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</si>
  <si>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</si>
  <si>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</si>
  <si>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</si>
  <si>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</si>
  <si>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</si>
  <si>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</si>
  <si>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</si>
  <si>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</si>
  <si>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</si>
  <si>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</si>
  <si>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</si>
  <si>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</si>
  <si>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</si>
  <si>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</si>
  <si>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</si>
  <si>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</si>
  <si>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</si>
  <si>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</si>
  <si>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</si>
  <si>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</si>
  <si>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</si>
  <si>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</si>
  <si>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</si>
  <si>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</si>
  <si>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</si>
  <si>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</si>
  <si>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</si>
  <si>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</si>
  <si>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</si>
  <si>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</si>
  <si>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</si>
  <si>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</si>
  <si>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</si>
  <si>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</si>
  <si>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</si>
  <si>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</si>
  <si>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</si>
  <si>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</si>
  <si>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</si>
  <si>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</si>
  <si>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</si>
  <si>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</si>
  <si>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</si>
  <si>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</si>
  <si>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</si>
  <si>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</si>
  <si>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</si>
  <si>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</si>
  <si>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</si>
  <si>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</si>
  <si>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</si>
  <si>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</si>
  <si>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</si>
  <si>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</si>
  <si>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</si>
  <si>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</si>
  <si>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</si>
  <si>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</si>
  <si>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</si>
  <si>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</si>
  <si>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</si>
  <si>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</si>
  <si>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</si>
  <si>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</si>
  <si>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</si>
  <si>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</si>
  <si>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</si>
  <si>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</si>
  <si>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</si>
  <si>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</si>
  <si>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</si>
  <si>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</si>
  <si>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</si>
  <si>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</si>
  <si>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</si>
  <si>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</si>
  <si>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</si>
  <si>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</si>
  <si>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</si>
  <si>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</si>
  <si>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</si>
  <si>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</si>
  <si>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</si>
  <si>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</si>
  <si>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</si>
  <si>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</si>
  <si>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</si>
  <si>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</si>
  <si>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</si>
  <si>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</si>
  <si>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</si>
  <si>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</si>
  <si>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</si>
  <si>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</si>
  <si>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</si>
  <si>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</si>
  <si>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</si>
  <si>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</si>
  <si>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</si>
  <si>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</si>
  <si>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</si>
  <si>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</si>
  <si>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</si>
  <si>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</si>
  <si>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</si>
  <si>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</si>
  <si>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</si>
  <si>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</si>
  <si>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</si>
  <si>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</si>
  <si>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</si>
  <si>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</si>
  <si>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</si>
  <si>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</si>
  <si>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</si>
  <si>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</si>
  <si>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</si>
  <si>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</si>
  <si>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</si>
  <si>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</si>
  <si>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</si>
  <si>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</si>
  <si>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</si>
  <si>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</si>
  <si>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</si>
  <si>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</si>
  <si>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</si>
  <si>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</si>
  <si>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</si>
  <si>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</si>
  <si>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</si>
  <si>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</si>
  <si>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</si>
  <si>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</si>
  <si>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</si>
  <si>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</si>
  <si>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</si>
  <si>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</si>
  <si>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</si>
  <si>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</si>
  <si>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</si>
  <si>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</si>
  <si>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</si>
  <si>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</si>
  <si>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</si>
  <si>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</si>
  <si>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</si>
  <si>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</si>
  <si>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</si>
  <si>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</si>
  <si>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</si>
  <si>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</si>
  <si>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</si>
  <si>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</si>
  <si>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</si>
  <si>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</si>
  <si>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</si>
  <si>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</si>
  <si>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</si>
  <si>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</si>
  <si>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</si>
  <si>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</si>
  <si>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</si>
  <si>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</si>
  <si>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</si>
  <si>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</si>
  <si>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</si>
  <si>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</si>
  <si>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</si>
  <si>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</si>
  <si>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</si>
  <si>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</si>
  <si>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</si>
  <si>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</si>
  <si>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</si>
  <si>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</si>
  <si>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</si>
  <si>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</si>
  <si>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</si>
  <si>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</si>
  <si>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</si>
  <si>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</si>
  <si>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</si>
  <si>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</si>
  <si>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</si>
  <si>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</si>
  <si>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</si>
  <si>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</si>
  <si>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</si>
  <si>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</si>
  <si>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</si>
  <si>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</si>
  <si>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</si>
  <si>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</si>
  <si>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</si>
  <si>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</si>
  <si>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</si>
  <si>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</si>
  <si>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</si>
  <si>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</si>
  <si>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</si>
  <si>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</si>
  <si>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</si>
  <si>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</si>
  <si>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</si>
  <si>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</si>
  <si>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</si>
  <si>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</si>
  <si>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</si>
  <si>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</si>
  <si>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</si>
  <si>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</si>
  <si>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</si>
  <si>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</si>
  <si>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</si>
  <si>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</si>
  <si>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</si>
  <si>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</si>
  <si>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</si>
  <si>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</si>
  <si>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</si>
  <si>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</si>
  <si>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</si>
  <si>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</si>
  <si>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</si>
  <si>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</si>
  <si>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</si>
  <si>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</si>
  <si>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</si>
  <si>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</si>
  <si>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</si>
  <si>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</si>
  <si>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</si>
  <si>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</si>
  <si>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</si>
  <si>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</si>
  <si>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</si>
  <si>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</si>
  <si>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</si>
  <si>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</si>
  <si>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</si>
  <si>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</si>
  <si>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</si>
  <si>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</si>
  <si>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</si>
  <si>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</si>
  <si>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</si>
  <si>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</si>
  <si>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</si>
  <si>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</si>
  <si>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</si>
  <si>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</si>
  <si>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</si>
  <si>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</si>
  <si>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</si>
  <si>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</si>
  <si>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</si>
  <si>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</si>
  <si>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</si>
  <si>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</si>
  <si>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</si>
  <si>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</si>
  <si>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</si>
  <si>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</si>
  <si>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</si>
  <si>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</si>
  <si>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</si>
  <si>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</si>
  <si>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</si>
  <si>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</si>
  <si>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</si>
  <si>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</si>
  <si>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</si>
  <si>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</si>
  <si>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</si>
  <si>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</si>
  <si>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</si>
  <si>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</si>
  <si>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</si>
  <si>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</si>
  <si>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</si>
  <si>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</si>
  <si>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</si>
  <si>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</si>
  <si>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</si>
  <si>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</si>
  <si>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</si>
  <si>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</si>
  <si>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</si>
  <si>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</si>
  <si>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</si>
  <si>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</si>
  <si>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</si>
  <si>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</si>
  <si>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</si>
  <si>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</si>
  <si>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</si>
  <si>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</si>
  <si>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</si>
  <si>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</si>
  <si>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</si>
  <si>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</si>
  <si>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</si>
  <si>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</si>
  <si>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</si>
  <si>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</si>
  <si>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</si>
  <si>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</si>
  <si>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</si>
  <si>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</si>
  <si>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</si>
  <si>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</si>
  <si>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</si>
  <si>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</si>
  <si>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</si>
  <si>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</si>
  <si>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</si>
  <si>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</si>
  <si>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</si>
  <si>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</si>
  <si>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</si>
  <si>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</si>
  <si>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</si>
  <si>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</si>
  <si>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</si>
  <si>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</si>
  <si>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</si>
  <si>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</si>
  <si>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</si>
  <si>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</si>
  <si>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</si>
  <si>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</si>
  <si>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</si>
  <si>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</si>
  <si>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</si>
  <si>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</si>
  <si>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</si>
  <si>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</si>
  <si>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</si>
  <si>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</si>
  <si>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</si>
  <si>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</si>
  <si>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</si>
  <si>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</si>
  <si>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</si>
  <si>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</si>
  <si>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</si>
  <si>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</si>
  <si>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</si>
  <si>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</si>
  <si>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</si>
  <si>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</si>
  <si>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</si>
  <si>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</si>
  <si>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</si>
  <si>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</si>
  <si>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</si>
  <si>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</si>
  <si>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</si>
  <si>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</si>
  <si>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</si>
  <si>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</si>
  <si>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</si>
  <si>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</si>
  <si>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</si>
  <si>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</si>
  <si>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</si>
  <si>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</si>
  <si>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</si>
  <si>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</si>
  <si>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</si>
  <si>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</si>
  <si>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</si>
  <si>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</si>
  <si>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</si>
  <si>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</si>
  <si>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</si>
  <si>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</si>
  <si>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</si>
  <si>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</si>
  <si>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</si>
  <si>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</si>
  <si>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</si>
  <si>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</si>
  <si>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</si>
  <si>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</si>
  <si>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</si>
  <si>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</si>
  <si>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</si>
  <si>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</si>
  <si>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</si>
  <si>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</si>
  <si>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</si>
  <si>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</si>
  <si>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</si>
  <si>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</si>
  <si>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</si>
  <si>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</si>
  <si>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</si>
  <si>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</si>
  <si>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</si>
  <si>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</si>
  <si>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</si>
  <si>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</si>
  <si>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</si>
  <si>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</si>
  <si>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</si>
  <si>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</si>
  <si>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</si>
  <si>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</si>
  <si>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</si>
  <si>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</si>
  <si>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</si>
  <si>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</si>
  <si>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</si>
  <si>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</si>
  <si>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</si>
  <si>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</si>
  <si>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</si>
  <si>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</si>
  <si>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</si>
  <si>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</si>
  <si>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</si>
  <si>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</si>
  <si>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</si>
  <si>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</si>
  <si>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</si>
  <si>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</si>
  <si>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</si>
  <si>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</si>
  <si>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</si>
  <si>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</si>
  <si>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</si>
  <si>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</si>
  <si>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</si>
  <si>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</si>
  <si>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</si>
  <si>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</si>
  <si>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</si>
  <si>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</si>
  <si>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</si>
  <si>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</si>
  <si>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</si>
  <si>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</si>
  <si>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</si>
  <si>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</si>
  <si>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</si>
  <si>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</si>
  <si>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</si>
  <si>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</si>
  <si>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</si>
  <si>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</si>
  <si>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</si>
  <si>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</si>
  <si>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</si>
  <si>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</si>
  <si>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</si>
  <si>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</si>
  <si>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</si>
  <si>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</si>
  <si>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</si>
  <si>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</si>
  <si>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</si>
  <si>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</si>
  <si>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</si>
  <si>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</si>
  <si>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</si>
  <si>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</si>
  <si>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</si>
  <si>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</si>
  <si>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</si>
  <si>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</si>
  <si>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</si>
  <si>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</si>
  <si>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</si>
  <si>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</si>
  <si>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</si>
  <si>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</si>
  <si>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</si>
  <si>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</si>
  <si>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</si>
  <si>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</si>
  <si>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</si>
  <si>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</si>
  <si>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</si>
  <si>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</si>
  <si>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</si>
  <si>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</si>
  <si>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</si>
  <si>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</si>
  <si>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</si>
  <si>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</si>
  <si>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</si>
  <si>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</si>
  <si>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</si>
  <si>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</si>
  <si>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</si>
  <si>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</si>
  <si>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</si>
  <si>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</si>
  <si>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</si>
  <si>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</si>
  <si>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</si>
  <si>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</si>
  <si>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</si>
  <si>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</si>
  <si>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</si>
  <si>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</si>
  <si>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</si>
  <si>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</si>
  <si>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</si>
  <si>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</si>
  <si>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</si>
  <si>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</si>
  <si>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</si>
  <si>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</si>
  <si>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</si>
  <si>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</si>
  <si>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</si>
  <si>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</si>
  <si>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</si>
  <si>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</si>
  <si>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</si>
  <si>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</si>
  <si>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</si>
  <si>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</si>
  <si>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</si>
  <si>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</si>
  <si>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</si>
  <si>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</si>
  <si>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</si>
  <si>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</si>
  <si>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</si>
  <si>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</si>
  <si>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</si>
  <si>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</si>
  <si>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</si>
  <si>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</si>
  <si>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</si>
  <si>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</si>
  <si>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</si>
  <si>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</si>
  <si>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</si>
  <si>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</si>
  <si>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</si>
  <si>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</si>
  <si>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</si>
  <si>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</si>
  <si>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</si>
  <si>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</si>
  <si>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</si>
  <si>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</si>
  <si>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</si>
  <si>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</si>
  <si>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</si>
  <si>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</si>
  <si>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</si>
  <si>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</si>
  <si>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</si>
  <si>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</si>
  <si>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</si>
  <si>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</si>
  <si>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</si>
  <si>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</si>
  <si>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</si>
  <si>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</si>
  <si>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</si>
  <si>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</si>
  <si>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</si>
  <si>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</si>
  <si>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</si>
  <si>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</si>
  <si>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</si>
  <si>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</si>
  <si>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</si>
  <si>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</si>
  <si>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</si>
  <si>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</si>
  <si>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</si>
  <si>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</si>
  <si>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</si>
  <si>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</si>
  <si>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</si>
  <si>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</si>
  <si>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</si>
  <si>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</si>
  <si>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</si>
  <si>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</si>
  <si>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</si>
  <si>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</si>
  <si>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</si>
  <si>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</si>
  <si>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</si>
  <si>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</si>
  <si>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</si>
  <si>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</si>
  <si>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</si>
  <si>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</si>
  <si>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</si>
  <si>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</si>
  <si>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</si>
  <si>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</si>
  <si>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</si>
  <si>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</si>
  <si>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</si>
  <si>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</si>
  <si>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</si>
  <si>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</si>
  <si>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</si>
  <si>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</si>
  <si>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</si>
  <si>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</si>
  <si>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</si>
  <si>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</si>
  <si>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</si>
  <si>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</si>
  <si>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</si>
  <si>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</si>
  <si>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</si>
  <si>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</si>
  <si>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</si>
  <si>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</si>
  <si>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</si>
  <si>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</si>
  <si>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</si>
  <si>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</si>
  <si>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</si>
  <si>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</si>
  <si>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</si>
  <si>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</si>
  <si>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</si>
  <si>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</si>
  <si>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</si>
  <si>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</si>
  <si>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</si>
  <si>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</si>
  <si>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</si>
  <si>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</si>
  <si>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</si>
  <si>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</si>
  <si>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</si>
  <si>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</si>
  <si>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</si>
  <si>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</si>
  <si>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</si>
  <si>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</si>
  <si>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</si>
  <si>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</si>
  <si>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</si>
  <si>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</si>
  <si>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</si>
  <si>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</si>
  <si>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</si>
  <si>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</si>
  <si>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</si>
  <si>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</si>
  <si>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</si>
  <si>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</si>
  <si>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</si>
  <si>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</si>
  <si>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</si>
  <si>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</si>
  <si>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</si>
  <si>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</si>
  <si>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</si>
  <si>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</si>
  <si>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</si>
  <si>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</si>
  <si>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</si>
  <si>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</si>
  <si>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</si>
  <si>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</si>
  <si>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</si>
  <si>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</si>
  <si>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</si>
  <si>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</si>
  <si>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</si>
  <si>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</si>
  <si>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</si>
  <si>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</si>
  <si>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</si>
  <si>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</si>
  <si>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</si>
  <si>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</si>
  <si>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</si>
  <si>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</si>
  <si>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</si>
  <si>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</si>
  <si>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</si>
  <si>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</si>
  <si>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</si>
  <si>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</si>
  <si>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</si>
  <si>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</si>
  <si>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</si>
  <si>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</si>
  <si>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</si>
  <si>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</si>
  <si>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</si>
  <si>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</si>
  <si>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</si>
  <si>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</si>
  <si>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</si>
  <si>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</si>
  <si>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</si>
  <si>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</si>
  <si>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</si>
  <si>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</si>
  <si>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</si>
  <si>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</si>
  <si>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</si>
  <si>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</si>
  <si>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</si>
  <si>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</si>
  <si>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</si>
  <si>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</si>
  <si>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</si>
  <si>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</si>
  <si>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</si>
  <si>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</si>
  <si>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</si>
  <si>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</si>
  <si>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</si>
  <si>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</si>
  <si>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</si>
  <si>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</si>
  <si>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</si>
  <si>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</si>
  <si>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</si>
  <si>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</si>
  <si>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</si>
  <si>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</si>
  <si>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</si>
  <si>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</si>
  <si>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</si>
  <si>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</si>
  <si>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</si>
  <si>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</si>
  <si>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</si>
  <si>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</si>
  <si>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</si>
  <si>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</si>
  <si>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</si>
  <si>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</si>
  <si>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</si>
  <si>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</si>
  <si>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</si>
  <si>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</si>
  <si>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</si>
  <si>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</si>
  <si>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</si>
  <si>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</si>
  <si>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</si>
  <si>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</si>
  <si>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</si>
  <si>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</si>
  <si>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</si>
  <si>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</si>
  <si>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</si>
  <si>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</si>
  <si>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</si>
  <si>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</si>
  <si>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</si>
  <si>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</si>
  <si>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</si>
  <si>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</si>
  <si>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</si>
  <si>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</si>
  <si>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</si>
  <si>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</si>
  <si>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</si>
  <si>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</si>
  <si>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</si>
  <si>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</si>
  <si>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</si>
  <si>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</si>
  <si>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</si>
  <si>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</si>
  <si>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</si>
  <si>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</si>
  <si>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</si>
  <si>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</si>
  <si>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</si>
  <si>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</si>
  <si>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</si>
  <si>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</si>
  <si>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</si>
  <si>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</si>
  <si>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</si>
  <si>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</si>
  <si>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</si>
  <si>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</si>
  <si>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</si>
  <si>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</si>
  <si>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</si>
  <si>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</si>
  <si>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</si>
  <si>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</si>
  <si>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</si>
  <si>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</si>
  <si>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</si>
  <si>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</si>
  <si>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</si>
  <si>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</si>
  <si>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</si>
  <si>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</si>
  <si>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</si>
  <si>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</si>
  <si>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</si>
  <si>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</si>
  <si>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</si>
  <si>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</si>
  <si>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</si>
  <si>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</si>
  <si>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</si>
  <si>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</si>
  <si>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</si>
  <si>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</si>
  <si>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</si>
  <si>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</si>
  <si>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</si>
  <si>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</si>
  <si>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</si>
  <si>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</si>
  <si>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</si>
  <si>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</si>
  <si>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</si>
  <si>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</si>
  <si>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</si>
  <si>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</si>
  <si>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</si>
  <si>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</si>
  <si>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</si>
  <si>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</si>
  <si>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</si>
  <si>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</si>
  <si>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</si>
  <si>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</si>
  <si>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</si>
  <si>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</si>
  <si>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</si>
  <si>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</si>
  <si>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</si>
  <si>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</si>
  <si>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</si>
  <si>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</si>
  <si>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</si>
  <si>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</si>
  <si>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</si>
  <si>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</si>
  <si>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</si>
  <si>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</si>
  <si>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</si>
  <si>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</si>
  <si>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</si>
  <si>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</si>
  <si>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</si>
  <si>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</si>
  <si>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</si>
  <si>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</si>
  <si>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</si>
  <si>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</si>
  <si>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</si>
  <si>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</si>
  <si>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</si>
  <si>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</si>
  <si>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</si>
  <si>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</si>
  <si>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</si>
  <si>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</si>
  <si>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</si>
  <si>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</si>
  <si>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</si>
  <si>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</si>
  <si>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</si>
  <si>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</si>
  <si>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</si>
  <si>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</si>
  <si>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</si>
  <si>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</si>
  <si>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</si>
  <si>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</si>
  <si>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</si>
  <si>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</si>
  <si>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</si>
  <si>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</si>
  <si>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</si>
  <si>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</si>
  <si>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</si>
  <si>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</si>
  <si>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</si>
  <si>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</si>
  <si>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</si>
  <si>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</si>
  <si>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</si>
  <si>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</si>
  <si>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</si>
  <si>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</si>
  <si>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</si>
  <si>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</si>
  <si>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</si>
  <si>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</si>
  <si>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</si>
  <si>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</si>
  <si>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</si>
  <si>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</si>
  <si>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</si>
  <si>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</si>
  <si>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</si>
  <si>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</si>
  <si>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</si>
  <si>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</si>
  <si>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</si>
  <si>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</si>
  <si>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</si>
  <si>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</si>
  <si>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</si>
  <si>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</si>
  <si>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</si>
  <si>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</si>
  <si>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</si>
  <si>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</si>
  <si>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</si>
  <si>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</si>
  <si>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</si>
  <si>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</si>
  <si>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</si>
  <si>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</si>
  <si>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</si>
  <si>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</si>
  <si>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</si>
  <si>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</si>
  <si>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</si>
  <si>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</si>
  <si>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</si>
  <si>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</si>
  <si>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</si>
  <si>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</si>
  <si>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</si>
  <si>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</si>
  <si>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</si>
  <si>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</si>
  <si>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</si>
  <si>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</si>
  <si>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</si>
  <si>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</si>
  <si>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</si>
  <si>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</si>
  <si>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</si>
  <si>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</si>
  <si>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</si>
  <si>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</si>
  <si>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</si>
  <si>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</si>
  <si>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</si>
  <si>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</si>
  <si>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</si>
  <si>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</si>
  <si>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</si>
  <si>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</si>
  <si>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</si>
  <si>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</si>
  <si>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</si>
  <si>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</si>
  <si>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</si>
  <si>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</si>
  <si>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</si>
  <si>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</si>
  <si>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</si>
  <si>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</si>
  <si>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</si>
  <si>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</si>
  <si>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</si>
  <si>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</si>
  <si>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</si>
  <si>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</si>
  <si>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</si>
  <si>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</si>
  <si>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</si>
  <si>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</si>
  <si>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</si>
  <si>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</si>
  <si>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</si>
  <si>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</si>
  <si>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</si>
  <si>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</si>
  <si>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</si>
  <si>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</si>
  <si>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</si>
  <si>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</si>
  <si>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</si>
  <si>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</si>
  <si>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</si>
  <si>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</si>
  <si>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</si>
  <si>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</si>
  <si>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</si>
  <si>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</si>
  <si>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</si>
  <si>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</si>
  <si>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</si>
  <si>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</si>
  <si>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</si>
  <si>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</si>
  <si>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</si>
  <si>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</si>
  <si>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</si>
  <si>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</si>
  <si>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</si>
  <si>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</si>
  <si>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</si>
  <si>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</si>
  <si>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</si>
  <si>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</si>
  <si>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</si>
  <si>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</si>
  <si>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</si>
  <si>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</si>
  <si>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</si>
  <si>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</si>
  <si>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</si>
  <si>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</si>
  <si>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</si>
  <si>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</si>
  <si>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</si>
  <si>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</si>
  <si>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</si>
  <si>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</si>
  <si>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</si>
  <si>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</si>
  <si>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</si>
  <si>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</si>
  <si>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</si>
  <si>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</si>
  <si>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</si>
  <si>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</si>
  <si>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</si>
  <si>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</si>
  <si>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</si>
  <si>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</si>
  <si>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</si>
  <si>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</si>
  <si>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</si>
  <si>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</si>
  <si>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</si>
  <si>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</si>
  <si>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</si>
  <si>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</si>
  <si>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</si>
  <si>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</si>
  <si>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</si>
  <si>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</si>
  <si>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</si>
  <si>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</si>
  <si>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</si>
  <si>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</si>
  <si>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</si>
  <si>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</si>
  <si>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</si>
  <si>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</si>
  <si>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</si>
  <si>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</si>
  <si>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</si>
  <si>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</si>
  <si>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</si>
  <si>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</si>
  <si>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</si>
  <si>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</si>
  <si>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</si>
  <si>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</si>
  <si>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</si>
  <si>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</si>
  <si>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</si>
  <si>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</si>
  <si>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</si>
  <si>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</si>
  <si>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</si>
  <si>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</si>
  <si>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</si>
  <si>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</si>
  <si>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</si>
  <si>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</si>
  <si>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</si>
  <si>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</si>
  <si>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</si>
  <si>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</si>
  <si>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</si>
  <si>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</si>
  <si>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</si>
  <si>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</si>
  <si>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</si>
  <si>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</si>
  <si>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</si>
  <si>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</si>
  <si>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</si>
  <si>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</si>
  <si>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</si>
  <si>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</si>
  <si>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</si>
  <si>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</si>
  <si>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</si>
  <si>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</si>
  <si>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</si>
  <si>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</si>
  <si>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</si>
  <si>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</si>
  <si>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</si>
  <si>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</si>
  <si>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</si>
  <si>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</si>
  <si>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</si>
  <si>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</si>
  <si>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</si>
  <si>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</si>
  <si>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</si>
  <si>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</si>
  <si>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</si>
  <si>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</si>
  <si>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</si>
  <si>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</si>
  <si>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</si>
  <si>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</si>
  <si>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</si>
  <si>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</si>
  <si>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</si>
  <si>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</si>
  <si>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</si>
  <si>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</si>
  <si>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</si>
  <si>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</si>
  <si>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</si>
  <si>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</si>
  <si>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</si>
  <si>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</si>
  <si>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</si>
  <si>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</si>
  <si>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</si>
  <si>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</si>
  <si>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</si>
  <si>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</si>
  <si>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</si>
  <si>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</si>
  <si>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</si>
  <si>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</si>
  <si>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</si>
  <si>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</si>
  <si>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</si>
  <si>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</si>
  <si>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</si>
  <si>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</si>
  <si>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</si>
  <si>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</si>
  <si>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</si>
  <si>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</si>
  <si>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</si>
  <si>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</si>
  <si>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</si>
  <si>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</si>
  <si>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</si>
  <si>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</si>
  <si>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</si>
  <si>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</si>
  <si>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</si>
  <si>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</si>
  <si>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</si>
  <si>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</si>
  <si>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</si>
  <si>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</si>
  <si>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</si>
  <si>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</si>
  <si>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</si>
  <si>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</si>
  <si>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</si>
  <si>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</si>
  <si>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</si>
  <si>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</si>
  <si>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</si>
  <si>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</si>
  <si>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</si>
  <si>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</si>
  <si>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</si>
  <si>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</si>
  <si>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</si>
  <si>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</si>
  <si>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</si>
  <si>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</si>
  <si>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</si>
  <si>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</si>
  <si>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</si>
  <si>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</si>
  <si>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</si>
  <si>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</si>
  <si>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</si>
  <si>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</si>
  <si>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</si>
  <si>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</si>
  <si>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</si>
  <si>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</si>
  <si>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</si>
  <si>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</si>
  <si>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</si>
  <si>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</si>
  <si>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</si>
  <si>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</si>
  <si>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</si>
  <si>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</si>
  <si>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</si>
  <si>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</si>
  <si>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</si>
  <si>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</si>
  <si>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</si>
  <si>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</si>
  <si>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</si>
  <si>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</si>
  <si>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</si>
  <si>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</si>
  <si>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</si>
  <si>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</si>
  <si>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</si>
  <si>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</si>
  <si>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</si>
  <si>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</si>
  <si>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</si>
  <si>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</si>
  <si>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</si>
  <si>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</si>
  <si>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</si>
  <si>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</si>
  <si>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</si>
  <si>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</si>
  <si>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</si>
  <si>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</si>
  <si>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</si>
  <si>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</si>
  <si>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</si>
  <si>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</si>
  <si>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</si>
  <si>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</si>
  <si>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</si>
  <si>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</si>
  <si>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</si>
  <si>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</si>
  <si>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</si>
  <si>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</si>
  <si>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</si>
  <si>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</si>
  <si>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</si>
  <si>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</si>
  <si>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</si>
  <si>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</si>
  <si>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</si>
  <si>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</si>
  <si>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</si>
  <si>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</si>
  <si>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</si>
  <si>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</si>
  <si>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</si>
  <si>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</si>
  <si>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</si>
  <si>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</si>
  <si>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</si>
  <si>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</si>
  <si>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</si>
  <si>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</si>
  <si>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</si>
  <si>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</si>
  <si>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</si>
  <si>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</si>
  <si>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</si>
  <si>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</si>
  <si>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</si>
  <si>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</si>
  <si>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</si>
  <si>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</si>
  <si>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</si>
  <si>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</si>
  <si>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</si>
  <si>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</si>
  <si>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</si>
  <si>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</si>
  <si>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</si>
  <si>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</si>
  <si>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</si>
  <si>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</si>
  <si>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</si>
  <si>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</si>
  <si>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</si>
  <si>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</si>
  <si>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</si>
  <si>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</si>
  <si>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</si>
  <si>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</si>
  <si>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</si>
  <si>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</si>
  <si>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</si>
  <si>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</si>
  <si>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</si>
  <si>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</si>
  <si>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</si>
  <si>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</si>
  <si>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</si>
  <si>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</si>
  <si>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</si>
  <si>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</si>
  <si>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</si>
  <si>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</si>
  <si>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</si>
  <si>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</si>
  <si>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</si>
  <si>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</si>
  <si>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</si>
  <si>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</si>
  <si>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</si>
  <si>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</si>
  <si>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</si>
  <si>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</si>
  <si>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</si>
  <si>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</si>
  <si>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</si>
  <si>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</si>
  <si>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</si>
  <si>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</si>
  <si>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</si>
  <si>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</si>
  <si>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</si>
  <si>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</si>
  <si>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</si>
  <si>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</si>
  <si>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</si>
  <si>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</si>
  <si>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</si>
  <si>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</si>
  <si>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</si>
  <si>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</si>
  <si>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</si>
  <si>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</si>
  <si>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</si>
  <si>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</si>
  <si>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</si>
  <si>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</si>
  <si>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</si>
  <si>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</si>
  <si>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</si>
  <si>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</si>
  <si>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</si>
  <si>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</si>
  <si>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</si>
  <si>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</si>
  <si>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</si>
  <si>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</si>
  <si>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</si>
  <si>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</si>
  <si>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</si>
  <si>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</si>
  <si>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</si>
  <si>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</si>
  <si>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</si>
  <si>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</si>
  <si>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</si>
  <si>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</si>
  <si>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</si>
  <si>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</si>
  <si>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</si>
  <si>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</si>
  <si>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</si>
  <si>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</si>
  <si>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</si>
  <si>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</si>
  <si>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</si>
  <si>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</si>
  <si>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</si>
  <si>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</si>
  <si>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</si>
  <si>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</si>
  <si>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</si>
  <si>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</si>
  <si>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</si>
  <si>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</si>
  <si>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</si>
  <si>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</si>
  <si>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</si>
  <si>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</si>
  <si>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</si>
  <si>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</si>
  <si>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</si>
  <si>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</si>
  <si>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</si>
  <si>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</si>
  <si>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</si>
  <si>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</si>
  <si>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</si>
  <si>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</si>
  <si>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</si>
  <si>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</si>
  <si>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</si>
  <si>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</si>
  <si>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</si>
  <si>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</si>
  <si>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</si>
  <si>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</si>
  <si>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</si>
  <si>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</si>
  <si>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</si>
  <si>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</si>
  <si>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</si>
  <si>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</si>
  <si>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</si>
  <si>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</si>
  <si>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</si>
  <si>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</si>
  <si>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</si>
  <si>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</si>
  <si>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</si>
  <si>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</si>
  <si>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</si>
  <si>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</si>
  <si>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</si>
  <si>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</si>
  <si>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</si>
  <si>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</si>
  <si>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</si>
  <si>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</si>
  <si>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</si>
  <si>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</si>
  <si>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</si>
  <si>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</si>
  <si>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</si>
  <si>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</si>
  <si>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</si>
  <si>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</si>
  <si>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</si>
  <si>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</si>
  <si>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</si>
  <si>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</si>
  <si>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</si>
  <si>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</si>
  <si>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</si>
  <si>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</si>
  <si>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</si>
  <si>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</si>
  <si>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</si>
  <si>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</si>
  <si>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</si>
  <si>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</si>
  <si>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</si>
  <si>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</si>
  <si>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</si>
  <si>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</si>
  <si>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</si>
  <si>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</si>
  <si>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</si>
  <si>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</si>
  <si>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</si>
  <si>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</si>
  <si>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</si>
  <si>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</si>
  <si>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</si>
  <si>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</si>
  <si>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</si>
  <si>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</si>
  <si>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</si>
  <si>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</si>
  <si>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</si>
  <si>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</si>
  <si>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</si>
  <si>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</si>
  <si>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</si>
  <si>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</si>
  <si>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</si>
  <si>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</si>
  <si>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</si>
  <si>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</si>
  <si>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</si>
  <si>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</si>
  <si>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</si>
  <si>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</si>
  <si>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</si>
  <si>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</si>
  <si>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</si>
  <si>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</si>
  <si>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</si>
  <si>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</si>
  <si>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</si>
  <si>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</si>
  <si>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</si>
  <si>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</si>
  <si>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</si>
  <si>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</si>
  <si>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</si>
  <si>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</si>
  <si>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</si>
  <si>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</si>
  <si>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</si>
  <si>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</si>
  <si>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</si>
  <si>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</si>
  <si>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</si>
  <si>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</si>
  <si>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</si>
  <si>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</si>
  <si>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</si>
  <si>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</si>
  <si>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</si>
  <si>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</si>
  <si>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</si>
  <si>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</si>
  <si>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</si>
  <si>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</si>
  <si>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</si>
  <si>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</si>
  <si>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</si>
  <si>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</si>
  <si>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</si>
  <si>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</si>
  <si>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</si>
  <si>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</si>
  <si>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</si>
  <si>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</si>
  <si>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</si>
  <si>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</si>
  <si>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</si>
  <si>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</si>
  <si>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</si>
  <si>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</si>
  <si>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</si>
  <si>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</si>
  <si>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</si>
  <si>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</si>
  <si>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</si>
  <si>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</si>
  <si>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</si>
  <si>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</si>
  <si>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</si>
  <si>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</si>
  <si>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</si>
  <si>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</si>
  <si>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</si>
  <si>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</si>
  <si>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</si>
  <si>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</si>
  <si>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</si>
  <si>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</si>
  <si>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</si>
  <si>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</si>
  <si>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</si>
  <si>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</si>
  <si>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</si>
  <si>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</si>
  <si>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</si>
  <si>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</si>
  <si>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</si>
  <si>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</si>
  <si>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</si>
  <si>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</si>
  <si>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</si>
  <si>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</si>
  <si>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</si>
  <si>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 Backer</t>
  </si>
  <si>
    <t>Failed Backer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</si>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</sst>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 Per 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3-443B-A432-57A37B63C514}"/>
            </c:ext>
          </c:extLst>
        </c:ser>
        <c:ser>
          <c:idx val="1"/>
          <c:order val="1"/>
          <c:tx>
            <c:strRef>
              <c:f>'Campaign 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443B-A432-57A37B63C514}"/>
            </c:ext>
          </c:extLst>
        </c:ser>
        <c:ser>
          <c:idx val="2"/>
          <c:order val="2"/>
          <c:tx>
            <c:strRef>
              <c:f>'Campaign 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3-443B-A432-57A37B63C514}"/>
            </c:ext>
          </c:extLst>
        </c:ser>
        <c:ser>
          <c:idx val="3"/>
          <c:order val="3"/>
          <c:tx>
            <c:strRef>
              <c:f>'Campaign 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3-443B-A432-57A37B63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595360"/>
        <c:axId val="1732440976"/>
      </c:barChart>
      <c:catAx>
        <c:axId val="16025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40976"/>
        <c:crosses val="autoZero"/>
        <c:auto val="1"/>
        <c:lblAlgn val="ctr"/>
        <c:lblOffset val="100"/>
        <c:noMultiLvlLbl val="0"/>
      </c:catAx>
      <c:valAx>
        <c:axId val="1732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720-97C9-9653B0434FE7}"/>
            </c:ext>
          </c:extLst>
        </c:ser>
        <c:ser>
          <c:idx val="1"/>
          <c:order val="1"/>
          <c:tx>
            <c:strRef>
              <c:f>'Campaign Outcome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720-97C9-9653B0434FE7}"/>
            </c:ext>
          </c:extLst>
        </c:ser>
        <c:ser>
          <c:idx val="2"/>
          <c:order val="2"/>
          <c:tx>
            <c:strRef>
              <c:f>'Campaign Outcome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A-4720-97C9-9653B0434FE7}"/>
            </c:ext>
          </c:extLst>
        </c:ser>
        <c:ser>
          <c:idx val="3"/>
          <c:order val="3"/>
          <c:tx>
            <c:strRef>
              <c:f>'Campaign Outcome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A-4720-97C9-9653B043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736032"/>
        <c:axId val="1757361696"/>
      </c:barChart>
      <c:catAx>
        <c:axId val="16007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1696"/>
        <c:crosses val="autoZero"/>
        <c:auto val="1"/>
        <c:lblAlgn val="ctr"/>
        <c:lblOffset val="100"/>
        <c:noMultiLvlLbl val="0"/>
      </c:catAx>
      <c:valAx>
        <c:axId val="1757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Month!PivotTable1</c:name>
    <c:fmtId val="1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2-4BA1-ABD7-EE100F1742B8}"/>
            </c:ext>
          </c:extLst>
        </c:ser>
        <c:ser>
          <c:idx val="1"/>
          <c:order val="1"/>
          <c:tx>
            <c:strRef>
              <c:f>'Outcome Based on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BA1-ABD7-EE100F1742B8}"/>
            </c:ext>
          </c:extLst>
        </c:ser>
        <c:ser>
          <c:idx val="2"/>
          <c:order val="2"/>
          <c:tx>
            <c:strRef>
              <c:f>'Outcome Based on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2-4BA1-ABD7-EE100F17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80976"/>
        <c:axId val="683089904"/>
      </c:lineChart>
      <c:catAx>
        <c:axId val="5617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89904"/>
        <c:crosses val="autoZero"/>
        <c:auto val="1"/>
        <c:lblAlgn val="ctr"/>
        <c:lblOffset val="100"/>
        <c:noMultiLvlLbl val="0"/>
      </c:catAx>
      <c:valAx>
        <c:axId val="68308990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7-4ED2-A4CE-49C4A80D0540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7-4ED2-A4CE-49C4A80D0540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A7-4ED2-A4CE-49C4A80D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7296"/>
        <c:axId val="891413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A7-4ED2-A4CE-49C4A80D05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A7-4ED2-A4CE-49C4A80D05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A7-4ED2-A4CE-49C4A80D05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A7-4ED2-A4CE-49C4A80D0540}"/>
                  </c:ext>
                </c:extLst>
              </c15:ser>
            </c15:filteredLineSeries>
          </c:ext>
        </c:extLst>
      </c:lineChart>
      <c:catAx>
        <c:axId val="7143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13920"/>
        <c:crosses val="autoZero"/>
        <c:auto val="1"/>
        <c:lblAlgn val="ctr"/>
        <c:lblOffset val="100"/>
        <c:noMultiLvlLbl val="0"/>
      </c:catAx>
      <c:valAx>
        <c:axId val="8914139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3</xdr:row>
      <xdr:rowOff>66674</xdr:rowOff>
    </xdr:from>
    <xdr:to>
      <xdr:col>26</xdr:col>
      <xdr:colOff>76200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31670-DCB5-E85C-751E-BFD70D4F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347661</xdr:colOff>
      <xdr:row>2</xdr:row>
      <xdr:rowOff>19048</xdr:rowOff>
    </xdr:from>
    <xdr:to>
      <xdr:col>22</xdr:col>
      <xdr:colOff>19050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763BA-E722-568D-014C-F18FA24C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161925</xdr:rowOff>
    </xdr:from>
    <xdr:to>
      <xdr:col>14</xdr:col>
      <xdr:colOff>552449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8171D-DDB5-2B9E-F07B-8CE08119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66674</xdr:rowOff>
    </xdr:from>
    <xdr:to>
      <xdr:col>8</xdr:col>
      <xdr:colOff>9525</xdr:colOff>
      <xdr:row>34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EB175-B639-356A-E807-85663E99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an Ming Chiang" refreshedDate="45254.741391319447" createdVersion="8" refreshedVersion="8" minRefreshableVersion="3" recordCount="1000" xr:uid="{936984E8-6677-4271-9902-2CE585FCDFC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9F220-0057-4500-9A73-FDBD732D81B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217E8-88B0-4DEC-B865-EFB98C2A83B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C2810-A919-45DC-AA26-14E1D5314F8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0"/>
        <item sd="0"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84862-A37C-45F2-941A-480BAB0C4394}" name="Table1" displayName="Table1" ref="A1:H13" totalsRowShown="0" dataDxfId="12" dataCellStyle="Percent">
  <autoFilter ref="A1:H13" xr:uid="{EA884862-A37C-45F2-941A-480BAB0C4394}"/>
  <tableColumns count="8">
    <tableColumn id="1" xr3:uid="{8F69917B-E007-488B-B0C9-E991F3AE4C62}" name="Goal"/>
    <tableColumn id="2" xr3:uid="{CB33E143-3FA1-47B7-B64E-7BA44976B186}" name="Number Successful"/>
    <tableColumn id="3" xr3:uid="{E8024304-1F12-40A5-BABB-A4BA5789244B}" name="Number Failed"/>
    <tableColumn id="4" xr3:uid="{26B26926-A9F4-48BF-B500-3F3309731E85}" name="Number Canceled"/>
    <tableColumn id="5" xr3:uid="{24E94930-7A26-4161-8E72-0F59B71BD13D}" name="Total Projects">
      <calculatedColumnFormula>SUM(B2:D2)</calculatedColumnFormula>
    </tableColumn>
    <tableColumn id="6" xr3:uid="{A9D9D343-B265-4EAC-8AA1-69407C9338C5}" name="Percentage Successful" dataDxfId="15" dataCellStyle="Percent">
      <calculatedColumnFormula>B2/E2</calculatedColumnFormula>
    </tableColumn>
    <tableColumn id="7" xr3:uid="{DD4E56A4-F90E-4344-9804-CB154F576892}" name="Percentage Failed" dataDxfId="14" dataCellStyle="Percent">
      <calculatedColumnFormula>C2/E2</calculatedColumnFormula>
    </tableColumn>
    <tableColumn id="8" xr3:uid="{6E6CF438-2F2B-4EFD-8DB6-B1CE3E44EF90}" name="Percentage Canceled" dataDxfId="13" dataCellStyle="Percent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selection activeCell="I1" sqref="I1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21.62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4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LEFT(TRIM(R2),FIND("/",TRIM(R2))-1)</f>
        <v>food</v>
      </c>
      <c r="T2" t="str">
        <f>RIGHT(R2,LEN(R2)-SEARCH("/",R2))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LEFT(TRIM(R3),FIND("/",TRIM(R3))-1)</f>
        <v>music</v>
      </c>
      <c r="T3" t="str">
        <f t="shared" ref="T3:T66" si="5">RIGHT(R3,LEN(R3)-SEARCH("/",R3))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(E66/D66)*100</f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LEFT(TRIM(R67),FIND("/",TRIM(R67))-1)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(E130/D130)*100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LEFT(TRIM(R131),FIND("/",TRIM(R131))-1)</f>
        <v>food</v>
      </c>
      <c r="T131" t="str">
        <f t="shared" ref="T131:T194" si="17">RIGHT(R131,LEN(R131)-SEARCH("/",R131))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(E194/D194)*100</f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LEFT(TRIM(R195),FIND("/",TRIM(R195))-1)</f>
        <v>music</v>
      </c>
      <c r="T195" t="str">
        <f t="shared" ref="T195:T258" si="23">RIGHT(R195,LEN(R195)-SEARCH("/",R195))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(E258/D258)*100</f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LEFT(TRIM(R259),FIND("/",TRIM(R259))-1)</f>
        <v>theater</v>
      </c>
      <c r="T259" t="str">
        <f t="shared" ref="T259:T322" si="29">RIGHT(R259,LEN(R259)-SEARCH("/",R259))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(E322/D322)*100</f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LEFT(TRIM(R323),FIND("/",TRIM(R323))-1)</f>
        <v>film &amp; video</v>
      </c>
      <c r="T323" t="str">
        <f t="shared" ref="T323:T386" si="35">RIGHT(R323,LEN(R323)-SEARCH("/",R323))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(E386/D386)*100</f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LEFT(TRIM(R387),FIND("/",TRIM(R387))-1)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(E450/D450)*100</f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LEFT(TRIM(R451),FIND("/",TRIM(R451))-1)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(E514/D514)*100</f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LEFT(TRIM(R515),FIND("/",TRIM(R515))-1)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(E578/D578)*100</f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LEFT(TRIM(R579),FIND("/",TRIM(R579))-1)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(E642/D642)*100</f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LEFT(TRIM(R643),FIND("/",TRIM(R643))-1)</f>
        <v>theater</v>
      </c>
      <c r="T643" t="str">
        <f t="shared" ref="T643:T706" si="65">RIGHT(R643,LEN(R643)-SEARCH("/",R643))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(E706/D706)*100</f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LEFT(TRIM(R707),FIND("/",TRIM(R707))-1)</f>
        <v>publishing</v>
      </c>
      <c r="T707" t="str">
        <f t="shared" ref="T707:T770" si="71">RIGHT(R707,LEN(R707)-SEARCH("/",R707))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(E770/D770)*100</f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LEFT(TRIM(R771),FIND("/",TRIM(R771))-1)</f>
        <v>games</v>
      </c>
      <c r="T771" t="str">
        <f t="shared" ref="T771:T834" si="77">RIGHT(R771,LEN(R771)-SEARCH("/",R771))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(E834/D834)*100</f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LEFT(TRIM(R835),FIND("/",TRIM(R835))-1)</f>
        <v>publishing</v>
      </c>
      <c r="T835" t="str">
        <f t="shared" ref="T835:T898" si="83">RIGHT(R835,LEN(R835)-SEARCH("/",R835))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(E898/D898)*100</f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LEFT(TRIM(R899),FIND("/",TRIM(R899))-1)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(E962/D962)*100</f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LEFT(TRIM(R963),FIND("/",TRIM(R963))-1)</f>
        <v>publishing</v>
      </c>
      <c r="T963" t="str">
        <f t="shared" ref="T963:T1001" si="95">RIGHT(R963,LEN(R963)-SEARCH("/",R963))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8696B"/>
        <color theme="9" tint="0.39997558519241921"/>
        <color rgb="FF00B0F0"/>
      </colorScale>
    </cfRule>
  </conditionalFormatting>
  <conditionalFormatting sqref="G2:G1001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6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D9B-3FDC-4348-BCD9-BFA5677471F6}">
  <dimension ref="A1:G24"/>
  <sheetViews>
    <sheetView workbookViewId="0">
      <selection activeCell="H30" sqref="H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6" t="s">
        <v>6</v>
      </c>
      <c r="B1" t="s">
        <v>2033</v>
      </c>
    </row>
    <row r="3" spans="1:7" x14ac:dyDescent="0.25">
      <c r="A3" s="6" t="s">
        <v>2045</v>
      </c>
      <c r="B3" s="6" t="s">
        <v>2046</v>
      </c>
    </row>
    <row r="4" spans="1:7" x14ac:dyDescent="0.2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7" x14ac:dyDescent="0.25">
      <c r="A5" s="7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7" x14ac:dyDescent="0.25">
      <c r="A6" s="7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7" x14ac:dyDescent="0.25">
      <c r="A7" s="7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7" x14ac:dyDescent="0.25">
      <c r="A8" s="7" t="s">
        <v>2038</v>
      </c>
      <c r="B8" s="9"/>
      <c r="C8" s="9"/>
      <c r="D8" s="9"/>
      <c r="E8" s="9">
        <v>4</v>
      </c>
      <c r="F8" s="9">
        <v>4</v>
      </c>
    </row>
    <row r="9" spans="1:7" x14ac:dyDescent="0.25">
      <c r="A9" s="7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7" x14ac:dyDescent="0.25">
      <c r="A10" s="7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7" x14ac:dyDescent="0.25">
      <c r="A11" s="7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7" x14ac:dyDescent="0.25">
      <c r="A12" s="7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7" x14ac:dyDescent="0.25">
      <c r="A13" s="7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7" x14ac:dyDescent="0.25">
      <c r="A14" s="7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6" spans="1:7" x14ac:dyDescent="0.25">
      <c r="G16" s="10"/>
    </row>
    <row r="17" spans="7:7" x14ac:dyDescent="0.25">
      <c r="G17" s="10"/>
    </row>
    <row r="18" spans="7:7" x14ac:dyDescent="0.25">
      <c r="G18" s="10"/>
    </row>
    <row r="19" spans="7:7" x14ac:dyDescent="0.25">
      <c r="G19" s="10"/>
    </row>
    <row r="20" spans="7:7" x14ac:dyDescent="0.25">
      <c r="G20" s="10"/>
    </row>
    <row r="21" spans="7:7" x14ac:dyDescent="0.25">
      <c r="G21" s="10"/>
    </row>
    <row r="22" spans="7:7" x14ac:dyDescent="0.25">
      <c r="G22" s="10"/>
    </row>
    <row r="23" spans="7:7" x14ac:dyDescent="0.25">
      <c r="G23" s="10"/>
    </row>
    <row r="24" spans="7:7" x14ac:dyDescent="0.25">
      <c r="G24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D9EC-06DC-43A2-A9E8-26215236BC92}">
  <dimension ref="A1:G58"/>
  <sheetViews>
    <sheetView workbookViewId="0">
      <selection activeCell="L56" sqref="L5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2033</v>
      </c>
    </row>
    <row r="2" spans="1:6" x14ac:dyDescent="0.25">
      <c r="A2" s="6" t="s">
        <v>2031</v>
      </c>
      <c r="B2" t="s">
        <v>2033</v>
      </c>
    </row>
    <row r="4" spans="1:6" x14ac:dyDescent="0.25">
      <c r="A4" s="6" t="s">
        <v>2045</v>
      </c>
      <c r="B4" s="6" t="s">
        <v>2046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7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7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7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7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7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7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7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7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7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7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7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7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7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7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7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7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7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7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7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7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7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7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7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7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35" spans="7:7" x14ac:dyDescent="0.25">
      <c r="G35" s="10"/>
    </row>
    <row r="36" spans="7:7" x14ac:dyDescent="0.25">
      <c r="G36" s="10"/>
    </row>
    <row r="37" spans="7:7" x14ac:dyDescent="0.25">
      <c r="G37" s="10"/>
    </row>
    <row r="38" spans="7:7" x14ac:dyDescent="0.25">
      <c r="G38" s="10"/>
    </row>
    <row r="39" spans="7:7" x14ac:dyDescent="0.25">
      <c r="G39" s="10"/>
    </row>
    <row r="40" spans="7:7" x14ac:dyDescent="0.25">
      <c r="G40" s="10"/>
    </row>
    <row r="41" spans="7:7" x14ac:dyDescent="0.25">
      <c r="G41" s="10"/>
    </row>
    <row r="42" spans="7:7" x14ac:dyDescent="0.25">
      <c r="G42" s="10"/>
    </row>
    <row r="43" spans="7:7" x14ac:dyDescent="0.25">
      <c r="G43" s="10"/>
    </row>
    <row r="44" spans="7:7" x14ac:dyDescent="0.25">
      <c r="G44" s="10"/>
    </row>
    <row r="45" spans="7:7" x14ac:dyDescent="0.25">
      <c r="G45" s="10"/>
    </row>
    <row r="46" spans="7:7" x14ac:dyDescent="0.25">
      <c r="G46" s="10"/>
    </row>
    <row r="47" spans="7:7" x14ac:dyDescent="0.25">
      <c r="G47" s="10"/>
    </row>
    <row r="48" spans="7:7" x14ac:dyDescent="0.25">
      <c r="G48" s="10"/>
    </row>
    <row r="49" spans="7:7" x14ac:dyDescent="0.25">
      <c r="G49" s="10"/>
    </row>
    <row r="50" spans="7:7" x14ac:dyDescent="0.25">
      <c r="G50" s="10"/>
    </row>
    <row r="51" spans="7:7" x14ac:dyDescent="0.25">
      <c r="G51" s="10"/>
    </row>
    <row r="52" spans="7:7" x14ac:dyDescent="0.25">
      <c r="G52" s="10"/>
    </row>
    <row r="53" spans="7:7" x14ac:dyDescent="0.25">
      <c r="G53" s="10"/>
    </row>
    <row r="54" spans="7:7" x14ac:dyDescent="0.25">
      <c r="G54" s="10"/>
    </row>
    <row r="55" spans="7:7" x14ac:dyDescent="0.25">
      <c r="G55" s="10"/>
    </row>
    <row r="56" spans="7:7" x14ac:dyDescent="0.25">
      <c r="G56" s="10"/>
    </row>
    <row r="57" spans="7:7" x14ac:dyDescent="0.25">
      <c r="G57" s="10"/>
    </row>
    <row r="58" spans="7:7" x14ac:dyDescent="0.25">
      <c r="G58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46CA-6073-46C9-94D1-23A66B87FDC9}">
  <dimension ref="A1:G40"/>
  <sheetViews>
    <sheetView workbookViewId="0">
      <selection activeCell="G33" sqref="D33:G3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80" width="8.625" bestFit="1" customWidth="1"/>
    <col min="881" max="881" width="11" bestFit="1" customWidth="1"/>
  </cols>
  <sheetData>
    <row r="1" spans="1:5" x14ac:dyDescent="0.25">
      <c r="A1" s="6" t="s">
        <v>2031</v>
      </c>
      <c r="B1" t="s">
        <v>2033</v>
      </c>
    </row>
    <row r="2" spans="1:5" x14ac:dyDescent="0.25">
      <c r="A2" s="6" t="s">
        <v>2085</v>
      </c>
      <c r="B2" t="s">
        <v>2033</v>
      </c>
    </row>
    <row r="4" spans="1:5" x14ac:dyDescent="0.25">
      <c r="A4" s="6" t="s">
        <v>2045</v>
      </c>
      <c r="B4" s="6" t="s">
        <v>2046</v>
      </c>
    </row>
    <row r="5" spans="1:5" x14ac:dyDescent="0.25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7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7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7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7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7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7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7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7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7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7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7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7" x14ac:dyDescent="0.25">
      <c r="A17" s="7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7" x14ac:dyDescent="0.25">
      <c r="A18" s="7" t="s">
        <v>2044</v>
      </c>
      <c r="B18" s="9">
        <v>57</v>
      </c>
      <c r="C18" s="9">
        <v>364</v>
      </c>
      <c r="D18" s="9">
        <v>565</v>
      </c>
      <c r="E18" s="9">
        <v>986</v>
      </c>
    </row>
    <row r="28" spans="1:7" x14ac:dyDescent="0.25">
      <c r="D28" s="7" t="s">
        <v>2073</v>
      </c>
      <c r="E28">
        <v>49</v>
      </c>
      <c r="F28">
        <v>91</v>
      </c>
      <c r="G28" s="10">
        <f>E28/F28</f>
        <v>0.53846153846153844</v>
      </c>
    </row>
    <row r="29" spans="1:7" x14ac:dyDescent="0.25">
      <c r="D29" s="7" t="s">
        <v>2074</v>
      </c>
      <c r="E29">
        <v>44</v>
      </c>
      <c r="F29">
        <v>79</v>
      </c>
      <c r="G29" s="10">
        <f t="shared" ref="G29:G39" si="0">E29/F29</f>
        <v>0.55696202531645567</v>
      </c>
    </row>
    <row r="30" spans="1:7" x14ac:dyDescent="0.25">
      <c r="D30" s="7" t="s">
        <v>2075</v>
      </c>
      <c r="E30">
        <v>49</v>
      </c>
      <c r="F30">
        <v>86</v>
      </c>
      <c r="G30" s="10">
        <f t="shared" si="0"/>
        <v>0.56976744186046513</v>
      </c>
    </row>
    <row r="31" spans="1:7" x14ac:dyDescent="0.25">
      <c r="D31" s="7" t="s">
        <v>2076</v>
      </c>
      <c r="E31">
        <v>46</v>
      </c>
      <c r="F31">
        <v>77</v>
      </c>
      <c r="G31" s="10">
        <f t="shared" si="0"/>
        <v>0.59740259740259738</v>
      </c>
    </row>
    <row r="32" spans="1:7" x14ac:dyDescent="0.25">
      <c r="D32" s="7" t="s">
        <v>2077</v>
      </c>
      <c r="E32">
        <v>46</v>
      </c>
      <c r="F32">
        <v>84</v>
      </c>
      <c r="G32" s="10">
        <f t="shared" si="0"/>
        <v>0.54761904761904767</v>
      </c>
    </row>
    <row r="33" spans="4:7" x14ac:dyDescent="0.25">
      <c r="D33" s="7" t="s">
        <v>2078</v>
      </c>
      <c r="E33">
        <v>55</v>
      </c>
      <c r="F33">
        <v>86</v>
      </c>
      <c r="G33" s="10">
        <f t="shared" si="0"/>
        <v>0.63953488372093026</v>
      </c>
    </row>
    <row r="34" spans="4:7" x14ac:dyDescent="0.25">
      <c r="D34" s="7" t="s">
        <v>2079</v>
      </c>
      <c r="E34">
        <v>58</v>
      </c>
      <c r="F34">
        <v>93</v>
      </c>
      <c r="G34" s="10">
        <f t="shared" si="0"/>
        <v>0.62365591397849462</v>
      </c>
    </row>
    <row r="35" spans="4:7" x14ac:dyDescent="0.25">
      <c r="D35" s="7" t="s">
        <v>2080</v>
      </c>
      <c r="E35">
        <v>41</v>
      </c>
      <c r="F35">
        <v>84</v>
      </c>
      <c r="G35" s="10">
        <f t="shared" si="0"/>
        <v>0.48809523809523808</v>
      </c>
    </row>
    <row r="36" spans="4:7" x14ac:dyDescent="0.25">
      <c r="D36" s="7" t="s">
        <v>2081</v>
      </c>
      <c r="E36">
        <v>45</v>
      </c>
      <c r="F36">
        <v>73</v>
      </c>
      <c r="G36" s="10">
        <f t="shared" si="0"/>
        <v>0.61643835616438358</v>
      </c>
    </row>
    <row r="37" spans="4:7" x14ac:dyDescent="0.25">
      <c r="D37" s="7" t="s">
        <v>2082</v>
      </c>
      <c r="E37">
        <v>45</v>
      </c>
      <c r="F37">
        <v>77</v>
      </c>
      <c r="G37" s="10">
        <f t="shared" si="0"/>
        <v>0.58441558441558439</v>
      </c>
    </row>
    <row r="38" spans="4:7" x14ac:dyDescent="0.25">
      <c r="D38" s="7" t="s">
        <v>2083</v>
      </c>
      <c r="E38">
        <v>45</v>
      </c>
      <c r="F38">
        <v>75</v>
      </c>
      <c r="G38" s="10">
        <f t="shared" si="0"/>
        <v>0.6</v>
      </c>
    </row>
    <row r="39" spans="4:7" x14ac:dyDescent="0.25">
      <c r="D39" s="7" t="s">
        <v>2084</v>
      </c>
      <c r="E39">
        <v>42</v>
      </c>
      <c r="F39">
        <v>81</v>
      </c>
      <c r="G39" s="10">
        <f t="shared" si="0"/>
        <v>0.51851851851851849</v>
      </c>
    </row>
    <row r="40" spans="4:7" x14ac:dyDescent="0.25">
      <c r="E40">
        <v>565</v>
      </c>
      <c r="F4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8E75-7509-4433-95F9-AB22C3C3A62F}">
  <dimension ref="A1:H13"/>
  <sheetViews>
    <sheetView topLeftCell="A13" workbookViewId="0">
      <selection activeCell="M31" sqref="M31"/>
    </sheetView>
  </sheetViews>
  <sheetFormatPr defaultRowHeight="15.75" x14ac:dyDescent="0.25"/>
  <cols>
    <col min="1" max="1" width="26.375" bestFit="1" customWidth="1"/>
    <col min="2" max="2" width="18.125" customWidth="1"/>
    <col min="3" max="3" width="14.5" customWidth="1"/>
    <col min="4" max="4" width="17.125" customWidth="1"/>
    <col min="5" max="5" width="13.875" customWidth="1"/>
    <col min="6" max="6" width="20.875" customWidth="1"/>
    <col min="7" max="7" width="17.25" customWidth="1"/>
    <col min="8" max="8" width="19.87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COUNTIFS(Crowdfunding!$D:$D,"&lt;1000",Crowdfunding!$G:$G,MID(B$1,FIND(" ",B$1)+1,LEN(B$1)))</f>
        <v>30</v>
      </c>
      <c r="C2">
        <f>COUNTIFS(Crowdfunding!$D:$D,"&lt;1000",Crowdfunding!$G:$G,MID(C$1,FIND(" ",C$1)+1,LEN(C$1)))</f>
        <v>20</v>
      </c>
      <c r="D2">
        <f>COUNTIFS(Crowdfunding!$D:$D,"&lt;1000",Crowdfunding!$G:$G,MID(D$1,FIND(" ",D$1)+1,LEN(D$1)))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COUNTIFS(Crowdfunding!$D:$D,"&gt;=1000",Crowdfunding!$D:$D,"&lt;=4999",Crowdfunding!$G:$G,MID(B$1,FIND(" ",B$1)+1,LEN(B$1)))</f>
        <v>191</v>
      </c>
      <c r="C3">
        <f>COUNTIFS(Crowdfunding!$D:$D,"&gt;=1000",Crowdfunding!$D:$D,"&lt;=4999",Crowdfunding!$G:$G,MID(C$1,FIND(" ",C$1)+1,LEN(C$1)))</f>
        <v>38</v>
      </c>
      <c r="D3">
        <f>COUNTIFS(Crowdfunding!$D:$D,"&gt;=1000",Crowdfunding!$D:$D,"&lt;=4999",Crowdfunding!$G:$G,MID(D$1,FIND(" ",D$1)+1,LEN(D$1)))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COUNTIFS(Crowdfunding!$D:$D,"&gt;=5000",Crowdfunding!$D:$D,"&lt;=9999",Crowdfunding!$G:$G,MID(B$1,FIND(" ",B$1)+1,LEN(B$1)))</f>
        <v>164</v>
      </c>
      <c r="C4">
        <f>COUNTIFS(Crowdfunding!$D:$D,"&gt;=5000",Crowdfunding!$D:$D,"&lt;=9999",Crowdfunding!$G:$G,MID(C$1,FIND(" ",C$1)+1,LEN(C$1)))</f>
        <v>126</v>
      </c>
      <c r="D4">
        <f>COUNTIFS(Crowdfunding!$D:$D,"&gt;=5000",Crowdfunding!$D:$D,"&lt;=9999",Crowdfunding!$G:$G,MID(D$1,FIND(" ",D$1)+1,LEN(D$1)))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COUNTIFS(Crowdfunding!$D:$D,"&gt;=10000", Crowdfunding!$D:$D,"&lt;=14999",Crowdfunding!$G:$G,MID(B$1,FIND(" ",B$1)+1,LEN(B$1)))</f>
        <v>4</v>
      </c>
      <c r="C5">
        <f>COUNTIFS(Crowdfunding!$D:$D,"&gt;=10000", Crowdfunding!$D:$D,"&lt;=14999",Crowdfunding!$G:$G,MID(C$1,FIND(" ",C$1)+1,LEN(C$1)))</f>
        <v>5</v>
      </c>
      <c r="D5">
        <f>COUNTIFS(Crowdfunding!$D:$D,"&gt;=10000", Crowdfunding!$D:$D,"&lt;=14999",Crowdfunding!$G:$G,MID(D$1,FIND(" ",D$1)+1,LEN(D$1)))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COUNTIFS(Crowdfunding!$D:$D,"&gt;=15000", Crowdfunding!$D:$D,"&lt;=19999",Crowdfunding!$G:$G,MID(B$1,FIND(" ",B$1)+1,LEN(B$1)))</f>
        <v>10</v>
      </c>
      <c r="C6">
        <f>COUNTIFS(Crowdfunding!$D:$D,"&gt;=15000", Crowdfunding!$D:$D,"&lt;=19999",Crowdfunding!$G:$G,MID(C$1,FIND(" ",C$1)+1,LEN(C$1)))</f>
        <v>0</v>
      </c>
      <c r="D6">
        <f>COUNTIFS(Crowdfunding!$D:$D,"&gt;=15000", Crowdfunding!$D:$D,"&lt;=19999",Crowdfunding!$G:$G,MID(D$1,FIND(" ",D$1)+1,LEN(D$1)))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COUNTIFS(Crowdfunding!$D:$D,"&gt;=20000", Crowdfunding!$D:$D,"&lt;=24999",Crowdfunding!$G:$G,MID(B$1,FIND(" ",B$1)+1,LEN(B$1)))</f>
        <v>7</v>
      </c>
      <c r="C7">
        <f>COUNTIFS(Crowdfunding!$D:$D,"&gt;=20000", Crowdfunding!$D:$D,"&lt;=24999",Crowdfunding!$G:$G,MID(C$1,FIND(" ",C$1)+1,LEN(C$1)))</f>
        <v>0</v>
      </c>
      <c r="D7">
        <f>COUNTIFS(Crowdfunding!$D:$D,"&gt;=20000", Crowdfunding!$D:$D,"&lt;=24999",Crowdfunding!$G:$G,MID(D$1,FIND(" ",D$1)+1,LEN(D$1)))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COUNTIFS(Crowdfunding!$D:$D,"&gt;=25000", Crowdfunding!$D:$D,"&lt;=29999",Crowdfunding!$G:$G,MID(B$1,FIND(" ",B$1)+1,LEN(B$1)))</f>
        <v>11</v>
      </c>
      <c r="C8">
        <f>COUNTIFS(Crowdfunding!$D:$D,"&gt;=25000", Crowdfunding!$D:$D,"&lt;=29999",Crowdfunding!$G:$G,MID(C$1,FIND(" ",C$1)+1,LEN(C$1)))</f>
        <v>3</v>
      </c>
      <c r="D8">
        <f>COUNTIFS(Crowdfunding!$D:$D,"&gt;=25000", Crowdfunding!$D:$D,"&lt;=29999",Crowdfunding!$G:$G,MID(D$1,FIND(" ",D$1)+1,LEN(D$1)))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COUNTIFS(Crowdfunding!$D:$D,"&gt;=30000", Crowdfunding!$D:$D,"&lt;=34999",Crowdfunding!$G:$G,MID(B$1,FIND(" ",B$1)+1,LEN(B$1)))</f>
        <v>7</v>
      </c>
      <c r="C9">
        <f>COUNTIFS(Crowdfunding!$D:$D,"&gt;=30000", Crowdfunding!$D:$D,"&lt;=34999",Crowdfunding!$G:$G,MID(C$1,FIND(" ",C$1)+1,LEN(C$1)))</f>
        <v>0</v>
      </c>
      <c r="D9">
        <f>COUNTIFS(Crowdfunding!$D:$D,"&gt;=30000", Crowdfunding!$D:$D,"&lt;=34999",Crowdfunding!$G:$G,MID(D$1,FIND(" ",D$1)+1,LEN(D$1)))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COUNTIFS(Crowdfunding!$D:$D,"&gt;=35000", Crowdfunding!$D:$D,"&lt;=39999",Crowdfunding!$G:$G,MID(B$1,FIND(" ",B$1)+1,LEN(B$1)))</f>
        <v>8</v>
      </c>
      <c r="C10">
        <f>COUNTIFS(Crowdfunding!$D:$D,"&gt;=35000", Crowdfunding!$D:$D,"&lt;=39999",Crowdfunding!$G:$G,MID(C$1,FIND(" ",C$1)+1,LEN(C$1)))</f>
        <v>3</v>
      </c>
      <c r="D10">
        <f>COUNTIFS(Crowdfunding!$D:$D,"&gt;=35000", Crowdfunding!$D:$D,"&lt;=39999",Crowdfunding!$G:$G,MID(D$1,FIND(" ",D$1)+1,LEN(D$1)))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COUNTIFS(Crowdfunding!$D:$D,"&gt;=40000", Crowdfunding!$D:$D,"&lt;=44999",Crowdfunding!$G:$G,MID(B$1,FIND(" ",B$1)+1,LEN(B$1)))</f>
        <v>11</v>
      </c>
      <c r="C11">
        <f>COUNTIFS(Crowdfunding!$D:$D,"&gt;=40000", Crowdfunding!$D:$D,"&lt;=44999",Crowdfunding!$G:$G,MID(C$1,FIND(" ",C$1)+1,LEN(C$1)))</f>
        <v>3</v>
      </c>
      <c r="D11">
        <f>COUNTIFS(Crowdfunding!$D:$D,"&gt;=40000", Crowdfunding!$D:$D,"&lt;=44999",Crowdfunding!$G:$G,MID(D$1,FIND(" ",D$1)+1,LEN(D$1)))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COUNTIFS(Crowdfunding!$D:$D,"&gt;=45000", Crowdfunding!$D:$D,"&lt;=49999",Crowdfunding!$G:$G,MID(B$1,FIND(" ",B$1)+1,LEN(B$1)))</f>
        <v>8</v>
      </c>
      <c r="C12">
        <f>COUNTIFS(Crowdfunding!$D:$D,"&gt;=45000", Crowdfunding!$D:$D,"&lt;=49999",Crowdfunding!$G:$G,MID(C$1,FIND(" ",C$1)+1,LEN(C$1)))</f>
        <v>3</v>
      </c>
      <c r="D12">
        <f>COUNTIFS(Crowdfunding!$D:$D,"&gt;=45000", Crowdfunding!$D:$D,"&lt;=49999",Crowdfunding!$G:$G,MID(D$1,FIND(" ",D$1)+1,LEN(D$1)))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COUNTIFS(Crowdfunding!$D:$D,"&gt;=50000",Crowdfunding!$G:$G,MID(B$1,FIND(" ",B$1)+1,LEN(B$1)))</f>
        <v>114</v>
      </c>
      <c r="C13">
        <f>COUNTIFS(Crowdfunding!$D:$D,"&gt;=50000",Crowdfunding!$G:$G,MID(C$1,FIND(" ",C$1)+1,LEN(C$1)))</f>
        <v>163</v>
      </c>
      <c r="D13">
        <f>COUNTIFS(Crowdfunding!$D:$D,"&gt;=50000",Crowdfunding!$G:$G,MID(D$1,FIND(" ",D$1)+1,LEN(D$1)))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3AA8-C471-4C91-AB48-B395C1E89644}">
  <dimension ref="A1:K566"/>
  <sheetViews>
    <sheetView workbookViewId="0">
      <selection activeCell="I6" sqref="I6"/>
    </sheetView>
  </sheetViews>
  <sheetFormatPr defaultRowHeight="15.75" x14ac:dyDescent="0.25"/>
  <cols>
    <col min="1" max="1" width="9.875" bestFit="1" customWidth="1"/>
    <col min="2" max="2" width="14.625" bestFit="1" customWidth="1"/>
    <col min="4" max="4" width="9.875" bestFit="1" customWidth="1"/>
    <col min="5" max="5" width="14.625" bestFit="1" customWidth="1"/>
    <col min="8" max="8" width="16.375" bestFit="1" customWidth="1"/>
    <col min="9" max="9" width="13.5" bestFit="1" customWidth="1"/>
    <col min="10" max="10" width="16.375" bestFit="1" customWidth="1"/>
    <col min="11" max="11" width="13.5" bestFit="1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  <c r="H1" t="s">
        <v>2106</v>
      </c>
      <c r="J1" t="s">
        <v>2107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H2" t="s">
        <v>2108</v>
      </c>
      <c r="I2" s="5">
        <f>AVERAGE(B2:B566)</f>
        <v>851.14690265486729</v>
      </c>
      <c r="J2" t="s">
        <v>2108</v>
      </c>
      <c r="K2" s="5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H3" t="s">
        <v>2109</v>
      </c>
      <c r="I3" s="5">
        <f>MEDIAN(B2:B566)</f>
        <v>201</v>
      </c>
      <c r="J3" t="s">
        <v>2109</v>
      </c>
      <c r="K3" s="5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H4" t="s">
        <v>2110</v>
      </c>
      <c r="I4" s="5">
        <f>MIN(B2:B566)</f>
        <v>16</v>
      </c>
      <c r="J4" t="s">
        <v>2110</v>
      </c>
      <c r="K4" s="5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H5" t="s">
        <v>2111</v>
      </c>
      <c r="I5" s="5">
        <f>MAX(B2:B566)</f>
        <v>7295</v>
      </c>
      <c r="J5" t="s">
        <v>2111</v>
      </c>
      <c r="K5" s="5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H6" t="s">
        <v>2112</v>
      </c>
      <c r="I6" s="5">
        <f>_xlfn.VAR.P(B2:B566)</f>
        <v>1603373.7324019109</v>
      </c>
      <c r="J6" t="s">
        <v>2112</v>
      </c>
      <c r="K6" s="5">
        <f>_xlfn.VAR.P(E2:E365)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H7" t="s">
        <v>2113</v>
      </c>
      <c r="I7" s="5">
        <f>_xlfn.STDEV.P(B2:B566)</f>
        <v>1266.2439466397898</v>
      </c>
      <c r="J7" t="s">
        <v>2113</v>
      </c>
      <c r="K7" s="5">
        <f>_xlfn.STDEV.P(E2:E365)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E1" xr:uid="{3B893AA8-C471-4C91-AB48-B395C1E89644}"/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Outcome Per Category</vt:lpstr>
      <vt:lpstr>Campaign Outcome Sub-Category</vt:lpstr>
      <vt:lpstr>Outcome Based on Month</vt:lpstr>
      <vt:lpstr>Crowdfunding Goal Analysis</vt:lpstr>
      <vt:lpstr>Backer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Kuan Ming Chiang</cp:lastModifiedBy>
  <dcterms:created xsi:type="dcterms:W3CDTF">2021-09-29T18:52:28Z</dcterms:created>
  <dcterms:modified xsi:type="dcterms:W3CDTF">2023-11-25T05:33:34Z</dcterms:modified>
</cp:coreProperties>
</file>