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Google Drive/Pós Estatísitca - Regressão 2018-1/"/>
    </mc:Choice>
  </mc:AlternateContent>
  <xr:revisionPtr revIDLastSave="0" documentId="13_ncr:1_{FECC091F-8DDA-CF42-A5A2-883DECAEF20E}" xr6:coauthVersionLast="34" xr6:coauthVersionMax="34" xr10:uidLastSave="{00000000-0000-0000-0000-000000000000}"/>
  <bookViews>
    <workbookView xWindow="1080" yWindow="1460" windowWidth="27440" windowHeight="15420" xr2:uid="{490F02B8-AA41-5E49-B670-DFD240D5A31D}"/>
  </bookViews>
  <sheets>
    <sheet name="Base" sheetId="2" r:id="rId1"/>
    <sheet name="presidentes" sheetId="3" r:id="rId2"/>
    <sheet name="Base analisada" sheetId="1" r:id="rId3"/>
  </sheets>
  <definedNames>
    <definedName name="_xlnm.Print_Area" localSheetId="0">Base!#REF!</definedName>
    <definedName name="_xlnm.Print_Area" localSheetId="2">'Base analisada'!$AG$68:$AK$91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69" i="1" l="1"/>
  <c r="B65" i="1"/>
  <c r="X63" i="1"/>
  <c r="AC63" i="1" s="1"/>
  <c r="P63" i="1"/>
  <c r="O63" i="1"/>
  <c r="G63" i="1"/>
  <c r="I63" i="1" s="1"/>
  <c r="D63" i="1"/>
  <c r="C63" i="1"/>
  <c r="F63" i="1" s="1"/>
  <c r="D62" i="1"/>
  <c r="P62" i="1" s="1"/>
  <c r="C62" i="1"/>
  <c r="Y61" i="1"/>
  <c r="V61" i="1"/>
  <c r="U61" i="1"/>
  <c r="W61" i="1" s="1"/>
  <c r="Q61" i="1"/>
  <c r="O61" i="1"/>
  <c r="S61" i="1" s="1"/>
  <c r="N61" i="1"/>
  <c r="M61" i="1"/>
  <c r="G61" i="1"/>
  <c r="I61" i="1" s="1"/>
  <c r="F61" i="1"/>
  <c r="E61" i="1"/>
  <c r="D61" i="1"/>
  <c r="L61" i="1" s="1"/>
  <c r="C61" i="1"/>
  <c r="AA61" i="1" s="1"/>
  <c r="Z60" i="1"/>
  <c r="Y60" i="1"/>
  <c r="X60" i="1"/>
  <c r="AC60" i="1" s="1"/>
  <c r="P60" i="1"/>
  <c r="H60" i="1"/>
  <c r="F60" i="1"/>
  <c r="D60" i="1"/>
  <c r="G60" i="1" s="1"/>
  <c r="J60" i="1" s="1"/>
  <c r="C60" i="1"/>
  <c r="O60" i="1" s="1"/>
  <c r="D59" i="1"/>
  <c r="C59" i="1"/>
  <c r="Z58" i="1"/>
  <c r="X58" i="1"/>
  <c r="AC58" i="1" s="1"/>
  <c r="V58" i="1"/>
  <c r="P58" i="1"/>
  <c r="T58" i="1" s="1"/>
  <c r="O58" i="1"/>
  <c r="G58" i="1"/>
  <c r="I58" i="1" s="1"/>
  <c r="F58" i="1"/>
  <c r="D58" i="1"/>
  <c r="L58" i="1" s="1"/>
  <c r="C58" i="1"/>
  <c r="U58" i="1" s="1"/>
  <c r="Z57" i="1"/>
  <c r="Y57" i="1"/>
  <c r="R57" i="1"/>
  <c r="I57" i="1"/>
  <c r="G57" i="1"/>
  <c r="D57" i="1"/>
  <c r="P57" i="1" s="1"/>
  <c r="T57" i="1" s="1"/>
  <c r="C57" i="1"/>
  <c r="X57" i="1" s="1"/>
  <c r="AC57" i="1" s="1"/>
  <c r="Z56" i="1"/>
  <c r="X56" i="1"/>
  <c r="U56" i="1"/>
  <c r="L56" i="1"/>
  <c r="F56" i="1"/>
  <c r="E56" i="1"/>
  <c r="D56" i="1"/>
  <c r="C56" i="1"/>
  <c r="AA56" i="1" s="1"/>
  <c r="Y55" i="1"/>
  <c r="X55" i="1"/>
  <c r="AC55" i="1" s="1"/>
  <c r="P55" i="1"/>
  <c r="O55" i="1"/>
  <c r="G55" i="1"/>
  <c r="I55" i="1" s="1"/>
  <c r="D55" i="1"/>
  <c r="C55" i="1"/>
  <c r="F55" i="1" s="1"/>
  <c r="D54" i="1"/>
  <c r="P54" i="1" s="1"/>
  <c r="C54" i="1"/>
  <c r="U53" i="1"/>
  <c r="W53" i="1" s="1"/>
  <c r="O53" i="1"/>
  <c r="S53" i="1" s="1"/>
  <c r="M53" i="1"/>
  <c r="G53" i="1"/>
  <c r="I53" i="1" s="1"/>
  <c r="F53" i="1"/>
  <c r="E53" i="1"/>
  <c r="D53" i="1"/>
  <c r="L53" i="1" s="1"/>
  <c r="C53" i="1"/>
  <c r="AA53" i="1" s="1"/>
  <c r="Z52" i="1"/>
  <c r="Y52" i="1"/>
  <c r="X52" i="1"/>
  <c r="AC52" i="1" s="1"/>
  <c r="Q52" i="1"/>
  <c r="P52" i="1"/>
  <c r="I52" i="1"/>
  <c r="H52" i="1"/>
  <c r="F52" i="1"/>
  <c r="D52" i="1"/>
  <c r="G52" i="1" s="1"/>
  <c r="J52" i="1" s="1"/>
  <c r="C52" i="1"/>
  <c r="O52" i="1" s="1"/>
  <c r="S52" i="1" s="1"/>
  <c r="AA51" i="1"/>
  <c r="D51" i="1"/>
  <c r="C51" i="1"/>
  <c r="Z50" i="1"/>
  <c r="X50" i="1"/>
  <c r="AC50" i="1" s="1"/>
  <c r="W50" i="1"/>
  <c r="O50" i="1"/>
  <c r="G50" i="1"/>
  <c r="I50" i="1" s="1"/>
  <c r="F50" i="1"/>
  <c r="D50" i="1"/>
  <c r="L50" i="1" s="1"/>
  <c r="C50" i="1"/>
  <c r="U50" i="1" s="1"/>
  <c r="V50" i="1" s="1"/>
  <c r="Z49" i="1"/>
  <c r="Y49" i="1"/>
  <c r="I49" i="1"/>
  <c r="G49" i="1"/>
  <c r="D49" i="1"/>
  <c r="P49" i="1" s="1"/>
  <c r="C49" i="1"/>
  <c r="X49" i="1" s="1"/>
  <c r="AC49" i="1" s="1"/>
  <c r="Z48" i="1"/>
  <c r="X48" i="1"/>
  <c r="U48" i="1"/>
  <c r="L48" i="1"/>
  <c r="F48" i="1"/>
  <c r="D48" i="1"/>
  <c r="C48" i="1"/>
  <c r="AA48" i="1" s="1"/>
  <c r="Y47" i="1"/>
  <c r="X47" i="1"/>
  <c r="AC47" i="1" s="1"/>
  <c r="W47" i="1"/>
  <c r="U47" i="1"/>
  <c r="V47" i="1" s="1"/>
  <c r="P47" i="1"/>
  <c r="O47" i="1"/>
  <c r="G47" i="1"/>
  <c r="E47" i="1"/>
  <c r="D47" i="1"/>
  <c r="C47" i="1"/>
  <c r="F47" i="1" s="1"/>
  <c r="AA46" i="1"/>
  <c r="R46" i="1"/>
  <c r="P46" i="1"/>
  <c r="K46" i="1"/>
  <c r="AB46" i="1" s="1"/>
  <c r="D46" i="1"/>
  <c r="G46" i="1" s="1"/>
  <c r="I46" i="1" s="1"/>
  <c r="C46" i="1"/>
  <c r="AA45" i="1"/>
  <c r="U45" i="1"/>
  <c r="W45" i="1" s="1"/>
  <c r="N45" i="1"/>
  <c r="M45" i="1"/>
  <c r="K45" i="1"/>
  <c r="AB45" i="1" s="1"/>
  <c r="G45" i="1"/>
  <c r="I45" i="1" s="1"/>
  <c r="F45" i="1"/>
  <c r="D45" i="1"/>
  <c r="L45" i="1" s="1"/>
  <c r="C45" i="1"/>
  <c r="Z44" i="1"/>
  <c r="Y44" i="1"/>
  <c r="X44" i="1"/>
  <c r="AC44" i="1" s="1"/>
  <c r="P44" i="1"/>
  <c r="T44" i="1" s="1"/>
  <c r="N44" i="1"/>
  <c r="J44" i="1"/>
  <c r="I44" i="1"/>
  <c r="H44" i="1"/>
  <c r="F44" i="1"/>
  <c r="D44" i="1"/>
  <c r="G44" i="1" s="1"/>
  <c r="C44" i="1"/>
  <c r="O44" i="1" s="1"/>
  <c r="S44" i="1" s="1"/>
  <c r="AA43" i="1"/>
  <c r="Y43" i="1"/>
  <c r="U43" i="1"/>
  <c r="M43" i="1"/>
  <c r="K43" i="1"/>
  <c r="AB43" i="1" s="1"/>
  <c r="I43" i="1"/>
  <c r="G43" i="1"/>
  <c r="D43" i="1"/>
  <c r="L43" i="1" s="1"/>
  <c r="C43" i="1"/>
  <c r="Z42" i="1"/>
  <c r="X42" i="1"/>
  <c r="AC42" i="1" s="1"/>
  <c r="W42" i="1"/>
  <c r="O42" i="1"/>
  <c r="L42" i="1"/>
  <c r="J42" i="1"/>
  <c r="H42" i="1"/>
  <c r="F42" i="1"/>
  <c r="N42" i="1" s="1"/>
  <c r="D42" i="1"/>
  <c r="G42" i="1" s="1"/>
  <c r="I42" i="1" s="1"/>
  <c r="C42" i="1"/>
  <c r="U42" i="1" s="1"/>
  <c r="V42" i="1" s="1"/>
  <c r="Z41" i="1"/>
  <c r="R41" i="1"/>
  <c r="O41" i="1"/>
  <c r="M41" i="1"/>
  <c r="I41" i="1"/>
  <c r="G41" i="1"/>
  <c r="D41" i="1"/>
  <c r="P41" i="1" s="1"/>
  <c r="C41" i="1"/>
  <c r="R40" i="1"/>
  <c r="P40" i="1"/>
  <c r="T40" i="1" s="1"/>
  <c r="I40" i="1"/>
  <c r="G40" i="1"/>
  <c r="D40" i="1"/>
  <c r="C40" i="1"/>
  <c r="AA39" i="1"/>
  <c r="K39" i="1"/>
  <c r="AB39" i="1" s="1"/>
  <c r="D39" i="1"/>
  <c r="C39" i="1"/>
  <c r="Y38" i="1"/>
  <c r="W38" i="1"/>
  <c r="V38" i="1"/>
  <c r="U38" i="1"/>
  <c r="P38" i="1"/>
  <c r="T38" i="1" s="1"/>
  <c r="O38" i="1"/>
  <c r="G38" i="1"/>
  <c r="F38" i="1"/>
  <c r="E38" i="1"/>
  <c r="D38" i="1"/>
  <c r="L38" i="1" s="1"/>
  <c r="C38" i="1"/>
  <c r="AA38" i="1" s="1"/>
  <c r="Z37" i="1"/>
  <c r="Y37" i="1"/>
  <c r="X37" i="1"/>
  <c r="AC37" i="1" s="1"/>
  <c r="Q37" i="1"/>
  <c r="H37" i="1"/>
  <c r="F37" i="1"/>
  <c r="D37" i="1"/>
  <c r="P37" i="1" s="1"/>
  <c r="T37" i="1" s="1"/>
  <c r="C37" i="1"/>
  <c r="O37" i="1" s="1"/>
  <c r="S37" i="1" s="1"/>
  <c r="U36" i="1"/>
  <c r="O36" i="1"/>
  <c r="L36" i="1"/>
  <c r="D36" i="1"/>
  <c r="C36" i="1"/>
  <c r="AA36" i="1" s="1"/>
  <c r="Z35" i="1"/>
  <c r="Y35" i="1"/>
  <c r="X35" i="1"/>
  <c r="AC35" i="1" s="1"/>
  <c r="P35" i="1"/>
  <c r="O35" i="1"/>
  <c r="H35" i="1"/>
  <c r="G35" i="1"/>
  <c r="F35" i="1"/>
  <c r="N35" i="1" s="1"/>
  <c r="D35" i="1"/>
  <c r="L35" i="1" s="1"/>
  <c r="C35" i="1"/>
  <c r="U35" i="1" s="1"/>
  <c r="V35" i="1" s="1"/>
  <c r="Z34" i="1"/>
  <c r="R34" i="1"/>
  <c r="I34" i="1"/>
  <c r="G34" i="1"/>
  <c r="D34" i="1"/>
  <c r="P34" i="1" s="1"/>
  <c r="C34" i="1"/>
  <c r="AC33" i="1"/>
  <c r="Z33" i="1"/>
  <c r="Y33" i="1"/>
  <c r="X33" i="1"/>
  <c r="V33" i="1"/>
  <c r="U33" i="1"/>
  <c r="P33" i="1"/>
  <c r="T33" i="1" s="1"/>
  <c r="O33" i="1"/>
  <c r="S33" i="1" s="1"/>
  <c r="F33" i="1"/>
  <c r="E33" i="1"/>
  <c r="D33" i="1"/>
  <c r="L33" i="1" s="1"/>
  <c r="C33" i="1"/>
  <c r="AA33" i="1" s="1"/>
  <c r="Y32" i="1"/>
  <c r="X32" i="1"/>
  <c r="AC32" i="1" s="1"/>
  <c r="Q32" i="1"/>
  <c r="P32" i="1"/>
  <c r="I32" i="1"/>
  <c r="G32" i="1"/>
  <c r="D32" i="1"/>
  <c r="C32" i="1"/>
  <c r="O32" i="1" s="1"/>
  <c r="S32" i="1" s="1"/>
  <c r="AA31" i="1"/>
  <c r="L31" i="1"/>
  <c r="K31" i="1"/>
  <c r="AB31" i="1" s="1"/>
  <c r="D31" i="1"/>
  <c r="C31" i="1"/>
  <c r="Y30" i="1"/>
  <c r="W30" i="1"/>
  <c r="V30" i="1"/>
  <c r="U30" i="1"/>
  <c r="P30" i="1"/>
  <c r="T30" i="1" s="1"/>
  <c r="O30" i="1"/>
  <c r="G30" i="1"/>
  <c r="F30" i="1"/>
  <c r="E30" i="1"/>
  <c r="D30" i="1"/>
  <c r="L30" i="1" s="1"/>
  <c r="C30" i="1"/>
  <c r="AA30" i="1" s="1"/>
  <c r="Z29" i="1"/>
  <c r="Y29" i="1"/>
  <c r="X29" i="1"/>
  <c r="AC29" i="1" s="1"/>
  <c r="Q29" i="1"/>
  <c r="H29" i="1"/>
  <c r="F29" i="1"/>
  <c r="D29" i="1"/>
  <c r="P29" i="1" s="1"/>
  <c r="C29" i="1"/>
  <c r="O29" i="1" s="1"/>
  <c r="S29" i="1" s="1"/>
  <c r="U28" i="1"/>
  <c r="L28" i="1"/>
  <c r="E28" i="1"/>
  <c r="D28" i="1"/>
  <c r="C28" i="1"/>
  <c r="Z27" i="1"/>
  <c r="Y27" i="1"/>
  <c r="X27" i="1"/>
  <c r="AC27" i="1" s="1"/>
  <c r="V27" i="1"/>
  <c r="R27" i="1"/>
  <c r="P27" i="1"/>
  <c r="T27" i="1" s="1"/>
  <c r="O27" i="1"/>
  <c r="N27" i="1"/>
  <c r="G27" i="1"/>
  <c r="I27" i="1" s="1"/>
  <c r="F27" i="1"/>
  <c r="D27" i="1"/>
  <c r="L27" i="1" s="1"/>
  <c r="C27" i="1"/>
  <c r="U27" i="1" s="1"/>
  <c r="AA26" i="1"/>
  <c r="Y26" i="1"/>
  <c r="U26" i="1"/>
  <c r="R26" i="1"/>
  <c r="K26" i="1"/>
  <c r="AB26" i="1" s="1"/>
  <c r="I26" i="1"/>
  <c r="G26" i="1"/>
  <c r="E26" i="1"/>
  <c r="D26" i="1"/>
  <c r="P26" i="1" s="1"/>
  <c r="T26" i="1" s="1"/>
  <c r="C26" i="1"/>
  <c r="M26" i="1" s="1"/>
  <c r="Z25" i="1"/>
  <c r="X25" i="1"/>
  <c r="AC25" i="1" s="1"/>
  <c r="U25" i="1"/>
  <c r="O25" i="1"/>
  <c r="L25" i="1"/>
  <c r="F25" i="1"/>
  <c r="E25" i="1"/>
  <c r="D25" i="1"/>
  <c r="G25" i="1" s="1"/>
  <c r="I25" i="1" s="1"/>
  <c r="C25" i="1"/>
  <c r="AA25" i="1" s="1"/>
  <c r="P24" i="1"/>
  <c r="K24" i="1"/>
  <c r="AB24" i="1" s="1"/>
  <c r="G24" i="1"/>
  <c r="I24" i="1" s="1"/>
  <c r="D24" i="1"/>
  <c r="C24" i="1"/>
  <c r="AA24" i="1" s="1"/>
  <c r="Z23" i="1"/>
  <c r="D23" i="1"/>
  <c r="C23" i="1"/>
  <c r="AA22" i="1"/>
  <c r="Y22" i="1"/>
  <c r="V22" i="1"/>
  <c r="U22" i="1"/>
  <c r="W22" i="1" s="1"/>
  <c r="P22" i="1"/>
  <c r="O22" i="1"/>
  <c r="K22" i="1"/>
  <c r="AB22" i="1" s="1"/>
  <c r="G22" i="1"/>
  <c r="I22" i="1" s="1"/>
  <c r="F22" i="1"/>
  <c r="E22" i="1"/>
  <c r="D22" i="1"/>
  <c r="L22" i="1" s="1"/>
  <c r="C22" i="1"/>
  <c r="Z21" i="1"/>
  <c r="X21" i="1"/>
  <c r="AC21" i="1" s="1"/>
  <c r="D21" i="1"/>
  <c r="C21" i="1"/>
  <c r="AA21" i="1" s="1"/>
  <c r="Z20" i="1"/>
  <c r="Y20" i="1"/>
  <c r="X20" i="1"/>
  <c r="P20" i="1"/>
  <c r="R20" i="1" s="1"/>
  <c r="O20" i="1"/>
  <c r="H20" i="1"/>
  <c r="F20" i="1"/>
  <c r="D20" i="1"/>
  <c r="N20" i="1" s="1"/>
  <c r="C20" i="1"/>
  <c r="U20" i="1" s="1"/>
  <c r="V20" i="1" s="1"/>
  <c r="AA19" i="1"/>
  <c r="Z19" i="1"/>
  <c r="S19" i="1"/>
  <c r="O19" i="1"/>
  <c r="Q19" i="1" s="1"/>
  <c r="K19" i="1"/>
  <c r="AB19" i="1" s="1"/>
  <c r="G19" i="1"/>
  <c r="I19" i="1" s="1"/>
  <c r="D19" i="1"/>
  <c r="P19" i="1" s="1"/>
  <c r="T19" i="1" s="1"/>
  <c r="C19" i="1"/>
  <c r="AC18" i="1"/>
  <c r="Z18" i="1"/>
  <c r="Y18" i="1"/>
  <c r="X18" i="1"/>
  <c r="U18" i="1"/>
  <c r="V18" i="1" s="1"/>
  <c r="R18" i="1"/>
  <c r="P18" i="1"/>
  <c r="T18" i="1" s="1"/>
  <c r="O18" i="1"/>
  <c r="S18" i="1" s="1"/>
  <c r="N18" i="1"/>
  <c r="F18" i="1"/>
  <c r="H18" i="1" s="1"/>
  <c r="E18" i="1"/>
  <c r="D18" i="1"/>
  <c r="L18" i="1" s="1"/>
  <c r="C18" i="1"/>
  <c r="AA18" i="1" s="1"/>
  <c r="AC17" i="1"/>
  <c r="Y17" i="1"/>
  <c r="X17" i="1"/>
  <c r="U17" i="1"/>
  <c r="P17" i="1"/>
  <c r="M17" i="1"/>
  <c r="I17" i="1"/>
  <c r="G17" i="1"/>
  <c r="E17" i="1"/>
  <c r="D17" i="1"/>
  <c r="C17" i="1"/>
  <c r="O17" i="1" s="1"/>
  <c r="S17" i="1" s="1"/>
  <c r="AA16" i="1"/>
  <c r="K16" i="1"/>
  <c r="D16" i="1"/>
  <c r="C16" i="1"/>
  <c r="AA15" i="1"/>
  <c r="P15" i="1"/>
  <c r="O15" i="1"/>
  <c r="Q15" i="1" s="1"/>
  <c r="G15" i="1"/>
  <c r="I15" i="1" s="1"/>
  <c r="D15" i="1"/>
  <c r="L15" i="1" s="1"/>
  <c r="C15" i="1"/>
  <c r="Z14" i="1"/>
  <c r="Y14" i="1"/>
  <c r="N14" i="1"/>
  <c r="F14" i="1"/>
  <c r="H14" i="1" s="1"/>
  <c r="D14" i="1"/>
  <c r="P14" i="1" s="1"/>
  <c r="T14" i="1" s="1"/>
  <c r="C14" i="1"/>
  <c r="X14" i="1" s="1"/>
  <c r="AC14" i="1" s="1"/>
  <c r="Y13" i="1"/>
  <c r="U13" i="1"/>
  <c r="Q13" i="1"/>
  <c r="O13" i="1"/>
  <c r="S13" i="1" s="1"/>
  <c r="E13" i="1"/>
  <c r="D13" i="1"/>
  <c r="C13" i="1"/>
  <c r="AA13" i="1" s="1"/>
  <c r="Z12" i="1"/>
  <c r="Y12" i="1"/>
  <c r="X12" i="1"/>
  <c r="O12" i="1"/>
  <c r="H12" i="1"/>
  <c r="G12" i="1"/>
  <c r="F12" i="1"/>
  <c r="D12" i="1"/>
  <c r="N12" i="1" s="1"/>
  <c r="C12" i="1"/>
  <c r="U12" i="1" s="1"/>
  <c r="V12" i="1" s="1"/>
  <c r="Z11" i="1"/>
  <c r="R11" i="1"/>
  <c r="K11" i="1"/>
  <c r="AB11" i="1" s="1"/>
  <c r="G11" i="1"/>
  <c r="I11" i="1" s="1"/>
  <c r="D11" i="1"/>
  <c r="P11" i="1" s="1"/>
  <c r="T11" i="1" s="1"/>
  <c r="C11" i="1"/>
  <c r="AC10" i="1"/>
  <c r="Z10" i="1"/>
  <c r="X10" i="1"/>
  <c r="V10" i="1"/>
  <c r="U10" i="1"/>
  <c r="W10" i="1" s="1"/>
  <c r="R10" i="1"/>
  <c r="P10" i="1"/>
  <c r="T10" i="1" s="1"/>
  <c r="O10" i="1"/>
  <c r="S10" i="1" s="1"/>
  <c r="N10" i="1"/>
  <c r="M10" i="1"/>
  <c r="G10" i="1"/>
  <c r="I10" i="1" s="1"/>
  <c r="F10" i="1"/>
  <c r="H10" i="1" s="1"/>
  <c r="E10" i="1"/>
  <c r="D10" i="1"/>
  <c r="L10" i="1" s="1"/>
  <c r="C10" i="1"/>
  <c r="AA10" i="1" s="1"/>
  <c r="AC9" i="1"/>
  <c r="Y9" i="1"/>
  <c r="X9" i="1"/>
  <c r="U9" i="1"/>
  <c r="P9" i="1"/>
  <c r="M9" i="1"/>
  <c r="I9" i="1"/>
  <c r="G9" i="1"/>
  <c r="E9" i="1"/>
  <c r="D9" i="1"/>
  <c r="C9" i="1"/>
  <c r="O9" i="1" s="1"/>
  <c r="S9" i="1" s="1"/>
  <c r="L8" i="1"/>
  <c r="D8" i="1"/>
  <c r="C8" i="1"/>
  <c r="AA7" i="1"/>
  <c r="P7" i="1"/>
  <c r="O7" i="1"/>
  <c r="S7" i="1" s="1"/>
  <c r="I7" i="1"/>
  <c r="G7" i="1"/>
  <c r="D7" i="1"/>
  <c r="L7" i="1" s="1"/>
  <c r="C7" i="1"/>
  <c r="Z6" i="1"/>
  <c r="L6" i="1"/>
  <c r="D6" i="1"/>
  <c r="C6" i="1"/>
  <c r="F6" i="1" s="1"/>
  <c r="AA5" i="1"/>
  <c r="Y5" i="1"/>
  <c r="V5" i="1"/>
  <c r="U5" i="1"/>
  <c r="W5" i="1" s="1"/>
  <c r="T5" i="1"/>
  <c r="S5" i="1"/>
  <c r="O5" i="1"/>
  <c r="Q5" i="1" s="1"/>
  <c r="L5" i="1"/>
  <c r="K5" i="1"/>
  <c r="AB5" i="1" s="1"/>
  <c r="G5" i="1"/>
  <c r="I5" i="1" s="1"/>
  <c r="E5" i="1"/>
  <c r="D5" i="1"/>
  <c r="P5" i="1" s="1"/>
  <c r="R5" i="1" s="1"/>
  <c r="C5" i="1"/>
  <c r="Z4" i="1"/>
  <c r="Y4" i="1"/>
  <c r="X4" i="1"/>
  <c r="AC4" i="1" s="1"/>
  <c r="O4" i="1"/>
  <c r="S4" i="1" s="1"/>
  <c r="N4" i="1"/>
  <c r="F4" i="1"/>
  <c r="H4" i="1" s="1"/>
  <c r="D4" i="1"/>
  <c r="L4" i="1" s="1"/>
  <c r="C4" i="1"/>
  <c r="U4" i="1" s="1"/>
  <c r="U3" i="1"/>
  <c r="W3" i="1" s="1"/>
  <c r="L3" i="1"/>
  <c r="K3" i="1"/>
  <c r="G3" i="1"/>
  <c r="D3" i="1"/>
  <c r="C3" i="1"/>
  <c r="H6" i="1" l="1"/>
  <c r="N6" i="1"/>
  <c r="G16" i="1"/>
  <c r="I16" i="1" s="1"/>
  <c r="Z8" i="1"/>
  <c r="Y8" i="1"/>
  <c r="O8" i="1"/>
  <c r="U8" i="1"/>
  <c r="E8" i="1"/>
  <c r="T17" i="1"/>
  <c r="R17" i="1"/>
  <c r="P21" i="1"/>
  <c r="G21" i="1"/>
  <c r="I21" i="1" s="1"/>
  <c r="S22" i="1"/>
  <c r="Q22" i="1"/>
  <c r="J25" i="1"/>
  <c r="H25" i="1"/>
  <c r="P4" i="1"/>
  <c r="P6" i="1"/>
  <c r="G6" i="1"/>
  <c r="I6" i="1" s="1"/>
  <c r="U7" i="1"/>
  <c r="M7" i="1"/>
  <c r="E7" i="1"/>
  <c r="Z7" i="1"/>
  <c r="X7" i="1"/>
  <c r="AC7" i="1" s="1"/>
  <c r="T7" i="1"/>
  <c r="G8" i="1"/>
  <c r="I8" i="1" s="1"/>
  <c r="X8" i="1"/>
  <c r="AC8" i="1" s="1"/>
  <c r="Y11" i="1"/>
  <c r="X11" i="1"/>
  <c r="AC11" i="1" s="1"/>
  <c r="F11" i="1"/>
  <c r="M11" i="1"/>
  <c r="U11" i="1"/>
  <c r="E11" i="1"/>
  <c r="L12" i="1"/>
  <c r="T15" i="1"/>
  <c r="Q17" i="1"/>
  <c r="T20" i="1"/>
  <c r="E21" i="1"/>
  <c r="T22" i="1"/>
  <c r="R22" i="1"/>
  <c r="J30" i="1"/>
  <c r="H30" i="1"/>
  <c r="N30" i="1"/>
  <c r="T35" i="1"/>
  <c r="R35" i="1"/>
  <c r="S41" i="1"/>
  <c r="Q41" i="1"/>
  <c r="J12" i="1"/>
  <c r="I12" i="1"/>
  <c r="AB16" i="1"/>
  <c r="X3" i="1"/>
  <c r="F3" i="1"/>
  <c r="C65" i="1"/>
  <c r="AH70" i="1" s="1"/>
  <c r="AK69" i="1" s="1"/>
  <c r="S12" i="1"/>
  <c r="Q12" i="1"/>
  <c r="U15" i="1"/>
  <c r="M15" i="1"/>
  <c r="E15" i="1"/>
  <c r="Z15" i="1"/>
  <c r="Y15" i="1"/>
  <c r="X15" i="1"/>
  <c r="AC15" i="1" s="1"/>
  <c r="S15" i="1"/>
  <c r="L16" i="1"/>
  <c r="N17" i="1"/>
  <c r="W17" i="1"/>
  <c r="V17" i="1"/>
  <c r="N25" i="1"/>
  <c r="V36" i="1"/>
  <c r="T29" i="1"/>
  <c r="R29" i="1"/>
  <c r="V3" i="1"/>
  <c r="M3" i="1"/>
  <c r="G4" i="1"/>
  <c r="Q4" i="1"/>
  <c r="Q7" i="1"/>
  <c r="F8" i="1"/>
  <c r="AA8" i="1"/>
  <c r="D65" i="1"/>
  <c r="AH71" i="1" s="1"/>
  <c r="AK70" i="1" s="1"/>
  <c r="P3" i="1"/>
  <c r="O3" i="1"/>
  <c r="Z3" i="1"/>
  <c r="Z5" i="1"/>
  <c r="X5" i="1"/>
  <c r="AC5" i="1" s="1"/>
  <c r="M5" i="1"/>
  <c r="F7" i="1"/>
  <c r="T9" i="1"/>
  <c r="R9" i="1"/>
  <c r="AA11" i="1"/>
  <c r="P12" i="1"/>
  <c r="P13" i="1"/>
  <c r="G13" i="1"/>
  <c r="W13" i="1"/>
  <c r="V13" i="1"/>
  <c r="P16" i="1"/>
  <c r="AC20" i="1"/>
  <c r="L21" i="1"/>
  <c r="S30" i="1"/>
  <c r="Q30" i="1"/>
  <c r="X6" i="1"/>
  <c r="AC6" i="1" s="1"/>
  <c r="O6" i="1"/>
  <c r="U6" i="1"/>
  <c r="M6" i="1"/>
  <c r="E6" i="1"/>
  <c r="AA6" i="1"/>
  <c r="Y3" i="1"/>
  <c r="E3" i="1"/>
  <c r="AA3" i="1"/>
  <c r="N5" i="1"/>
  <c r="K8" i="1"/>
  <c r="AB8" i="1" s="1"/>
  <c r="Q9" i="1"/>
  <c r="F15" i="1"/>
  <c r="R19" i="1"/>
  <c r="G20" i="1"/>
  <c r="N21" i="1"/>
  <c r="Y34" i="1"/>
  <c r="X34" i="1"/>
  <c r="AC34" i="1" s="1"/>
  <c r="O34" i="1"/>
  <c r="F34" i="1"/>
  <c r="U34" i="1"/>
  <c r="M34" i="1"/>
  <c r="E34" i="1"/>
  <c r="AA34" i="1"/>
  <c r="K34" i="1"/>
  <c r="AB34" i="1" s="1"/>
  <c r="V4" i="1"/>
  <c r="J22" i="1"/>
  <c r="N22" i="1"/>
  <c r="H22" i="1"/>
  <c r="S20" i="1"/>
  <c r="Q20" i="1"/>
  <c r="W18" i="1"/>
  <c r="AB3" i="1"/>
  <c r="W9" i="1"/>
  <c r="V9" i="1"/>
  <c r="W12" i="1"/>
  <c r="F24" i="1"/>
  <c r="U24" i="1"/>
  <c r="M24" i="1"/>
  <c r="E24" i="1"/>
  <c r="Z24" i="1"/>
  <c r="O24" i="1"/>
  <c r="Y24" i="1"/>
  <c r="X24" i="1"/>
  <c r="AC24" i="1" s="1"/>
  <c r="W25" i="1"/>
  <c r="V25" i="1"/>
  <c r="I3" i="1"/>
  <c r="F5" i="1"/>
  <c r="K6" i="1"/>
  <c r="AB6" i="1" s="1"/>
  <c r="Y6" i="1"/>
  <c r="K7" i="1"/>
  <c r="AB7" i="1" s="1"/>
  <c r="Y7" i="1"/>
  <c r="P8" i="1"/>
  <c r="J10" i="1"/>
  <c r="O11" i="1"/>
  <c r="AC12" i="1"/>
  <c r="L13" i="1"/>
  <c r="R14" i="1"/>
  <c r="K15" i="1"/>
  <c r="AB15" i="1" s="1"/>
  <c r="Z16" i="1"/>
  <c r="Y16" i="1"/>
  <c r="O16" i="1"/>
  <c r="F16" i="1"/>
  <c r="N16" i="1" s="1"/>
  <c r="U16" i="1"/>
  <c r="M16" i="1"/>
  <c r="E16" i="1"/>
  <c r="X16" i="1"/>
  <c r="AC16" i="1" s="1"/>
  <c r="Y19" i="1"/>
  <c r="X19" i="1"/>
  <c r="AC19" i="1" s="1"/>
  <c r="F19" i="1"/>
  <c r="U19" i="1"/>
  <c r="U65" i="1" s="1"/>
  <c r="AH88" i="1" s="1"/>
  <c r="AK75" i="1" s="1"/>
  <c r="M19" i="1"/>
  <c r="E19" i="1"/>
  <c r="L20" i="1"/>
  <c r="J27" i="1"/>
  <c r="H27" i="1"/>
  <c r="Y54" i="1"/>
  <c r="X54" i="1"/>
  <c r="AC54" i="1" s="1"/>
  <c r="O54" i="1"/>
  <c r="F54" i="1"/>
  <c r="U54" i="1"/>
  <c r="E54" i="1"/>
  <c r="AA54" i="1"/>
  <c r="Z54" i="1"/>
  <c r="K54" i="1"/>
  <c r="AB54" i="1" s="1"/>
  <c r="Z9" i="1"/>
  <c r="L11" i="1"/>
  <c r="F13" i="1"/>
  <c r="N13" i="1" s="1"/>
  <c r="K14" i="1"/>
  <c r="AB14" i="1" s="1"/>
  <c r="AA14" i="1"/>
  <c r="Z17" i="1"/>
  <c r="G18" i="1"/>
  <c r="L19" i="1"/>
  <c r="F21" i="1"/>
  <c r="O21" i="1"/>
  <c r="Y21" i="1"/>
  <c r="Y23" i="1"/>
  <c r="X23" i="1"/>
  <c r="AC23" i="1" s="1"/>
  <c r="O23" i="1"/>
  <c r="U23" i="1"/>
  <c r="M23" i="1"/>
  <c r="E23" i="1"/>
  <c r="W26" i="1"/>
  <c r="V26" i="1"/>
  <c r="W27" i="1"/>
  <c r="H33" i="1"/>
  <c r="J35" i="1"/>
  <c r="I35" i="1"/>
  <c r="J38" i="1"/>
  <c r="H38" i="1"/>
  <c r="T54" i="1"/>
  <c r="R54" i="1"/>
  <c r="W58" i="1"/>
  <c r="Y62" i="1"/>
  <c r="X62" i="1"/>
  <c r="AC62" i="1" s="1"/>
  <c r="O62" i="1"/>
  <c r="F62" i="1"/>
  <c r="U62" i="1"/>
  <c r="E62" i="1"/>
  <c r="AA62" i="1"/>
  <c r="Z62" i="1"/>
  <c r="K62" i="1"/>
  <c r="AB62" i="1" s="1"/>
  <c r="AA9" i="1"/>
  <c r="L14" i="1"/>
  <c r="K17" i="1"/>
  <c r="AB17" i="1" s="1"/>
  <c r="AA17" i="1"/>
  <c r="P23" i="1"/>
  <c r="G23" i="1"/>
  <c r="I23" i="1" s="1"/>
  <c r="T32" i="1"/>
  <c r="R32" i="1"/>
  <c r="P36" i="1"/>
  <c r="G36" i="1"/>
  <c r="W36" i="1" s="1"/>
  <c r="R37" i="1"/>
  <c r="M38" i="1"/>
  <c r="I38" i="1"/>
  <c r="Z39" i="1"/>
  <c r="Y39" i="1"/>
  <c r="X39" i="1"/>
  <c r="AC39" i="1" s="1"/>
  <c r="O39" i="1"/>
  <c r="F39" i="1"/>
  <c r="N39" i="1" s="1"/>
  <c r="U39" i="1"/>
  <c r="E39" i="1"/>
  <c r="J47" i="1"/>
  <c r="H47" i="1"/>
  <c r="J55" i="1"/>
  <c r="H55" i="1"/>
  <c r="Z59" i="1"/>
  <c r="Y59" i="1"/>
  <c r="X59" i="1"/>
  <c r="AC59" i="1" s="1"/>
  <c r="O59" i="1"/>
  <c r="F59" i="1"/>
  <c r="U59" i="1"/>
  <c r="M59" i="1"/>
  <c r="E59" i="1"/>
  <c r="AA59" i="1"/>
  <c r="K59" i="1"/>
  <c r="AB59" i="1" s="1"/>
  <c r="T62" i="1"/>
  <c r="R62" i="1"/>
  <c r="K9" i="1"/>
  <c r="AB9" i="1" s="1"/>
  <c r="K4" i="1"/>
  <c r="AB4" i="1" s="1"/>
  <c r="AA4" i="1"/>
  <c r="R7" i="1"/>
  <c r="L9" i="1"/>
  <c r="L65" i="1" s="1"/>
  <c r="AH73" i="1" s="1"/>
  <c r="AK78" i="1" s="1"/>
  <c r="Q10" i="1"/>
  <c r="Y10" i="1"/>
  <c r="N11" i="1"/>
  <c r="K12" i="1"/>
  <c r="AB12" i="1" s="1"/>
  <c r="AA12" i="1"/>
  <c r="X13" i="1"/>
  <c r="AC13" i="1" s="1"/>
  <c r="E14" i="1"/>
  <c r="M14" i="1"/>
  <c r="U14" i="1"/>
  <c r="R15" i="1"/>
  <c r="L17" i="1"/>
  <c r="Q18" i="1"/>
  <c r="N19" i="1"/>
  <c r="K20" i="1"/>
  <c r="AB20" i="1" s="1"/>
  <c r="AA20" i="1"/>
  <c r="F23" i="1"/>
  <c r="M25" i="1"/>
  <c r="Z26" i="1"/>
  <c r="W28" i="1"/>
  <c r="V28" i="1"/>
  <c r="N33" i="1"/>
  <c r="S35" i="1"/>
  <c r="Q35" i="1"/>
  <c r="E36" i="1"/>
  <c r="N38" i="1"/>
  <c r="P39" i="1"/>
  <c r="G39" i="1"/>
  <c r="I39" i="1" s="1"/>
  <c r="N40" i="1"/>
  <c r="X41" i="1"/>
  <c r="AC41" i="1" s="1"/>
  <c r="F41" i="1"/>
  <c r="Y41" i="1"/>
  <c r="K41" i="1"/>
  <c r="AB41" i="1" s="1"/>
  <c r="U41" i="1"/>
  <c r="E41" i="1"/>
  <c r="AA41" i="1"/>
  <c r="T52" i="1"/>
  <c r="R52" i="1"/>
  <c r="J53" i="1"/>
  <c r="H53" i="1"/>
  <c r="N53" i="1"/>
  <c r="N55" i="1"/>
  <c r="J58" i="1"/>
  <c r="H58" i="1"/>
  <c r="N58" i="1"/>
  <c r="J63" i="1"/>
  <c r="H63" i="1"/>
  <c r="S38" i="1"/>
  <c r="Q38" i="1"/>
  <c r="N63" i="1"/>
  <c r="E4" i="1"/>
  <c r="M4" i="1"/>
  <c r="F9" i="1"/>
  <c r="K10" i="1"/>
  <c r="AB10" i="1" s="1"/>
  <c r="E12" i="1"/>
  <c r="M12" i="1"/>
  <c r="Z13" i="1"/>
  <c r="G14" i="1"/>
  <c r="I14" i="1" s="1"/>
  <c r="O14" i="1"/>
  <c r="F17" i="1"/>
  <c r="K18" i="1"/>
  <c r="AB18" i="1" s="1"/>
  <c r="E20" i="1"/>
  <c r="Z22" i="1"/>
  <c r="X22" i="1"/>
  <c r="AC22" i="1" s="1"/>
  <c r="M22" i="1"/>
  <c r="K23" i="1"/>
  <c r="AB23" i="1" s="1"/>
  <c r="AA23" i="1"/>
  <c r="S25" i="1"/>
  <c r="S27" i="1"/>
  <c r="Q27" i="1"/>
  <c r="AA28" i="1"/>
  <c r="K28" i="1"/>
  <c r="AB28" i="1" s="1"/>
  <c r="Z28" i="1"/>
  <c r="Y28" i="1"/>
  <c r="X28" i="1"/>
  <c r="AC28" i="1" s="1"/>
  <c r="O28" i="1"/>
  <c r="F28" i="1"/>
  <c r="M30" i="1"/>
  <c r="I30" i="1"/>
  <c r="Z31" i="1"/>
  <c r="Y31" i="1"/>
  <c r="X31" i="1"/>
  <c r="AC31" i="1" s="1"/>
  <c r="O31" i="1"/>
  <c r="F31" i="1"/>
  <c r="U31" i="1"/>
  <c r="E31" i="1"/>
  <c r="T34" i="1"/>
  <c r="W35" i="1"/>
  <c r="L39" i="1"/>
  <c r="T49" i="1"/>
  <c r="R49" i="1"/>
  <c r="S60" i="1"/>
  <c r="Q60" i="1"/>
  <c r="K13" i="1"/>
  <c r="AB13" i="1" s="1"/>
  <c r="U21" i="1"/>
  <c r="M21" i="1"/>
  <c r="K21" i="1"/>
  <c r="AB21" i="1" s="1"/>
  <c r="L23" i="1"/>
  <c r="T24" i="1"/>
  <c r="R24" i="1"/>
  <c r="P25" i="1"/>
  <c r="X26" i="1"/>
  <c r="AC26" i="1" s="1"/>
  <c r="O26" i="1"/>
  <c r="F26" i="1"/>
  <c r="P28" i="1"/>
  <c r="G28" i="1"/>
  <c r="P31" i="1"/>
  <c r="G31" i="1"/>
  <c r="I31" i="1" s="1"/>
  <c r="S36" i="1"/>
  <c r="V56" i="1"/>
  <c r="L26" i="1"/>
  <c r="K29" i="1"/>
  <c r="AB29" i="1" s="1"/>
  <c r="AA29" i="1"/>
  <c r="X30" i="1"/>
  <c r="AC30" i="1" s="1"/>
  <c r="Z32" i="1"/>
  <c r="G33" i="1"/>
  <c r="L34" i="1"/>
  <c r="F36" i="1"/>
  <c r="K37" i="1"/>
  <c r="AB37" i="1" s="1"/>
  <c r="AA37" i="1"/>
  <c r="X38" i="1"/>
  <c r="AC38" i="1" s="1"/>
  <c r="T41" i="1"/>
  <c r="Z45" i="1"/>
  <c r="Y45" i="1"/>
  <c r="X45" i="1"/>
  <c r="AC45" i="1" s="1"/>
  <c r="O45" i="1"/>
  <c r="N47" i="1"/>
  <c r="P56" i="1"/>
  <c r="G56" i="1"/>
  <c r="W56" i="1" s="1"/>
  <c r="N56" i="1"/>
  <c r="P59" i="1"/>
  <c r="G59" i="1"/>
  <c r="I59" i="1" s="1"/>
  <c r="N59" i="1"/>
  <c r="L29" i="1"/>
  <c r="K32" i="1"/>
  <c r="AB32" i="1" s="1"/>
  <c r="AA32" i="1"/>
  <c r="L37" i="1"/>
  <c r="AA40" i="1"/>
  <c r="Y40" i="1"/>
  <c r="O40" i="1"/>
  <c r="K40" i="1"/>
  <c r="AB40" i="1" s="1"/>
  <c r="U40" i="1"/>
  <c r="S42" i="1"/>
  <c r="Q42" i="1"/>
  <c r="V48" i="1"/>
  <c r="J50" i="1"/>
  <c r="H50" i="1"/>
  <c r="Z51" i="1"/>
  <c r="Y51" i="1"/>
  <c r="X51" i="1"/>
  <c r="AC51" i="1" s="1"/>
  <c r="O51" i="1"/>
  <c r="F51" i="1"/>
  <c r="N51" i="1" s="1"/>
  <c r="U51" i="1"/>
  <c r="E51" i="1"/>
  <c r="S58" i="1"/>
  <c r="Q58" i="1"/>
  <c r="L24" i="1"/>
  <c r="Q25" i="1"/>
  <c r="Y25" i="1"/>
  <c r="N26" i="1"/>
  <c r="K27" i="1"/>
  <c r="AB27" i="1" s="1"/>
  <c r="AA27" i="1"/>
  <c r="E29" i="1"/>
  <c r="M29" i="1"/>
  <c r="U29" i="1"/>
  <c r="R30" i="1"/>
  <c r="Z30" i="1"/>
  <c r="L32" i="1"/>
  <c r="Q33" i="1"/>
  <c r="N34" i="1"/>
  <c r="K35" i="1"/>
  <c r="AB35" i="1" s="1"/>
  <c r="AA35" i="1"/>
  <c r="X36" i="1"/>
  <c r="AC36" i="1" s="1"/>
  <c r="E37" i="1"/>
  <c r="M37" i="1"/>
  <c r="U37" i="1"/>
  <c r="R38" i="1"/>
  <c r="Z38" i="1"/>
  <c r="L40" i="1"/>
  <c r="P42" i="1"/>
  <c r="Z43" i="1"/>
  <c r="X43" i="1"/>
  <c r="AC43" i="1" s="1"/>
  <c r="O43" i="1"/>
  <c r="F43" i="1"/>
  <c r="Q44" i="1"/>
  <c r="E45" i="1"/>
  <c r="V45" i="1"/>
  <c r="T46" i="1"/>
  <c r="M47" i="1"/>
  <c r="I47" i="1"/>
  <c r="P51" i="1"/>
  <c r="G51" i="1"/>
  <c r="I51" i="1" s="1"/>
  <c r="S55" i="1"/>
  <c r="Q55" i="1"/>
  <c r="J56" i="1"/>
  <c r="AC56" i="1"/>
  <c r="L59" i="1"/>
  <c r="S63" i="1"/>
  <c r="Q63" i="1"/>
  <c r="N29" i="1"/>
  <c r="K30" i="1"/>
  <c r="AB30" i="1" s="1"/>
  <c r="E32" i="1"/>
  <c r="M32" i="1"/>
  <c r="U32" i="1"/>
  <c r="R33" i="1"/>
  <c r="Q36" i="1"/>
  <c r="Y36" i="1"/>
  <c r="N37" i="1"/>
  <c r="K38" i="1"/>
  <c r="AB38" i="1" s="1"/>
  <c r="E40" i="1"/>
  <c r="M40" i="1"/>
  <c r="X40" i="1"/>
  <c r="AC40" i="1" s="1"/>
  <c r="P43" i="1"/>
  <c r="N43" i="1"/>
  <c r="R44" i="1"/>
  <c r="J45" i="1"/>
  <c r="H45" i="1"/>
  <c r="P48" i="1"/>
  <c r="G48" i="1"/>
  <c r="W48" i="1" s="1"/>
  <c r="N48" i="1"/>
  <c r="N50" i="1"/>
  <c r="K51" i="1"/>
  <c r="AB51" i="1" s="1"/>
  <c r="T55" i="1"/>
  <c r="R55" i="1"/>
  <c r="I60" i="1"/>
  <c r="T63" i="1"/>
  <c r="R63" i="1"/>
  <c r="K25" i="1"/>
  <c r="AB25" i="1" s="1"/>
  <c r="E27" i="1"/>
  <c r="M27" i="1"/>
  <c r="G29" i="1"/>
  <c r="F32" i="1"/>
  <c r="K33" i="1"/>
  <c r="AB33" i="1" s="1"/>
  <c r="E35" i="1"/>
  <c r="M35" i="1"/>
  <c r="Z36" i="1"/>
  <c r="G37" i="1"/>
  <c r="F40" i="1"/>
  <c r="Z40" i="1"/>
  <c r="E43" i="1"/>
  <c r="S47" i="1"/>
  <c r="Q47" i="1"/>
  <c r="E48" i="1"/>
  <c r="S50" i="1"/>
  <c r="Q50" i="1"/>
  <c r="L51" i="1"/>
  <c r="V53" i="1"/>
  <c r="T60" i="1"/>
  <c r="R60" i="1"/>
  <c r="J61" i="1"/>
  <c r="H61" i="1"/>
  <c r="K36" i="1"/>
  <c r="AB36" i="1" s="1"/>
  <c r="W43" i="1"/>
  <c r="V43" i="1"/>
  <c r="Y46" i="1"/>
  <c r="X46" i="1"/>
  <c r="AC46" i="1" s="1"/>
  <c r="O46" i="1"/>
  <c r="F46" i="1"/>
  <c r="U46" i="1"/>
  <c r="M46" i="1"/>
  <c r="E46" i="1"/>
  <c r="Z46" i="1"/>
  <c r="T47" i="1"/>
  <c r="R47" i="1"/>
  <c r="AC48" i="1"/>
  <c r="L46" i="1"/>
  <c r="K49" i="1"/>
  <c r="AB49" i="1" s="1"/>
  <c r="AA49" i="1"/>
  <c r="P50" i="1"/>
  <c r="L54" i="1"/>
  <c r="K57" i="1"/>
  <c r="AB57" i="1" s="1"/>
  <c r="AA57" i="1"/>
  <c r="L62" i="1"/>
  <c r="Y63" i="1"/>
  <c r="L41" i="1"/>
  <c r="Y42" i="1"/>
  <c r="K44" i="1"/>
  <c r="AB44" i="1" s="1"/>
  <c r="AA44" i="1"/>
  <c r="P45" i="1"/>
  <c r="Z47" i="1"/>
  <c r="O48" i="1"/>
  <c r="L49" i="1"/>
  <c r="Y50" i="1"/>
  <c r="K52" i="1"/>
  <c r="AB52" i="1" s="1"/>
  <c r="AA52" i="1"/>
  <c r="P53" i="1"/>
  <c r="X53" i="1"/>
  <c r="AC53" i="1" s="1"/>
  <c r="Z55" i="1"/>
  <c r="O56" i="1"/>
  <c r="L57" i="1"/>
  <c r="Y58" i="1"/>
  <c r="K60" i="1"/>
  <c r="AB60" i="1" s="1"/>
  <c r="AA60" i="1"/>
  <c r="P61" i="1"/>
  <c r="X61" i="1"/>
  <c r="AC61" i="1" s="1"/>
  <c r="Z63" i="1"/>
  <c r="L44" i="1"/>
  <c r="N46" i="1"/>
  <c r="K47" i="1"/>
  <c r="AB47" i="1" s="1"/>
  <c r="AA47" i="1"/>
  <c r="H48" i="1"/>
  <c r="E49" i="1"/>
  <c r="M49" i="1"/>
  <c r="U49" i="1"/>
  <c r="L52" i="1"/>
  <c r="Q53" i="1"/>
  <c r="Y53" i="1"/>
  <c r="K55" i="1"/>
  <c r="AB55" i="1" s="1"/>
  <c r="AA55" i="1"/>
  <c r="H56" i="1"/>
  <c r="E57" i="1"/>
  <c r="M57" i="1"/>
  <c r="U57" i="1"/>
  <c r="R58" i="1"/>
  <c r="L60" i="1"/>
  <c r="N62" i="1"/>
  <c r="K63" i="1"/>
  <c r="AB63" i="1" s="1"/>
  <c r="AA63" i="1"/>
  <c r="N41" i="1"/>
  <c r="K42" i="1"/>
  <c r="AB42" i="1" s="1"/>
  <c r="AA42" i="1"/>
  <c r="E44" i="1"/>
  <c r="M44" i="1"/>
  <c r="U44" i="1"/>
  <c r="L47" i="1"/>
  <c r="Y48" i="1"/>
  <c r="F49" i="1"/>
  <c r="N49" i="1" s="1"/>
  <c r="K50" i="1"/>
  <c r="AB50" i="1" s="1"/>
  <c r="AA50" i="1"/>
  <c r="E52" i="1"/>
  <c r="M52" i="1"/>
  <c r="U52" i="1"/>
  <c r="Z53" i="1"/>
  <c r="G54" i="1"/>
  <c r="I54" i="1" s="1"/>
  <c r="L55" i="1"/>
  <c r="Y56" i="1"/>
  <c r="F57" i="1"/>
  <c r="K58" i="1"/>
  <c r="AB58" i="1" s="1"/>
  <c r="AA58" i="1"/>
  <c r="E60" i="1"/>
  <c r="M60" i="1"/>
  <c r="U60" i="1"/>
  <c r="Z61" i="1"/>
  <c r="G62" i="1"/>
  <c r="I62" i="1" s="1"/>
  <c r="L63" i="1"/>
  <c r="O49" i="1"/>
  <c r="N52" i="1"/>
  <c r="K53" i="1"/>
  <c r="AB53" i="1" s="1"/>
  <c r="E55" i="1"/>
  <c r="M55" i="1"/>
  <c r="U55" i="1"/>
  <c r="O57" i="1"/>
  <c r="N60" i="1"/>
  <c r="K61" i="1"/>
  <c r="AB61" i="1" s="1"/>
  <c r="E63" i="1"/>
  <c r="M63" i="1"/>
  <c r="U63" i="1"/>
  <c r="E42" i="1"/>
  <c r="M42" i="1"/>
  <c r="K48" i="1"/>
  <c r="AB48" i="1" s="1"/>
  <c r="E50" i="1"/>
  <c r="M50" i="1"/>
  <c r="K56" i="1"/>
  <c r="AB56" i="1" s="1"/>
  <c r="E58" i="1"/>
  <c r="M58" i="1"/>
  <c r="W31" i="1" l="1"/>
  <c r="V31" i="1"/>
  <c r="T6" i="1"/>
  <c r="R6" i="1"/>
  <c r="J31" i="1"/>
  <c r="H31" i="1"/>
  <c r="W59" i="1"/>
  <c r="V59" i="1"/>
  <c r="W23" i="1"/>
  <c r="V23" i="1"/>
  <c r="I18" i="1"/>
  <c r="M18" i="1"/>
  <c r="J18" i="1"/>
  <c r="H19" i="1"/>
  <c r="J19" i="1"/>
  <c r="AA65" i="1"/>
  <c r="J7" i="1"/>
  <c r="H7" i="1"/>
  <c r="N7" i="1"/>
  <c r="W15" i="1"/>
  <c r="V15" i="1"/>
  <c r="V11" i="1"/>
  <c r="W11" i="1"/>
  <c r="T4" i="1"/>
  <c r="R4" i="1"/>
  <c r="V55" i="1"/>
  <c r="W55" i="1"/>
  <c r="S56" i="1"/>
  <c r="Q56" i="1"/>
  <c r="S48" i="1"/>
  <c r="Q48" i="1"/>
  <c r="J46" i="1"/>
  <c r="H46" i="1"/>
  <c r="R48" i="1"/>
  <c r="T48" i="1"/>
  <c r="I28" i="1"/>
  <c r="M28" i="1"/>
  <c r="Q31" i="1"/>
  <c r="S31" i="1"/>
  <c r="J17" i="1"/>
  <c r="H17" i="1"/>
  <c r="J59" i="1"/>
  <c r="H59" i="1"/>
  <c r="Q23" i="1"/>
  <c r="S23" i="1"/>
  <c r="R8" i="1"/>
  <c r="T8" i="1"/>
  <c r="J24" i="1"/>
  <c r="H24" i="1"/>
  <c r="E65" i="1"/>
  <c r="AH74" i="1" s="1"/>
  <c r="AK85" i="1" s="1"/>
  <c r="W32" i="1"/>
  <c r="V32" i="1"/>
  <c r="W29" i="1"/>
  <c r="V29" i="1"/>
  <c r="J28" i="1"/>
  <c r="H28" i="1"/>
  <c r="J16" i="1"/>
  <c r="H16" i="1"/>
  <c r="K65" i="1"/>
  <c r="AH72" i="1" s="1"/>
  <c r="AK77" i="1" s="1"/>
  <c r="S6" i="1"/>
  <c r="Q6" i="1"/>
  <c r="P65" i="1"/>
  <c r="AH83" i="1" s="1"/>
  <c r="AK74" i="1" s="1"/>
  <c r="R3" i="1"/>
  <c r="T3" i="1"/>
  <c r="W40" i="1"/>
  <c r="V40" i="1"/>
  <c r="J9" i="1"/>
  <c r="H9" i="1"/>
  <c r="S40" i="1"/>
  <c r="Q40" i="1"/>
  <c r="I33" i="1"/>
  <c r="M33" i="1"/>
  <c r="R28" i="1"/>
  <c r="T28" i="1"/>
  <c r="S14" i="1"/>
  <c r="Q14" i="1"/>
  <c r="Q59" i="1"/>
  <c r="S59" i="1"/>
  <c r="J33" i="1"/>
  <c r="J20" i="1"/>
  <c r="I20" i="1"/>
  <c r="W20" i="1"/>
  <c r="Y65" i="1"/>
  <c r="I13" i="1"/>
  <c r="I65" i="1" s="1"/>
  <c r="AH78" i="1" s="1"/>
  <c r="AK80" i="1" s="1"/>
  <c r="M13" i="1"/>
  <c r="J8" i="1"/>
  <c r="H8" i="1"/>
  <c r="H11" i="1"/>
  <c r="J11" i="1"/>
  <c r="V19" i="1"/>
  <c r="W19" i="1"/>
  <c r="J36" i="1"/>
  <c r="H36" i="1"/>
  <c r="Q16" i="1"/>
  <c r="S16" i="1"/>
  <c r="H49" i="1"/>
  <c r="J49" i="1"/>
  <c r="V63" i="1"/>
  <c r="W63" i="1"/>
  <c r="T45" i="1"/>
  <c r="R45" i="1"/>
  <c r="J32" i="1"/>
  <c r="H32" i="1"/>
  <c r="M51" i="1"/>
  <c r="R59" i="1"/>
  <c r="T59" i="1"/>
  <c r="W33" i="1"/>
  <c r="H26" i="1"/>
  <c r="J26" i="1"/>
  <c r="V41" i="1"/>
  <c r="W41" i="1"/>
  <c r="R39" i="1"/>
  <c r="T39" i="1"/>
  <c r="M39" i="1"/>
  <c r="T23" i="1"/>
  <c r="R23" i="1"/>
  <c r="M54" i="1"/>
  <c r="N24" i="1"/>
  <c r="R13" i="1"/>
  <c r="T13" i="1"/>
  <c r="M8" i="1"/>
  <c r="N28" i="1"/>
  <c r="Q46" i="1"/>
  <c r="S46" i="1"/>
  <c r="W52" i="1"/>
  <c r="V52" i="1"/>
  <c r="T61" i="1"/>
  <c r="R61" i="1"/>
  <c r="T53" i="1"/>
  <c r="R53" i="1"/>
  <c r="J29" i="1"/>
  <c r="I29" i="1"/>
  <c r="J43" i="1"/>
  <c r="H43" i="1"/>
  <c r="W37" i="1"/>
  <c r="V37" i="1"/>
  <c r="W51" i="1"/>
  <c r="V51" i="1"/>
  <c r="N32" i="1"/>
  <c r="Q26" i="1"/>
  <c r="S26" i="1"/>
  <c r="W21" i="1"/>
  <c r="V21" i="1"/>
  <c r="W14" i="1"/>
  <c r="V14" i="1"/>
  <c r="W39" i="1"/>
  <c r="V39" i="1"/>
  <c r="M62" i="1"/>
  <c r="J13" i="1"/>
  <c r="H13" i="1"/>
  <c r="W54" i="1"/>
  <c r="V54" i="1"/>
  <c r="S24" i="1"/>
  <c r="Q24" i="1"/>
  <c r="W34" i="1"/>
  <c r="V34" i="1"/>
  <c r="J15" i="1"/>
  <c r="H15" i="1"/>
  <c r="N15" i="1"/>
  <c r="R12" i="1"/>
  <c r="T12" i="1"/>
  <c r="Z65" i="1"/>
  <c r="F65" i="1"/>
  <c r="AH75" i="1" s="1"/>
  <c r="AK71" i="1" s="1"/>
  <c r="H3" i="1"/>
  <c r="H65" i="1" s="1"/>
  <c r="AH77" i="1" s="1"/>
  <c r="AK79" i="1" s="1"/>
  <c r="J3" i="1"/>
  <c r="W8" i="1"/>
  <c r="V8" i="1"/>
  <c r="R36" i="1"/>
  <c r="T36" i="1"/>
  <c r="T21" i="1"/>
  <c r="R21" i="1"/>
  <c r="J48" i="1"/>
  <c r="W44" i="1"/>
  <c r="V44" i="1"/>
  <c r="R51" i="1"/>
  <c r="T51" i="1"/>
  <c r="N31" i="1"/>
  <c r="H23" i="1"/>
  <c r="N23" i="1"/>
  <c r="J23" i="1"/>
  <c r="J39" i="1"/>
  <c r="H39" i="1"/>
  <c r="N36" i="1"/>
  <c r="W62" i="1"/>
  <c r="V62" i="1"/>
  <c r="S21" i="1"/>
  <c r="Q21" i="1"/>
  <c r="H54" i="1"/>
  <c r="J54" i="1"/>
  <c r="AB65" i="1"/>
  <c r="N9" i="1"/>
  <c r="H34" i="1"/>
  <c r="J34" i="1"/>
  <c r="R16" i="1"/>
  <c r="T16" i="1"/>
  <c r="O65" i="1"/>
  <c r="AH82" i="1" s="1"/>
  <c r="AK73" i="1" s="1"/>
  <c r="S3" i="1"/>
  <c r="Q3" i="1"/>
  <c r="J4" i="1"/>
  <c r="I4" i="1"/>
  <c r="X65" i="1"/>
  <c r="AC3" i="1"/>
  <c r="AC65" i="1" s="1"/>
  <c r="W7" i="1"/>
  <c r="V7" i="1"/>
  <c r="Q8" i="1"/>
  <c r="S8" i="1"/>
  <c r="J6" i="1"/>
  <c r="H57" i="1"/>
  <c r="N57" i="1"/>
  <c r="J57" i="1"/>
  <c r="R31" i="1"/>
  <c r="T31" i="1"/>
  <c r="Q62" i="1"/>
  <c r="S62" i="1"/>
  <c r="Q11" i="1"/>
  <c r="S11" i="1"/>
  <c r="S57" i="1"/>
  <c r="Q57" i="1"/>
  <c r="W57" i="1"/>
  <c r="V57" i="1"/>
  <c r="W46" i="1"/>
  <c r="V46" i="1"/>
  <c r="I48" i="1"/>
  <c r="M48" i="1"/>
  <c r="T42" i="1"/>
  <c r="R42" i="1"/>
  <c r="Q45" i="1"/>
  <c r="S45" i="1"/>
  <c r="S28" i="1"/>
  <c r="Q28" i="1"/>
  <c r="V24" i="1"/>
  <c r="W24" i="1"/>
  <c r="W60" i="1"/>
  <c r="V60" i="1"/>
  <c r="W49" i="1"/>
  <c r="V49" i="1"/>
  <c r="T50" i="1"/>
  <c r="R50" i="1"/>
  <c r="J40" i="1"/>
  <c r="H40" i="1"/>
  <c r="S43" i="1"/>
  <c r="Q43" i="1"/>
  <c r="J51" i="1"/>
  <c r="H51" i="1"/>
  <c r="I56" i="1"/>
  <c r="M56" i="1"/>
  <c r="S49" i="1"/>
  <c r="Q49" i="1"/>
  <c r="N54" i="1"/>
  <c r="J37" i="1"/>
  <c r="I37" i="1"/>
  <c r="R43" i="1"/>
  <c r="T43" i="1"/>
  <c r="Q51" i="1"/>
  <c r="S51" i="1"/>
  <c r="R56" i="1"/>
  <c r="T56" i="1"/>
  <c r="R25" i="1"/>
  <c r="T25" i="1"/>
  <c r="M31" i="1"/>
  <c r="M65" i="1" s="1"/>
  <c r="AH80" i="1" s="1"/>
  <c r="AK87" i="1" s="1"/>
  <c r="AM101" i="1" s="1"/>
  <c r="M20" i="1"/>
  <c r="H41" i="1"/>
  <c r="J41" i="1"/>
  <c r="Q39" i="1"/>
  <c r="S39" i="1"/>
  <c r="I36" i="1"/>
  <c r="M36" i="1"/>
  <c r="H62" i="1"/>
  <c r="J62" i="1"/>
  <c r="J21" i="1"/>
  <c r="H21" i="1"/>
  <c r="Q54" i="1"/>
  <c r="S54" i="1"/>
  <c r="W16" i="1"/>
  <c r="V16" i="1"/>
  <c r="J5" i="1"/>
  <c r="H5" i="1"/>
  <c r="G65" i="1"/>
  <c r="AH76" i="1" s="1"/>
  <c r="AK72" i="1" s="1"/>
  <c r="Q34" i="1"/>
  <c r="S34" i="1"/>
  <c r="W6" i="1"/>
  <c r="V6" i="1"/>
  <c r="V65" i="1" s="1"/>
  <c r="AH89" i="1" s="1"/>
  <c r="AK83" i="1" s="1"/>
  <c r="J14" i="1"/>
  <c r="N3" i="1"/>
  <c r="N8" i="1"/>
  <c r="W4" i="1"/>
  <c r="AK102" i="1" l="1"/>
  <c r="AK101" i="1"/>
  <c r="AK96" i="1"/>
  <c r="T65" i="1"/>
  <c r="AH87" i="1" s="1"/>
  <c r="AK89" i="1" s="1"/>
  <c r="W65" i="1"/>
  <c r="AH90" i="1" s="1"/>
  <c r="AK90" i="1" s="1"/>
  <c r="AM105" i="1"/>
  <c r="AK105" i="1" s="1"/>
  <c r="AM100" i="1"/>
  <c r="AK100" i="1" s="1"/>
  <c r="Q65" i="1"/>
  <c r="AH84" i="1" s="1"/>
  <c r="AK81" i="1" s="1"/>
  <c r="R65" i="1"/>
  <c r="AH85" i="1" s="1"/>
  <c r="AK82" i="1" s="1"/>
  <c r="S65" i="1"/>
  <c r="AH86" i="1" s="1"/>
  <c r="AK88" i="1" s="1"/>
  <c r="AK116" i="1" s="1"/>
  <c r="N65" i="1"/>
  <c r="AH81" i="1" s="1"/>
  <c r="AK86" i="1" s="1"/>
  <c r="AK111" i="1" s="1"/>
  <c r="AK112" i="1" s="1"/>
  <c r="J65" i="1"/>
  <c r="AH79" i="1" s="1"/>
  <c r="AK91" i="1" s="1"/>
  <c r="AK106" i="1" s="1"/>
  <c r="AK107" i="1" s="1"/>
  <c r="AK117" i="1" l="1"/>
  <c r="AK115" i="1"/>
  <c r="AK97" i="1"/>
  <c r="AK95" i="1"/>
  <c r="AK110" i="1"/>
</calcChain>
</file>

<file path=xl/sharedStrings.xml><?xml version="1.0" encoding="utf-8"?>
<sst xmlns="http://schemas.openxmlformats.org/spreadsheetml/2006/main" count="180" uniqueCount="86">
  <si>
    <t>Produção, vendas internas e exportações de veículos automotores - 1957 à 2017 - Dados ANFAVEA - www.anfavea.com.br</t>
  </si>
  <si>
    <t>Ano</t>
  </si>
  <si>
    <t>Produção</t>
  </si>
  <si>
    <t>x = Ano -1956</t>
  </si>
  <si>
    <t>y = Produção/1.000</t>
  </si>
  <si>
    <t>xy</t>
  </si>
  <si>
    <t>ln(x)</t>
  </si>
  <si>
    <t>ln(y)</t>
  </si>
  <si>
    <t>ln²(x)</t>
  </si>
  <si>
    <t>ln²(y)</t>
  </si>
  <si>
    <t>ln(x)ln(y)</t>
  </si>
  <si>
    <t>x²</t>
  </si>
  <si>
    <t>y²</t>
  </si>
  <si>
    <t>xln(y)</t>
  </si>
  <si>
    <t>yln(x)</t>
  </si>
  <si>
    <t>1/x</t>
  </si>
  <si>
    <t>1/y</t>
  </si>
  <si>
    <t>(1/x)²</t>
  </si>
  <si>
    <t>(1/y)²</t>
  </si>
  <si>
    <t>(1/x)y</t>
  </si>
  <si>
    <t>(1/y)x</t>
  </si>
  <si>
    <t>sin(x)</t>
  </si>
  <si>
    <t>sin²(x)</t>
  </si>
  <si>
    <t>sin(x)ln(y)</t>
  </si>
  <si>
    <r>
      <t>x^</t>
    </r>
    <r>
      <rPr>
        <b/>
        <vertAlign val="subscript"/>
        <sz val="7"/>
        <rFont val="Arial"/>
        <family val="2"/>
      </rPr>
      <t>3</t>
    </r>
  </si>
  <si>
    <t>x^4</t>
  </si>
  <si>
    <t>x^5</t>
  </si>
  <si>
    <t>x^6</t>
  </si>
  <si>
    <t>x²y</t>
  </si>
  <si>
    <t>x³y</t>
  </si>
  <si>
    <t>Presidente</t>
  </si>
  <si>
    <t>Jucelino</t>
  </si>
  <si>
    <t>Janio</t>
  </si>
  <si>
    <t>Goulart</t>
  </si>
  <si>
    <t>Castelo</t>
  </si>
  <si>
    <t>Costa e Silva</t>
  </si>
  <si>
    <t>Médice</t>
  </si>
  <si>
    <t>Gaisel</t>
  </si>
  <si>
    <t>Figueredo</t>
  </si>
  <si>
    <t>Sarney</t>
  </si>
  <si>
    <t>Collor</t>
  </si>
  <si>
    <t>Itamar</t>
  </si>
  <si>
    <t>FHC</t>
  </si>
  <si>
    <t>Lula</t>
  </si>
  <si>
    <t>Dilma</t>
  </si>
  <si>
    <t>Temer</t>
  </si>
  <si>
    <t>Somatórios</t>
  </si>
  <si>
    <t>Resumos</t>
  </si>
  <si>
    <t>n</t>
  </si>
  <si>
    <t>Média (X)</t>
  </si>
  <si>
    <t>x</t>
  </si>
  <si>
    <t>Média (Y)</t>
  </si>
  <si>
    <t>y</t>
  </si>
  <si>
    <t>Média (ln(X))</t>
  </si>
  <si>
    <t>Média (ln(Y))</t>
  </si>
  <si>
    <t>Média (1/X)</t>
  </si>
  <si>
    <t>Média (1/Y)</t>
  </si>
  <si>
    <t>Média (sin(X))</t>
  </si>
  <si>
    <t>SQ (X)</t>
  </si>
  <si>
    <t>SQ (Y)</t>
  </si>
  <si>
    <t>SQ (ln(X))</t>
  </si>
  <si>
    <t>SQ (ln(Y))</t>
  </si>
  <si>
    <t>SQ (1/X)</t>
  </si>
  <si>
    <t>SQ (1/Y)</t>
  </si>
  <si>
    <t>SQ (sin(X))</t>
  </si>
  <si>
    <t>SP (XY)</t>
  </si>
  <si>
    <t>SP (ln(X)Y)</t>
  </si>
  <si>
    <t>SP (Xln(Y))</t>
  </si>
  <si>
    <t>sen(x)</t>
  </si>
  <si>
    <t>SP (Y/X)</t>
  </si>
  <si>
    <t>sen²(x)</t>
  </si>
  <si>
    <t>SP (X/Y)</t>
  </si>
  <si>
    <t>sen(x)ln(y)</t>
  </si>
  <si>
    <t>SP (sin(X)ln(Y))</t>
  </si>
  <si>
    <t>SP (ln(X)ln(Y))</t>
  </si>
  <si>
    <t>LINEAR</t>
  </si>
  <si>
    <t>a</t>
  </si>
  <si>
    <t>b</t>
  </si>
  <si>
    <t>R²</t>
  </si>
  <si>
    <t>EXPONENCIAL</t>
  </si>
  <si>
    <t>A</t>
  </si>
  <si>
    <t>B</t>
  </si>
  <si>
    <t>POTÊNCIA</t>
  </si>
  <si>
    <t>LOGARTMICA</t>
  </si>
  <si>
    <t>HIPÉRBOLE II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</si>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</sst>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00_);_(* \(#,##0.000\);_(* &quot;-&quot;??_);_(@_)"/>
    <numFmt numFmtId="167" formatCode="_-* #,##0.0000_-;\-* #,##0.0000_-;_-* &quot;-&quot;????_-;_-@_-"/>
    <numFmt numFmtId="168" formatCode="#,##0.00_ ;[Red]\-#,##0.00\ "/>
  </numFmts>
  <fonts count="15">
    <font>
      <sz val="10"/>
      <name val="Arial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b/>
      <vertAlign val="subscript"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6"/>
      <color indexed="8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3" fillId="0" borderId="1" xfId="1" applyNumberFormat="1" applyFont="1" applyBorder="1" applyAlignment="1">
      <alignment horizontal="center" vertical="center" textRotation="90"/>
    </xf>
    <xf numFmtId="165" fontId="3" fillId="0" borderId="2" xfId="1" applyNumberFormat="1" applyFont="1" applyBorder="1" applyAlignment="1">
      <alignment horizontal="center" vertical="center" textRotation="90"/>
    </xf>
    <xf numFmtId="165" fontId="4" fillId="2" borderId="2" xfId="1" applyNumberFormat="1" applyFont="1" applyFill="1" applyBorder="1" applyAlignment="1">
      <alignment horizontal="center" vertical="center" textRotation="90"/>
    </xf>
    <xf numFmtId="165" fontId="3" fillId="0" borderId="3" xfId="1" applyNumberFormat="1" applyFont="1" applyBorder="1" applyAlignment="1">
      <alignment horizontal="center" vertical="center" textRotation="90"/>
    </xf>
    <xf numFmtId="165" fontId="3" fillId="0" borderId="2" xfId="1" applyNumberFormat="1" applyFont="1" applyFill="1" applyBorder="1" applyAlignment="1">
      <alignment horizontal="center" vertical="center" textRotation="90"/>
    </xf>
    <xf numFmtId="165" fontId="5" fillId="0" borderId="2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3" fontId="8" fillId="0" borderId="4" xfId="1" applyNumberFormat="1" applyFont="1" applyBorder="1" applyAlignment="1">
      <alignment horizontal="right"/>
    </xf>
    <xf numFmtId="3" fontId="8" fillId="0" borderId="2" xfId="1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165" fontId="8" fillId="0" borderId="3" xfId="1" applyNumberFormat="1" applyFont="1" applyBorder="1" applyAlignment="1">
      <alignment horizontal="right"/>
    </xf>
    <xf numFmtId="164" fontId="8" fillId="0" borderId="3" xfId="1" applyNumberFormat="1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right"/>
    </xf>
    <xf numFmtId="3" fontId="8" fillId="0" borderId="2" xfId="1" applyNumberFormat="1" applyFont="1" applyFill="1" applyBorder="1" applyAlignment="1">
      <alignment horizontal="right"/>
    </xf>
    <xf numFmtId="3" fontId="9" fillId="0" borderId="2" xfId="1" applyNumberFormat="1" applyFont="1" applyBorder="1" applyAlignment="1">
      <alignment horizontal="right" vertical="top"/>
    </xf>
    <xf numFmtId="3" fontId="7" fillId="3" borderId="4" xfId="1" applyNumberFormat="1" applyFont="1" applyFill="1" applyBorder="1" applyAlignment="1">
      <alignment horizontal="right"/>
    </xf>
    <xf numFmtId="164" fontId="8" fillId="3" borderId="2" xfId="1" applyNumberFormat="1" applyFont="1" applyFill="1" applyBorder="1" applyAlignment="1">
      <alignment horizontal="right"/>
    </xf>
    <xf numFmtId="43" fontId="8" fillId="3" borderId="2" xfId="1" applyNumberFormat="1" applyFont="1" applyFill="1" applyBorder="1" applyAlignment="1">
      <alignment horizontal="right"/>
    </xf>
    <xf numFmtId="166" fontId="8" fillId="3" borderId="2" xfId="1" applyNumberFormat="1" applyFont="1" applyFill="1" applyBorder="1" applyAlignment="1">
      <alignment horizontal="right"/>
    </xf>
    <xf numFmtId="165" fontId="8" fillId="3" borderId="2" xfId="1" applyNumberFormat="1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164" fontId="10" fillId="0" borderId="0" xfId="1" applyNumberFormat="1" applyFont="1" applyAlignment="1">
      <alignment horizontal="center"/>
    </xf>
    <xf numFmtId="43" fontId="10" fillId="0" borderId="0" xfId="1" applyFont="1" applyAlignment="1">
      <alignment horizontal="center"/>
    </xf>
    <xf numFmtId="165" fontId="11" fillId="0" borderId="0" xfId="0" applyNumberFormat="1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  <xf numFmtId="0" fontId="10" fillId="0" borderId="0" xfId="0" applyFont="1"/>
    <xf numFmtId="0" fontId="10" fillId="0" borderId="0" xfId="0" applyFont="1" applyAlignment="1">
      <alignment horizontal="center"/>
    </xf>
    <xf numFmtId="164" fontId="12" fillId="0" borderId="1" xfId="1" applyNumberFormat="1" applyFont="1" applyBorder="1" applyAlignment="1">
      <alignment horizontal="center"/>
    </xf>
    <xf numFmtId="43" fontId="12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/>
    <xf numFmtId="165" fontId="11" fillId="0" borderId="0" xfId="0" applyNumberFormat="1" applyFont="1" applyAlignment="1">
      <alignment horizontal="center"/>
    </xf>
    <xf numFmtId="167" fontId="11" fillId="0" borderId="0" xfId="0" applyNumberFormat="1" applyFont="1"/>
    <xf numFmtId="167" fontId="10" fillId="0" borderId="0" xfId="0" applyNumberFormat="1" applyFont="1"/>
    <xf numFmtId="0" fontId="11" fillId="0" borderId="0" xfId="0" applyFont="1"/>
    <xf numFmtId="165" fontId="1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165" fontId="10" fillId="0" borderId="0" xfId="1" applyNumberFormat="1" applyFont="1"/>
    <xf numFmtId="164" fontId="10" fillId="0" borderId="0" xfId="0" applyNumberFormat="1" applyFont="1" applyAlignment="1">
      <alignment horizontal="center"/>
    </xf>
    <xf numFmtId="165" fontId="10" fillId="0" borderId="0" xfId="0" applyNumberFormat="1" applyFont="1"/>
    <xf numFmtId="164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165" fontId="10" fillId="0" borderId="5" xfId="0" applyNumberFormat="1" applyFont="1" applyBorder="1"/>
    <xf numFmtId="164" fontId="0" fillId="0" borderId="0" xfId="0" applyNumberFormat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10" fillId="0" borderId="0" xfId="0" applyFont="1" applyFill="1" applyBorder="1" applyAlignment="1">
      <alignment horizontal="left"/>
    </xf>
    <xf numFmtId="164" fontId="13" fillId="0" borderId="0" xfId="0" applyNumberFormat="1" applyFont="1" applyFill="1" applyBorder="1" applyAlignment="1">
      <alignment horizontal="center"/>
    </xf>
    <xf numFmtId="168" fontId="0" fillId="0" borderId="0" xfId="0" applyNumberFormat="1"/>
    <xf numFmtId="0" fontId="2" fillId="0" borderId="0" xfId="0" applyFont="1"/>
    <xf numFmtId="167" fontId="0" fillId="0" borderId="0" xfId="0" applyNumberFormat="1"/>
    <xf numFmtId="43" fontId="11" fillId="0" borderId="0" xfId="1" applyFont="1"/>
    <xf numFmtId="43" fontId="11" fillId="0" borderId="0" xfId="1" applyFont="1" applyAlignment="1">
      <alignment horizontal="left"/>
    </xf>
    <xf numFmtId="0" fontId="13" fillId="0" borderId="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3" fontId="2" fillId="0" borderId="2" xfId="1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3" fontId="2" fillId="0" borderId="2" xfId="1" applyNumberFormat="1" applyFont="1" applyFill="1" applyBorder="1" applyAlignment="1">
      <alignment horizontal="right"/>
    </xf>
    <xf numFmtId="3" fontId="14" fillId="0" borderId="2" xfId="1" applyNumberFormat="1" applyFont="1" applyBorder="1" applyAlignment="1">
      <alignment horizontal="right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3" fillId="0" borderId="2" xfId="1" applyNumberFormat="1" applyFont="1" applyBorder="1" applyAlignment="1">
      <alignment horizontal="center" vertical="center"/>
    </xf>
    <xf numFmtId="164" fontId="13" fillId="0" borderId="2" xfId="1" applyNumberFormat="1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8615-3623-DF4C-9066-0C81ADA28436}">
  <dimension ref="A1:D62"/>
  <sheetViews>
    <sheetView tabSelected="1" zoomScale="140" zoomScaleNormal="140" workbookViewId="0">
      <selection activeCell="G10" sqref="G10"/>
    </sheetView>
  </sheetViews>
  <sheetFormatPr baseColWidth="10" defaultColWidth="3.5" defaultRowHeight="13"/>
  <cols>
    <col min="1" max="1" width="6.6640625" style="75" customWidth="1"/>
    <col min="2" max="2" width="11.1640625" style="74" bestFit="1" customWidth="1"/>
    <col min="3" max="3" width="10" style="74" bestFit="1" customWidth="1"/>
    <col min="4" max="4" width="7.33203125" style="74" customWidth="1"/>
    <col min="5" max="16384" width="3.5" style="63"/>
  </cols>
  <sheetData>
    <row r="1" spans="1:4" s="68" customFormat="1">
      <c r="A1" s="77" t="s">
        <v>1</v>
      </c>
      <c r="B1" s="76" t="s">
        <v>2</v>
      </c>
      <c r="C1" s="78" t="s">
        <v>30</v>
      </c>
      <c r="D1" s="67"/>
    </row>
    <row r="2" spans="1:4" s="71" customFormat="1">
      <c r="A2" s="69">
        <v>1957</v>
      </c>
      <c r="B2" s="69">
        <v>30542</v>
      </c>
      <c r="C2" s="79">
        <v>11</v>
      </c>
      <c r="D2" s="70"/>
    </row>
    <row r="3" spans="1:4" s="71" customFormat="1">
      <c r="A3" s="69">
        <v>1958</v>
      </c>
      <c r="B3" s="69">
        <v>60983</v>
      </c>
      <c r="C3" s="79">
        <v>11</v>
      </c>
      <c r="D3" s="70"/>
    </row>
    <row r="4" spans="1:4" s="71" customFormat="1">
      <c r="A4" s="69">
        <v>1959</v>
      </c>
      <c r="B4" s="69">
        <v>96114</v>
      </c>
      <c r="C4" s="79">
        <v>11</v>
      </c>
      <c r="D4" s="70"/>
    </row>
    <row r="5" spans="1:4" s="71" customFormat="1">
      <c r="A5" s="69">
        <v>1960</v>
      </c>
      <c r="B5" s="69">
        <v>133041</v>
      </c>
      <c r="C5" s="79">
        <v>11</v>
      </c>
      <c r="D5" s="70"/>
    </row>
    <row r="6" spans="1:4" s="71" customFormat="1">
      <c r="A6" s="69">
        <v>1961</v>
      </c>
      <c r="B6" s="69">
        <v>145584</v>
      </c>
      <c r="C6" s="79">
        <v>10</v>
      </c>
      <c r="D6" s="70"/>
    </row>
    <row r="7" spans="1:4" s="71" customFormat="1">
      <c r="A7" s="69">
        <v>1962</v>
      </c>
      <c r="B7" s="69">
        <v>191194</v>
      </c>
      <c r="C7" s="79">
        <v>8</v>
      </c>
      <c r="D7" s="70"/>
    </row>
    <row r="8" spans="1:4" s="71" customFormat="1">
      <c r="A8" s="69">
        <v>1963</v>
      </c>
      <c r="B8" s="69">
        <v>174191</v>
      </c>
      <c r="C8" s="79">
        <v>8</v>
      </c>
      <c r="D8" s="70"/>
    </row>
    <row r="9" spans="1:4" s="71" customFormat="1">
      <c r="A9" s="69">
        <v>1964</v>
      </c>
      <c r="B9" s="69">
        <v>183707</v>
      </c>
      <c r="C9" s="79">
        <v>1</v>
      </c>
      <c r="D9" s="70"/>
    </row>
    <row r="10" spans="1:4" s="71" customFormat="1">
      <c r="A10" s="69">
        <v>1965</v>
      </c>
      <c r="B10" s="69">
        <v>185187</v>
      </c>
      <c r="C10" s="79">
        <v>1</v>
      </c>
      <c r="D10" s="70"/>
    </row>
    <row r="11" spans="1:4" s="71" customFormat="1">
      <c r="A11" s="69">
        <v>1966</v>
      </c>
      <c r="B11" s="69">
        <v>224609</v>
      </c>
      <c r="C11" s="79">
        <v>1</v>
      </c>
      <c r="D11" s="70"/>
    </row>
    <row r="12" spans="1:4" s="71" customFormat="1">
      <c r="A12" s="69">
        <v>1967</v>
      </c>
      <c r="B12" s="69">
        <v>225487</v>
      </c>
      <c r="C12" s="79">
        <v>3</v>
      </c>
      <c r="D12" s="70"/>
    </row>
    <row r="13" spans="1:4" s="71" customFormat="1">
      <c r="A13" s="69">
        <v>1968</v>
      </c>
      <c r="B13" s="69">
        <v>279715</v>
      </c>
      <c r="C13" s="79">
        <v>3</v>
      </c>
      <c r="D13" s="70"/>
    </row>
    <row r="14" spans="1:4" s="71" customFormat="1">
      <c r="A14" s="69">
        <v>1969</v>
      </c>
      <c r="B14" s="69">
        <v>353700</v>
      </c>
      <c r="C14" s="79">
        <v>13</v>
      </c>
      <c r="D14" s="70"/>
    </row>
    <row r="15" spans="1:4" s="71" customFormat="1">
      <c r="A15" s="69">
        <v>1970</v>
      </c>
      <c r="B15" s="69">
        <v>416089</v>
      </c>
      <c r="C15" s="79">
        <v>13</v>
      </c>
      <c r="D15" s="70"/>
    </row>
    <row r="16" spans="1:4" s="71" customFormat="1">
      <c r="A16" s="69">
        <v>1971</v>
      </c>
      <c r="B16" s="69">
        <v>516088</v>
      </c>
      <c r="C16" s="79">
        <v>13</v>
      </c>
      <c r="D16" s="70"/>
    </row>
    <row r="17" spans="1:4" s="71" customFormat="1">
      <c r="A17" s="69">
        <v>1972</v>
      </c>
      <c r="B17" s="69">
        <v>609611</v>
      </c>
      <c r="C17" s="79">
        <v>13</v>
      </c>
      <c r="D17" s="70"/>
    </row>
    <row r="18" spans="1:4" s="71" customFormat="1">
      <c r="A18" s="69">
        <v>1973</v>
      </c>
      <c r="B18" s="69">
        <v>729782</v>
      </c>
      <c r="C18" s="79">
        <v>13</v>
      </c>
      <c r="D18" s="70"/>
    </row>
    <row r="19" spans="1:4" s="71" customFormat="1">
      <c r="A19" s="69">
        <v>1974</v>
      </c>
      <c r="B19" s="69">
        <v>859237</v>
      </c>
      <c r="C19" s="79">
        <v>7</v>
      </c>
      <c r="D19" s="70"/>
    </row>
    <row r="20" spans="1:4" s="71" customFormat="1">
      <c r="A20" s="69">
        <v>1975</v>
      </c>
      <c r="B20" s="69">
        <v>882947</v>
      </c>
      <c r="C20" s="79">
        <v>7</v>
      </c>
      <c r="D20" s="70"/>
    </row>
    <row r="21" spans="1:4" s="71" customFormat="1">
      <c r="A21" s="69">
        <v>1976</v>
      </c>
      <c r="B21" s="69">
        <v>924672</v>
      </c>
      <c r="C21" s="79">
        <v>7</v>
      </c>
      <c r="D21" s="70"/>
    </row>
    <row r="22" spans="1:4" s="71" customFormat="1">
      <c r="A22" s="69">
        <v>1977</v>
      </c>
      <c r="B22" s="69">
        <v>882966</v>
      </c>
      <c r="C22" s="79">
        <v>7</v>
      </c>
      <c r="D22" s="70"/>
    </row>
    <row r="23" spans="1:4" s="71" customFormat="1">
      <c r="A23" s="69">
        <v>1978</v>
      </c>
      <c r="B23" s="69">
        <v>1011716</v>
      </c>
      <c r="C23" s="79">
        <v>7</v>
      </c>
      <c r="D23" s="70"/>
    </row>
    <row r="24" spans="1:4" s="71" customFormat="1">
      <c r="A24" s="69">
        <v>1979</v>
      </c>
      <c r="B24" s="69">
        <v>1071100</v>
      </c>
      <c r="C24" s="79">
        <v>6</v>
      </c>
      <c r="D24" s="70"/>
    </row>
    <row r="25" spans="1:4" s="71" customFormat="1">
      <c r="A25" s="69">
        <v>1980</v>
      </c>
      <c r="B25" s="69">
        <v>1091205</v>
      </c>
      <c r="C25" s="79">
        <v>6</v>
      </c>
      <c r="D25" s="70"/>
    </row>
    <row r="26" spans="1:4" s="71" customFormat="1">
      <c r="A26" s="69">
        <v>1981</v>
      </c>
      <c r="B26" s="69">
        <v>693416</v>
      </c>
      <c r="C26" s="79">
        <v>6</v>
      </c>
      <c r="D26" s="70"/>
    </row>
    <row r="27" spans="1:4" s="71" customFormat="1">
      <c r="A27" s="69">
        <v>1982</v>
      </c>
      <c r="B27" s="69">
        <v>796459</v>
      </c>
      <c r="C27" s="79">
        <v>6</v>
      </c>
      <c r="D27" s="70"/>
    </row>
    <row r="28" spans="1:4" s="71" customFormat="1">
      <c r="A28" s="69">
        <v>1983</v>
      </c>
      <c r="B28" s="69">
        <v>830069</v>
      </c>
      <c r="C28" s="79">
        <v>6</v>
      </c>
      <c r="D28" s="70"/>
    </row>
    <row r="29" spans="1:4" s="71" customFormat="1">
      <c r="A29" s="69">
        <v>1984</v>
      </c>
      <c r="B29" s="69">
        <v>774708</v>
      </c>
      <c r="C29" s="79">
        <v>6</v>
      </c>
      <c r="D29" s="70"/>
    </row>
    <row r="30" spans="1:4" s="71" customFormat="1">
      <c r="A30" s="69">
        <v>1985</v>
      </c>
      <c r="B30" s="69">
        <v>879436</v>
      </c>
      <c r="C30" s="79">
        <v>14</v>
      </c>
      <c r="D30" s="70"/>
    </row>
    <row r="31" spans="1:4" s="71" customFormat="1">
      <c r="A31" s="69">
        <v>1986</v>
      </c>
      <c r="B31" s="69">
        <v>965283</v>
      </c>
      <c r="C31" s="79">
        <v>14</v>
      </c>
      <c r="D31" s="70"/>
    </row>
    <row r="32" spans="1:4" s="71" customFormat="1">
      <c r="A32" s="69">
        <v>1987</v>
      </c>
      <c r="B32" s="69">
        <v>823534</v>
      </c>
      <c r="C32" s="79">
        <v>14</v>
      </c>
      <c r="D32" s="70"/>
    </row>
    <row r="33" spans="1:4" s="71" customFormat="1">
      <c r="A33" s="69">
        <v>1988</v>
      </c>
      <c r="B33" s="69">
        <v>966882</v>
      </c>
      <c r="C33" s="79">
        <v>14</v>
      </c>
      <c r="D33" s="70"/>
    </row>
    <row r="34" spans="1:4" s="71" customFormat="1">
      <c r="A34" s="69">
        <v>1989</v>
      </c>
      <c r="B34" s="69">
        <v>955533</v>
      </c>
      <c r="C34" s="79">
        <v>14</v>
      </c>
      <c r="D34" s="70"/>
    </row>
    <row r="35" spans="1:4" s="71" customFormat="1">
      <c r="A35" s="69">
        <v>1990</v>
      </c>
      <c r="B35" s="69">
        <v>843429</v>
      </c>
      <c r="C35" s="79">
        <v>2</v>
      </c>
      <c r="D35" s="70"/>
    </row>
    <row r="36" spans="1:4" s="71" customFormat="1">
      <c r="A36" s="69">
        <v>1991</v>
      </c>
      <c r="B36" s="69">
        <v>861169</v>
      </c>
      <c r="C36" s="79">
        <v>2</v>
      </c>
      <c r="D36" s="70"/>
    </row>
    <row r="37" spans="1:4" s="71" customFormat="1">
      <c r="A37" s="69">
        <v>1992</v>
      </c>
      <c r="B37" s="69">
        <v>905038</v>
      </c>
      <c r="C37" s="79">
        <v>9</v>
      </c>
      <c r="D37" s="70"/>
    </row>
    <row r="38" spans="1:4" s="71" customFormat="1">
      <c r="A38" s="69">
        <v>1993</v>
      </c>
      <c r="B38" s="69">
        <v>1173300</v>
      </c>
      <c r="C38" s="79">
        <v>9</v>
      </c>
      <c r="D38" s="70"/>
    </row>
    <row r="39" spans="1:4" s="71" customFormat="1">
      <c r="A39" s="69">
        <v>1994</v>
      </c>
      <c r="B39" s="69">
        <v>1321691</v>
      </c>
      <c r="C39" s="79">
        <v>9</v>
      </c>
      <c r="D39" s="70"/>
    </row>
    <row r="40" spans="1:4" s="71" customFormat="1">
      <c r="A40" s="69">
        <v>1995</v>
      </c>
      <c r="B40" s="69">
        <v>1459676</v>
      </c>
      <c r="C40" s="79">
        <v>5</v>
      </c>
      <c r="D40" s="70"/>
    </row>
    <row r="41" spans="1:4" s="71" customFormat="1">
      <c r="A41" s="69">
        <v>1996</v>
      </c>
      <c r="B41" s="69">
        <v>1623135</v>
      </c>
      <c r="C41" s="79">
        <v>5</v>
      </c>
      <c r="D41" s="70"/>
    </row>
    <row r="42" spans="1:4" s="71" customFormat="1">
      <c r="A42" s="69">
        <v>1997</v>
      </c>
      <c r="B42" s="69">
        <v>1861201</v>
      </c>
      <c r="C42" s="79">
        <v>5</v>
      </c>
      <c r="D42" s="70"/>
    </row>
    <row r="43" spans="1:4" s="71" customFormat="1">
      <c r="A43" s="69">
        <v>1998</v>
      </c>
      <c r="B43" s="69">
        <v>1429860</v>
      </c>
      <c r="C43" s="79">
        <v>5</v>
      </c>
      <c r="D43" s="70"/>
    </row>
    <row r="44" spans="1:4" s="71" customFormat="1">
      <c r="A44" s="69">
        <v>1999</v>
      </c>
      <c r="B44" s="69">
        <v>1289977</v>
      </c>
      <c r="C44" s="79">
        <v>5</v>
      </c>
      <c r="D44" s="70"/>
    </row>
    <row r="45" spans="1:4" s="71" customFormat="1">
      <c r="A45" s="69">
        <v>2000</v>
      </c>
      <c r="B45" s="69">
        <v>1605848</v>
      </c>
      <c r="C45" s="79">
        <v>5</v>
      </c>
      <c r="D45" s="70"/>
    </row>
    <row r="46" spans="1:4" s="71" customFormat="1">
      <c r="A46" s="69">
        <v>2001</v>
      </c>
      <c r="B46" s="69">
        <v>1674522</v>
      </c>
      <c r="C46" s="79">
        <v>5</v>
      </c>
      <c r="D46" s="70"/>
    </row>
    <row r="47" spans="1:4" s="71" customFormat="1">
      <c r="A47" s="69">
        <v>2002</v>
      </c>
      <c r="B47" s="72">
        <v>1633790</v>
      </c>
      <c r="C47" s="79">
        <v>5</v>
      </c>
      <c r="D47" s="70"/>
    </row>
    <row r="48" spans="1:4" s="71" customFormat="1">
      <c r="A48" s="69">
        <v>2003</v>
      </c>
      <c r="B48" s="72">
        <v>1684715</v>
      </c>
      <c r="C48" s="79">
        <v>12</v>
      </c>
      <c r="D48" s="70"/>
    </row>
    <row r="49" spans="1:4" s="71" customFormat="1">
      <c r="A49" s="69">
        <v>2004</v>
      </c>
      <c r="B49" s="72">
        <v>2124177</v>
      </c>
      <c r="C49" s="79">
        <v>12</v>
      </c>
      <c r="D49" s="70"/>
    </row>
    <row r="50" spans="1:4" s="71" customFormat="1">
      <c r="A50" s="69">
        <v>2005</v>
      </c>
      <c r="B50" s="69">
        <v>2357763</v>
      </c>
      <c r="C50" s="79">
        <v>12</v>
      </c>
      <c r="D50" s="70"/>
    </row>
    <row r="51" spans="1:4" s="71" customFormat="1">
      <c r="A51" s="69">
        <v>2006</v>
      </c>
      <c r="B51" s="73">
        <v>2403693</v>
      </c>
      <c r="C51" s="79">
        <v>12</v>
      </c>
      <c r="D51" s="70"/>
    </row>
    <row r="52" spans="1:4" s="71" customFormat="1">
      <c r="A52" s="69">
        <v>2007</v>
      </c>
      <c r="B52" s="73">
        <v>2825279</v>
      </c>
      <c r="C52" s="79">
        <v>12</v>
      </c>
      <c r="D52" s="70"/>
    </row>
    <row r="53" spans="1:4" s="71" customFormat="1">
      <c r="A53" s="69">
        <v>2008</v>
      </c>
      <c r="B53" s="73">
        <v>3050631</v>
      </c>
      <c r="C53" s="79">
        <v>12</v>
      </c>
      <c r="D53" s="70"/>
    </row>
    <row r="54" spans="1:4" s="71" customFormat="1">
      <c r="A54" s="69">
        <v>2009</v>
      </c>
      <c r="B54" s="73">
        <v>3076000</v>
      </c>
      <c r="C54" s="79">
        <v>12</v>
      </c>
      <c r="D54" s="70"/>
    </row>
    <row r="55" spans="1:4" s="71" customFormat="1">
      <c r="A55" s="69">
        <v>2010</v>
      </c>
      <c r="B55" s="73">
        <v>3382143</v>
      </c>
      <c r="C55" s="79">
        <v>4</v>
      </c>
      <c r="D55" s="70"/>
    </row>
    <row r="56" spans="1:4" s="71" customFormat="1">
      <c r="A56" s="69">
        <v>2011</v>
      </c>
      <c r="B56" s="73">
        <v>3407861</v>
      </c>
      <c r="C56" s="79">
        <v>4</v>
      </c>
      <c r="D56" s="70"/>
    </row>
    <row r="57" spans="1:4" s="71" customFormat="1">
      <c r="A57" s="69">
        <v>2012</v>
      </c>
      <c r="B57" s="73">
        <v>3402963</v>
      </c>
      <c r="C57" s="79">
        <v>4</v>
      </c>
      <c r="D57" s="70"/>
    </row>
    <row r="58" spans="1:4" s="71" customFormat="1">
      <c r="A58" s="69">
        <v>2013</v>
      </c>
      <c r="B58" s="73">
        <v>3712736</v>
      </c>
      <c r="C58" s="79">
        <v>4</v>
      </c>
      <c r="D58" s="70"/>
    </row>
    <row r="59" spans="1:4" s="71" customFormat="1">
      <c r="A59" s="69">
        <v>2014</v>
      </c>
      <c r="B59" s="73">
        <v>3146194</v>
      </c>
      <c r="C59" s="79">
        <v>4</v>
      </c>
      <c r="D59" s="70"/>
    </row>
    <row r="60" spans="1:4" s="71" customFormat="1">
      <c r="A60" s="69">
        <v>2015</v>
      </c>
      <c r="B60" s="73">
        <v>2419021</v>
      </c>
      <c r="C60" s="79">
        <v>4</v>
      </c>
      <c r="D60" s="70"/>
    </row>
    <row r="61" spans="1:4" s="71" customFormat="1">
      <c r="A61" s="69">
        <v>2016</v>
      </c>
      <c r="B61" s="73">
        <v>2176784</v>
      </c>
      <c r="C61" s="79">
        <v>15</v>
      </c>
      <c r="D61" s="70"/>
    </row>
    <row r="62" spans="1:4" s="71" customFormat="1">
      <c r="A62" s="69">
        <v>2017</v>
      </c>
      <c r="B62" s="73">
        <v>2699167</v>
      </c>
      <c r="C62" s="79">
        <v>15</v>
      </c>
      <c r="D62" s="70"/>
    </row>
  </sheetData>
  <pageMargins left="0.39370078740157483" right="0.39370078740157483" top="0.78740157480314965" bottom="0.39370078740157483" header="0.51181102362204722" footer="0.51181102362204722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7282-C8C8-C54F-BA11-F7BD865CA1BC}">
  <dimension ref="A1:B16"/>
  <sheetViews>
    <sheetView workbookViewId="0">
      <selection activeCell="D10" sqref="D10"/>
    </sheetView>
  </sheetViews>
  <sheetFormatPr baseColWidth="10" defaultRowHeight="13"/>
  <cols>
    <col min="1" max="1" width="17.1640625" bestFit="1" customWidth="1"/>
  </cols>
  <sheetData>
    <row r="1" spans="1:2">
      <c r="A1" s="63" t="s">
        <v>30</v>
      </c>
      <c r="B1" s="63" t="s">
        <v>85</v>
      </c>
    </row>
    <row r="2" spans="1:2">
      <c r="A2" t="s">
        <v>34</v>
      </c>
      <c r="B2">
        <v>1</v>
      </c>
    </row>
    <row r="3" spans="1:2">
      <c r="A3" t="s">
        <v>40</v>
      </c>
      <c r="B3">
        <v>2</v>
      </c>
    </row>
    <row r="4" spans="1:2">
      <c r="A4" t="s">
        <v>35</v>
      </c>
      <c r="B4">
        <v>3</v>
      </c>
    </row>
    <row r="5" spans="1:2">
      <c r="A5" t="s">
        <v>44</v>
      </c>
      <c r="B5">
        <v>4</v>
      </c>
    </row>
    <row r="6" spans="1:2">
      <c r="A6" t="s">
        <v>42</v>
      </c>
      <c r="B6">
        <v>5</v>
      </c>
    </row>
    <row r="7" spans="1:2">
      <c r="A7" t="s">
        <v>38</v>
      </c>
      <c r="B7">
        <v>6</v>
      </c>
    </row>
    <row r="8" spans="1:2">
      <c r="A8" t="s">
        <v>37</v>
      </c>
      <c r="B8">
        <v>7</v>
      </c>
    </row>
    <row r="9" spans="1:2">
      <c r="A9" t="s">
        <v>33</v>
      </c>
      <c r="B9">
        <v>8</v>
      </c>
    </row>
    <row r="10" spans="1:2">
      <c r="A10" t="s">
        <v>41</v>
      </c>
      <c r="B10">
        <v>9</v>
      </c>
    </row>
    <row r="11" spans="1:2">
      <c r="A11" t="s">
        <v>32</v>
      </c>
      <c r="B11">
        <v>10</v>
      </c>
    </row>
    <row r="12" spans="1:2">
      <c r="A12" t="s">
        <v>31</v>
      </c>
      <c r="B12">
        <v>11</v>
      </c>
    </row>
    <row r="13" spans="1:2">
      <c r="A13" t="s">
        <v>43</v>
      </c>
      <c r="B13">
        <v>12</v>
      </c>
    </row>
    <row r="14" spans="1:2">
      <c r="A14" t="s">
        <v>36</v>
      </c>
      <c r="B14">
        <v>13</v>
      </c>
    </row>
    <row r="15" spans="1:2">
      <c r="A15" t="s">
        <v>39</v>
      </c>
      <c r="B15">
        <v>14</v>
      </c>
    </row>
    <row r="16" spans="1:2">
      <c r="A16" t="s">
        <v>45</v>
      </c>
      <c r="B16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2124-45C5-624C-BACC-E187A07AB9A9}">
  <dimension ref="A1:AM126"/>
  <sheetViews>
    <sheetView workbookViewId="0">
      <selection activeCell="B3" sqref="B3"/>
    </sheetView>
  </sheetViews>
  <sheetFormatPr baseColWidth="10" defaultColWidth="3.5" defaultRowHeight="13"/>
  <cols>
    <col min="1" max="1" width="3.83203125" style="57" customWidth="1"/>
    <col min="2" max="2" width="7" style="2" bestFit="1" customWidth="1"/>
    <col min="3" max="3" width="4.1640625" style="2" bestFit="1" customWidth="1"/>
    <col min="4" max="4" width="7" style="2" bestFit="1" customWidth="1"/>
    <col min="5" max="5" width="8.5" bestFit="1" customWidth="1"/>
    <col min="6" max="8" width="6.1640625" bestFit="1" customWidth="1"/>
    <col min="9" max="10" width="7" bestFit="1" customWidth="1"/>
    <col min="11" max="11" width="7.6640625" style="3" bestFit="1" customWidth="1"/>
    <col min="12" max="12" width="10.5" bestFit="1" customWidth="1"/>
    <col min="13" max="13" width="7.6640625" bestFit="1" customWidth="1"/>
    <col min="14" max="14" width="8.33203125" bestFit="1" customWidth="1"/>
    <col min="15" max="18" width="4.83203125" bestFit="1" customWidth="1"/>
    <col min="19" max="19" width="7" bestFit="1" customWidth="1"/>
    <col min="20" max="20" width="4.83203125" bestFit="1" customWidth="1"/>
    <col min="21" max="21" width="5.1640625" bestFit="1" customWidth="1"/>
    <col min="22" max="22" width="5.5" bestFit="1" customWidth="1"/>
    <col min="23" max="23" width="5.1640625" bestFit="1" customWidth="1"/>
    <col min="24" max="24" width="6.33203125" bestFit="1" customWidth="1"/>
    <col min="25" max="25" width="7.6640625" bestFit="1" customWidth="1"/>
    <col min="26" max="26" width="8.5" bestFit="1" customWidth="1"/>
    <col min="27" max="27" width="9.83203125" bestFit="1" customWidth="1"/>
    <col min="28" max="28" width="10.5" bestFit="1" customWidth="1"/>
    <col min="29" max="29" width="11.33203125" bestFit="1" customWidth="1"/>
    <col min="30" max="30" width="7.1640625" style="2" bestFit="1" customWidth="1"/>
    <col min="31" max="32" width="7.33203125" style="2" customWidth="1"/>
    <col min="33" max="33" width="14.6640625" bestFit="1" customWidth="1"/>
    <col min="34" max="34" width="20.6640625" bestFit="1" customWidth="1"/>
    <col min="35" max="35" width="3.5" customWidth="1"/>
    <col min="36" max="36" width="16.5" bestFit="1" customWidth="1"/>
    <col min="37" max="37" width="19.5" bestFit="1" customWidth="1"/>
    <col min="38" max="38" width="2" bestFit="1" customWidth="1"/>
    <col min="39" max="39" width="11" bestFit="1" customWidth="1"/>
  </cols>
  <sheetData>
    <row r="1" spans="1:33">
      <c r="A1" s="1" t="s">
        <v>0</v>
      </c>
    </row>
    <row r="2" spans="1:33" s="12" customFormat="1" ht="60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8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10" t="s">
        <v>30</v>
      </c>
      <c r="AE2" s="11"/>
      <c r="AF2" s="11"/>
    </row>
    <row r="3" spans="1:33" s="21" customFormat="1" ht="8.25" customHeight="1">
      <c r="A3" s="13">
        <v>1957</v>
      </c>
      <c r="B3" s="14">
        <v>30542</v>
      </c>
      <c r="C3" s="14">
        <f>A3-1956</f>
        <v>1</v>
      </c>
      <c r="D3" s="15">
        <f>B3/1000</f>
        <v>30.542000000000002</v>
      </c>
      <c r="E3" s="15">
        <f>C3*D3</f>
        <v>30.542000000000002</v>
      </c>
      <c r="F3" s="15">
        <f>LN(C3)</f>
        <v>0</v>
      </c>
      <c r="G3" s="15">
        <f>LN(D3)</f>
        <v>3.4191027855309897</v>
      </c>
      <c r="H3" s="15">
        <f>F3^2</f>
        <v>0</v>
      </c>
      <c r="I3" s="15">
        <f>G3^2</f>
        <v>11.690263858025773</v>
      </c>
      <c r="J3" s="15">
        <f>F3*G3</f>
        <v>0</v>
      </c>
      <c r="K3" s="16">
        <f>C3^2</f>
        <v>1</v>
      </c>
      <c r="L3" s="15">
        <f>D3^2</f>
        <v>932.81376400000011</v>
      </c>
      <c r="M3" s="15">
        <f>C3*G3</f>
        <v>3.4191027855309897</v>
      </c>
      <c r="N3" s="17">
        <f>D3*F3</f>
        <v>0</v>
      </c>
      <c r="O3" s="15">
        <f>1/C3</f>
        <v>1</v>
      </c>
      <c r="P3" s="15">
        <f>1/D3</f>
        <v>3.2741798179556018E-2</v>
      </c>
      <c r="Q3" s="15">
        <f>O3^2</f>
        <v>1</v>
      </c>
      <c r="R3" s="15">
        <f>P3^2</f>
        <v>1.0720253480307777E-3</v>
      </c>
      <c r="S3" s="15">
        <f>O3*D3</f>
        <v>30.542000000000002</v>
      </c>
      <c r="T3" s="15">
        <f>P3*C3</f>
        <v>3.2741798179556018E-2</v>
      </c>
      <c r="U3" s="15">
        <f>SIN(C3)</f>
        <v>0.8414709848078965</v>
      </c>
      <c r="V3" s="15">
        <f>U3^2</f>
        <v>0.70807341827357118</v>
      </c>
      <c r="W3" s="15">
        <f>U3*G3</f>
        <v>2.8770757881001838</v>
      </c>
      <c r="X3" s="18">
        <f>C3^3</f>
        <v>1</v>
      </c>
      <c r="Y3" s="18">
        <f>C3^4</f>
        <v>1</v>
      </c>
      <c r="Z3" s="18">
        <f>C3^5</f>
        <v>1</v>
      </c>
      <c r="AA3" s="18">
        <f>C3^6</f>
        <v>1</v>
      </c>
      <c r="AB3" s="17">
        <f>K3*D3</f>
        <v>30.542000000000002</v>
      </c>
      <c r="AC3" s="17">
        <f>X3*D3</f>
        <v>30.542000000000002</v>
      </c>
      <c r="AD3" s="19" t="s">
        <v>31</v>
      </c>
      <c r="AE3" s="20"/>
      <c r="AF3" s="20"/>
      <c r="AG3" s="20"/>
    </row>
    <row r="4" spans="1:33" s="21" customFormat="1" ht="8.25" customHeight="1">
      <c r="A4" s="13">
        <v>1958</v>
      </c>
      <c r="B4" s="14">
        <v>60983</v>
      </c>
      <c r="C4" s="14">
        <f t="shared" ref="C4:C63" si="0">A4-1956</f>
        <v>2</v>
      </c>
      <c r="D4" s="15">
        <f t="shared" ref="D4:D63" si="1">B4/1000</f>
        <v>60.982999999999997</v>
      </c>
      <c r="E4" s="15">
        <f t="shared" ref="E4:E63" si="2">C4*D4</f>
        <v>121.96599999999999</v>
      </c>
      <c r="F4" s="15">
        <f t="shared" ref="F4:G47" si="3">LN(C4)</f>
        <v>0.69314718055994529</v>
      </c>
      <c r="G4" s="15">
        <f t="shared" si="3"/>
        <v>4.1105951368078575</v>
      </c>
      <c r="H4" s="15">
        <f t="shared" ref="H4:I47" si="4">F4^2</f>
        <v>0.48045301391820139</v>
      </c>
      <c r="I4" s="15">
        <f t="shared" si="4"/>
        <v>16.896992378748408</v>
      </c>
      <c r="J4" s="15">
        <f t="shared" ref="J4:J54" si="5">F4*G4</f>
        <v>2.8492474295017889</v>
      </c>
      <c r="K4" s="16">
        <f t="shared" ref="K4:L47" si="6">C4^2</f>
        <v>4</v>
      </c>
      <c r="L4" s="15">
        <f t="shared" si="6"/>
        <v>3718.9262889999995</v>
      </c>
      <c r="M4" s="15">
        <f t="shared" ref="M4:M63" si="7">C4*G4</f>
        <v>8.221190273615715</v>
      </c>
      <c r="N4" s="17">
        <f t="shared" ref="N4:N54" si="8">D4*F4</f>
        <v>42.270194512087144</v>
      </c>
      <c r="O4" s="15">
        <f t="shared" ref="O4:P47" si="9">1/C4</f>
        <v>0.5</v>
      </c>
      <c r="P4" s="15">
        <f t="shared" si="9"/>
        <v>1.6398012560877622E-2</v>
      </c>
      <c r="Q4" s="15">
        <f t="shared" ref="Q4:R47" si="10">O4^2</f>
        <v>0.25</v>
      </c>
      <c r="R4" s="15">
        <f t="shared" si="10"/>
        <v>2.6889481594670028E-4</v>
      </c>
      <c r="S4" s="15">
        <f t="shared" ref="S4:S54" si="11">O4*D4</f>
        <v>30.491499999999998</v>
      </c>
      <c r="T4" s="15">
        <f t="shared" ref="T4:T63" si="12">P4*C4</f>
        <v>3.2796025121755244E-2</v>
      </c>
      <c r="U4" s="15">
        <f t="shared" ref="U4:U54" si="13">SIN(C4)</f>
        <v>0.90929742682568171</v>
      </c>
      <c r="V4" s="15">
        <f t="shared" ref="V4:V54" si="14">U4^2</f>
        <v>0.82682181043180603</v>
      </c>
      <c r="W4" s="15">
        <f t="shared" ref="W4:W54" si="15">U4*G4</f>
        <v>3.7377535806215461</v>
      </c>
      <c r="X4" s="18">
        <f t="shared" ref="X4:X63" si="16">C4^3</f>
        <v>8</v>
      </c>
      <c r="Y4" s="18">
        <f t="shared" ref="Y4:Y63" si="17">C4^4</f>
        <v>16</v>
      </c>
      <c r="Z4" s="18">
        <f t="shared" ref="Z4:Z63" si="18">C4^5</f>
        <v>32</v>
      </c>
      <c r="AA4" s="18">
        <f t="shared" ref="AA4:AA63" si="19">C4^6</f>
        <v>64</v>
      </c>
      <c r="AB4" s="17">
        <f t="shared" ref="AB4:AB63" si="20">K4*D4</f>
        <v>243.93199999999999</v>
      </c>
      <c r="AC4" s="17">
        <f t="shared" ref="AC4:AC63" si="21">X4*D4</f>
        <v>487.86399999999998</v>
      </c>
      <c r="AD4" s="19" t="s">
        <v>31</v>
      </c>
      <c r="AE4" s="20"/>
      <c r="AF4" s="20"/>
      <c r="AG4" s="20"/>
    </row>
    <row r="5" spans="1:33" s="21" customFormat="1" ht="8.25" customHeight="1">
      <c r="A5" s="13">
        <v>1959</v>
      </c>
      <c r="B5" s="14">
        <v>96114</v>
      </c>
      <c r="C5" s="14">
        <f t="shared" si="0"/>
        <v>3</v>
      </c>
      <c r="D5" s="15">
        <f t="shared" si="1"/>
        <v>96.114000000000004</v>
      </c>
      <c r="E5" s="15">
        <f t="shared" si="2"/>
        <v>288.34199999999998</v>
      </c>
      <c r="F5" s="15">
        <f t="shared" si="3"/>
        <v>1.0986122886681098</v>
      </c>
      <c r="G5" s="15">
        <f t="shared" si="3"/>
        <v>4.5655349869474016</v>
      </c>
      <c r="H5" s="15">
        <f t="shared" si="4"/>
        <v>1.2069489608125821</v>
      </c>
      <c r="I5" s="15">
        <f t="shared" si="4"/>
        <v>20.844109717040809</v>
      </c>
      <c r="J5" s="15">
        <f t="shared" si="5"/>
        <v>5.0157528410046135</v>
      </c>
      <c r="K5" s="16">
        <f t="shared" si="6"/>
        <v>9</v>
      </c>
      <c r="L5" s="15">
        <f t="shared" si="6"/>
        <v>9237.9009960000003</v>
      </c>
      <c r="M5" s="15">
        <f t="shared" si="7"/>
        <v>13.696604960842205</v>
      </c>
      <c r="N5" s="17">
        <f t="shared" si="8"/>
        <v>105.5920215130467</v>
      </c>
      <c r="O5" s="15">
        <f t="shared" si="9"/>
        <v>0.33333333333333331</v>
      </c>
      <c r="P5" s="15">
        <f t="shared" si="9"/>
        <v>1.0404311546704953E-2</v>
      </c>
      <c r="Q5" s="15">
        <f t="shared" si="10"/>
        <v>0.1111111111111111</v>
      </c>
      <c r="R5" s="15">
        <f t="shared" si="10"/>
        <v>1.0824969876089802E-4</v>
      </c>
      <c r="S5" s="15">
        <f t="shared" si="11"/>
        <v>32.037999999999997</v>
      </c>
      <c r="T5" s="15">
        <f t="shared" si="12"/>
        <v>3.1212934640114862E-2</v>
      </c>
      <c r="U5" s="15">
        <f t="shared" si="13"/>
        <v>0.14112000805986721</v>
      </c>
      <c r="V5" s="15">
        <f t="shared" si="14"/>
        <v>1.9914856674816989E-2</v>
      </c>
      <c r="W5" s="15">
        <f t="shared" si="15"/>
        <v>0.64428833415562303</v>
      </c>
      <c r="X5" s="18">
        <f t="shared" si="16"/>
        <v>27</v>
      </c>
      <c r="Y5" s="18">
        <f t="shared" si="17"/>
        <v>81</v>
      </c>
      <c r="Z5" s="18">
        <f t="shared" si="18"/>
        <v>243</v>
      </c>
      <c r="AA5" s="18">
        <f t="shared" si="19"/>
        <v>729</v>
      </c>
      <c r="AB5" s="17">
        <f t="shared" si="20"/>
        <v>865.02600000000007</v>
      </c>
      <c r="AC5" s="17">
        <f t="shared" si="21"/>
        <v>2595.078</v>
      </c>
      <c r="AD5" s="19" t="s">
        <v>31</v>
      </c>
      <c r="AE5" s="20"/>
      <c r="AF5" s="20"/>
      <c r="AG5" s="20"/>
    </row>
    <row r="6" spans="1:33" s="21" customFormat="1" ht="8.25" customHeight="1">
      <c r="A6" s="13">
        <v>1960</v>
      </c>
      <c r="B6" s="14">
        <v>133041</v>
      </c>
      <c r="C6" s="14">
        <f t="shared" si="0"/>
        <v>4</v>
      </c>
      <c r="D6" s="15">
        <f t="shared" si="1"/>
        <v>133.041</v>
      </c>
      <c r="E6" s="15">
        <f t="shared" si="2"/>
        <v>532.16399999999999</v>
      </c>
      <c r="F6" s="15">
        <f t="shared" si="3"/>
        <v>1.3862943611198906</v>
      </c>
      <c r="G6" s="15">
        <f t="shared" si="3"/>
        <v>4.8906573513928029</v>
      </c>
      <c r="H6" s="15">
        <f t="shared" si="4"/>
        <v>1.9218120556728056</v>
      </c>
      <c r="I6" s="15">
        <f t="shared" si="4"/>
        <v>23.918529328732465</v>
      </c>
      <c r="J6" s="15">
        <f t="shared" si="5"/>
        <v>6.7798907084053814</v>
      </c>
      <c r="K6" s="16">
        <f t="shared" si="6"/>
        <v>16</v>
      </c>
      <c r="L6" s="15">
        <f t="shared" si="6"/>
        <v>17699.907681000001</v>
      </c>
      <c r="M6" s="15">
        <f t="shared" si="7"/>
        <v>19.562629405571212</v>
      </c>
      <c r="N6" s="17">
        <f t="shared" si="8"/>
        <v>184.43398809775135</v>
      </c>
      <c r="O6" s="15">
        <f t="shared" si="9"/>
        <v>0.25</v>
      </c>
      <c r="P6" s="15">
        <f t="shared" si="9"/>
        <v>7.5164798821415954E-3</v>
      </c>
      <c r="Q6" s="15">
        <f t="shared" si="10"/>
        <v>6.25E-2</v>
      </c>
      <c r="R6" s="15">
        <f t="shared" si="10"/>
        <v>5.6497469818639333E-5</v>
      </c>
      <c r="S6" s="15">
        <f t="shared" si="11"/>
        <v>33.260249999999999</v>
      </c>
      <c r="T6" s="15">
        <f t="shared" si="12"/>
        <v>3.0065919528566382E-2</v>
      </c>
      <c r="U6" s="15">
        <f t="shared" si="13"/>
        <v>-0.7568024953079282</v>
      </c>
      <c r="V6" s="15">
        <f t="shared" si="14"/>
        <v>0.57275001690430671</v>
      </c>
      <c r="W6" s="15">
        <f t="shared" si="15"/>
        <v>-3.7012616872301365</v>
      </c>
      <c r="X6" s="18">
        <f t="shared" si="16"/>
        <v>64</v>
      </c>
      <c r="Y6" s="18">
        <f t="shared" si="17"/>
        <v>256</v>
      </c>
      <c r="Z6" s="18">
        <f t="shared" si="18"/>
        <v>1024</v>
      </c>
      <c r="AA6" s="18">
        <f t="shared" si="19"/>
        <v>4096</v>
      </c>
      <c r="AB6" s="17">
        <f t="shared" si="20"/>
        <v>2128.6559999999999</v>
      </c>
      <c r="AC6" s="17">
        <f t="shared" si="21"/>
        <v>8514.6239999999998</v>
      </c>
      <c r="AD6" s="19" t="s">
        <v>31</v>
      </c>
      <c r="AE6" s="20"/>
      <c r="AF6" s="20"/>
      <c r="AG6" s="20"/>
    </row>
    <row r="7" spans="1:33" s="21" customFormat="1" ht="8.25" customHeight="1">
      <c r="A7" s="13">
        <v>1961</v>
      </c>
      <c r="B7" s="14">
        <v>145584</v>
      </c>
      <c r="C7" s="14">
        <f t="shared" si="0"/>
        <v>5</v>
      </c>
      <c r="D7" s="15">
        <f t="shared" si="1"/>
        <v>145.584</v>
      </c>
      <c r="E7" s="15">
        <f t="shared" si="2"/>
        <v>727.92000000000007</v>
      </c>
      <c r="F7" s="15">
        <f t="shared" si="3"/>
        <v>1.6094379124341003</v>
      </c>
      <c r="G7" s="15">
        <f t="shared" si="3"/>
        <v>4.9807532396143346</v>
      </c>
      <c r="H7" s="15">
        <f t="shared" si="4"/>
        <v>2.5902903939802346</v>
      </c>
      <c r="I7" s="15">
        <f t="shared" si="4"/>
        <v>24.80790283392869</v>
      </c>
      <c r="J7" s="15">
        <f t="shared" si="5"/>
        <v>8.0162130963142761</v>
      </c>
      <c r="K7" s="16">
        <f t="shared" si="6"/>
        <v>25</v>
      </c>
      <c r="L7" s="15">
        <f t="shared" si="6"/>
        <v>21194.701056000002</v>
      </c>
      <c r="M7" s="15">
        <f t="shared" si="7"/>
        <v>24.903766198071672</v>
      </c>
      <c r="N7" s="17">
        <f t="shared" si="8"/>
        <v>234.30840904380605</v>
      </c>
      <c r="O7" s="15">
        <f t="shared" si="9"/>
        <v>0.2</v>
      </c>
      <c r="P7" s="15">
        <f t="shared" si="9"/>
        <v>6.8688866908451478E-3</v>
      </c>
      <c r="Q7" s="15">
        <f t="shared" si="10"/>
        <v>4.0000000000000008E-2</v>
      </c>
      <c r="R7" s="15">
        <f t="shared" si="10"/>
        <v>4.7181604371669607E-5</v>
      </c>
      <c r="S7" s="15">
        <f t="shared" si="11"/>
        <v>29.116800000000001</v>
      </c>
      <c r="T7" s="15">
        <f t="shared" si="12"/>
        <v>3.4344433454225741E-2</v>
      </c>
      <c r="U7" s="15">
        <f t="shared" si="13"/>
        <v>-0.95892427466313845</v>
      </c>
      <c r="V7" s="15">
        <f t="shared" si="14"/>
        <v>0.91953576453822616</v>
      </c>
      <c r="W7" s="15">
        <f t="shared" si="15"/>
        <v>-4.7761651875732527</v>
      </c>
      <c r="X7" s="18">
        <f t="shared" si="16"/>
        <v>125</v>
      </c>
      <c r="Y7" s="18">
        <f t="shared" si="17"/>
        <v>625</v>
      </c>
      <c r="Z7" s="18">
        <f t="shared" si="18"/>
        <v>3125</v>
      </c>
      <c r="AA7" s="18">
        <f t="shared" si="19"/>
        <v>15625</v>
      </c>
      <c r="AB7" s="17">
        <f t="shared" si="20"/>
        <v>3639.6</v>
      </c>
      <c r="AC7" s="17">
        <f t="shared" si="21"/>
        <v>18198</v>
      </c>
      <c r="AD7" s="19" t="s">
        <v>32</v>
      </c>
      <c r="AE7" s="20"/>
      <c r="AF7" s="20"/>
      <c r="AG7" s="20"/>
    </row>
    <row r="8" spans="1:33" s="21" customFormat="1" ht="8.25" customHeight="1">
      <c r="A8" s="13">
        <v>1962</v>
      </c>
      <c r="B8" s="14">
        <v>191194</v>
      </c>
      <c r="C8" s="14">
        <f t="shared" si="0"/>
        <v>6</v>
      </c>
      <c r="D8" s="15">
        <f t="shared" si="1"/>
        <v>191.19399999999999</v>
      </c>
      <c r="E8" s="15">
        <f t="shared" si="2"/>
        <v>1147.164</v>
      </c>
      <c r="F8" s="15">
        <f t="shared" si="3"/>
        <v>1.791759469228055</v>
      </c>
      <c r="G8" s="15">
        <f t="shared" si="3"/>
        <v>5.2532886193717765</v>
      </c>
      <c r="H8" s="15">
        <f t="shared" si="4"/>
        <v>3.2104019955684011</v>
      </c>
      <c r="I8" s="15">
        <f t="shared" si="4"/>
        <v>27.597041318421027</v>
      </c>
      <c r="J8" s="15">
        <f t="shared" si="5"/>
        <v>9.4126296283473554</v>
      </c>
      <c r="K8" s="16">
        <f t="shared" si="6"/>
        <v>36</v>
      </c>
      <c r="L8" s="15">
        <f t="shared" si="6"/>
        <v>36555.145635999994</v>
      </c>
      <c r="M8" s="15">
        <f t="shared" si="7"/>
        <v>31.519731716230659</v>
      </c>
      <c r="N8" s="17">
        <f t="shared" si="8"/>
        <v>342.57365995958872</v>
      </c>
      <c r="O8" s="15">
        <f t="shared" si="9"/>
        <v>0.16666666666666666</v>
      </c>
      <c r="P8" s="15">
        <f t="shared" si="9"/>
        <v>5.2302896534410078E-3</v>
      </c>
      <c r="Q8" s="15">
        <f t="shared" si="10"/>
        <v>2.7777777777777776E-2</v>
      </c>
      <c r="R8" s="15">
        <f t="shared" si="10"/>
        <v>2.7355929858892058E-5</v>
      </c>
      <c r="S8" s="15">
        <f t="shared" si="11"/>
        <v>31.865666666666662</v>
      </c>
      <c r="T8" s="15">
        <f t="shared" si="12"/>
        <v>3.1381737920646045E-2</v>
      </c>
      <c r="U8" s="15">
        <f t="shared" si="13"/>
        <v>-0.27941549819892586</v>
      </c>
      <c r="V8" s="15">
        <f t="shared" si="14"/>
        <v>7.8073020633753945E-2</v>
      </c>
      <c r="W8" s="15">
        <f t="shared" si="15"/>
        <v>-1.4678502567645124</v>
      </c>
      <c r="X8" s="18">
        <f t="shared" si="16"/>
        <v>216</v>
      </c>
      <c r="Y8" s="18">
        <f t="shared" si="17"/>
        <v>1296</v>
      </c>
      <c r="Z8" s="18">
        <f t="shared" si="18"/>
        <v>7776</v>
      </c>
      <c r="AA8" s="18">
        <f t="shared" si="19"/>
        <v>46656</v>
      </c>
      <c r="AB8" s="17">
        <f t="shared" si="20"/>
        <v>6882.9839999999995</v>
      </c>
      <c r="AC8" s="17">
        <f t="shared" si="21"/>
        <v>41297.903999999995</v>
      </c>
      <c r="AD8" s="19" t="s">
        <v>33</v>
      </c>
      <c r="AE8" s="20"/>
      <c r="AF8" s="20"/>
      <c r="AG8" s="20"/>
    </row>
    <row r="9" spans="1:33" s="21" customFormat="1" ht="8.25" customHeight="1">
      <c r="A9" s="13">
        <v>1963</v>
      </c>
      <c r="B9" s="14">
        <v>174191</v>
      </c>
      <c r="C9" s="14">
        <f t="shared" si="0"/>
        <v>7</v>
      </c>
      <c r="D9" s="15">
        <f t="shared" si="1"/>
        <v>174.191</v>
      </c>
      <c r="E9" s="15">
        <f t="shared" si="2"/>
        <v>1219.337</v>
      </c>
      <c r="F9" s="15">
        <f t="shared" si="3"/>
        <v>1.9459101490553132</v>
      </c>
      <c r="G9" s="15">
        <f t="shared" si="3"/>
        <v>5.1601523983305757</v>
      </c>
      <c r="H9" s="15">
        <f t="shared" si="4"/>
        <v>3.7865663081964716</v>
      </c>
      <c r="I9" s="15">
        <f t="shared" si="4"/>
        <v>26.627172773996794</v>
      </c>
      <c r="J9" s="15">
        <f t="shared" si="5"/>
        <v>10.041192922583583</v>
      </c>
      <c r="K9" s="16">
        <f t="shared" si="6"/>
        <v>49</v>
      </c>
      <c r="L9" s="15">
        <f t="shared" si="6"/>
        <v>30342.504481</v>
      </c>
      <c r="M9" s="15">
        <f t="shared" si="7"/>
        <v>36.121066788314032</v>
      </c>
      <c r="N9" s="17">
        <f t="shared" si="8"/>
        <v>338.96003477409408</v>
      </c>
      <c r="O9" s="15">
        <f t="shared" si="9"/>
        <v>0.14285714285714285</v>
      </c>
      <c r="P9" s="15">
        <f t="shared" si="9"/>
        <v>5.7408247268802637E-3</v>
      </c>
      <c r="Q9" s="15">
        <f t="shared" si="10"/>
        <v>2.0408163265306121E-2</v>
      </c>
      <c r="R9" s="15">
        <f t="shared" si="10"/>
        <v>3.2957068544759857E-5</v>
      </c>
      <c r="S9" s="15">
        <f t="shared" si="11"/>
        <v>24.884428571428572</v>
      </c>
      <c r="T9" s="15">
        <f t="shared" si="12"/>
        <v>4.0185773088161847E-2</v>
      </c>
      <c r="U9" s="15">
        <f t="shared" si="13"/>
        <v>0.65698659871878906</v>
      </c>
      <c r="V9" s="15">
        <f t="shared" si="14"/>
        <v>0.43163139089608316</v>
      </c>
      <c r="W9" s="15">
        <f t="shared" si="15"/>
        <v>3.3901509730498067</v>
      </c>
      <c r="X9" s="18">
        <f t="shared" si="16"/>
        <v>343</v>
      </c>
      <c r="Y9" s="18">
        <f t="shared" si="17"/>
        <v>2401</v>
      </c>
      <c r="Z9" s="18">
        <f t="shared" si="18"/>
        <v>16807</v>
      </c>
      <c r="AA9" s="18">
        <f t="shared" si="19"/>
        <v>117649</v>
      </c>
      <c r="AB9" s="17">
        <f t="shared" si="20"/>
        <v>8535.3590000000004</v>
      </c>
      <c r="AC9" s="17">
        <f t="shared" si="21"/>
        <v>59747.512999999999</v>
      </c>
      <c r="AD9" s="19" t="s">
        <v>33</v>
      </c>
      <c r="AE9" s="20"/>
      <c r="AF9" s="20"/>
      <c r="AG9" s="20"/>
    </row>
    <row r="10" spans="1:33" s="21" customFormat="1" ht="8.25" customHeight="1">
      <c r="A10" s="13">
        <v>1964</v>
      </c>
      <c r="B10" s="14">
        <v>183707</v>
      </c>
      <c r="C10" s="14">
        <f t="shared" si="0"/>
        <v>8</v>
      </c>
      <c r="D10" s="15">
        <f t="shared" si="1"/>
        <v>183.70699999999999</v>
      </c>
      <c r="E10" s="15">
        <f t="shared" si="2"/>
        <v>1469.6559999999999</v>
      </c>
      <c r="F10" s="15">
        <f t="shared" si="3"/>
        <v>2.0794415416798357</v>
      </c>
      <c r="G10" s="15">
        <f t="shared" si="3"/>
        <v>5.2133420971020472</v>
      </c>
      <c r="H10" s="15">
        <f t="shared" si="4"/>
        <v>4.3240771252638117</v>
      </c>
      <c r="I10" s="15">
        <f t="shared" si="4"/>
        <v>27.178935821416371</v>
      </c>
      <c r="J10" s="15">
        <f t="shared" si="5"/>
        <v>10.840840127702268</v>
      </c>
      <c r="K10" s="16">
        <f t="shared" si="6"/>
        <v>64</v>
      </c>
      <c r="L10" s="15">
        <f t="shared" si="6"/>
        <v>33748.261848999995</v>
      </c>
      <c r="M10" s="15">
        <f t="shared" si="7"/>
        <v>41.706736776816378</v>
      </c>
      <c r="N10" s="17">
        <f t="shared" si="8"/>
        <v>382.00796729737755</v>
      </c>
      <c r="O10" s="15">
        <f t="shared" si="9"/>
        <v>0.125</v>
      </c>
      <c r="P10" s="15">
        <f t="shared" si="9"/>
        <v>5.4434507122755257E-3</v>
      </c>
      <c r="Q10" s="15">
        <f t="shared" si="10"/>
        <v>1.5625E-2</v>
      </c>
      <c r="R10" s="15">
        <f t="shared" si="10"/>
        <v>2.9631155656972929E-5</v>
      </c>
      <c r="S10" s="15">
        <f t="shared" si="11"/>
        <v>22.963374999999999</v>
      </c>
      <c r="T10" s="15">
        <f t="shared" si="12"/>
        <v>4.3547605698204206E-2</v>
      </c>
      <c r="U10" s="15">
        <f t="shared" si="13"/>
        <v>0.98935824662338179</v>
      </c>
      <c r="V10" s="15">
        <f t="shared" si="14"/>
        <v>0.97882974016169233</v>
      </c>
      <c r="W10" s="15">
        <f t="shared" si="15"/>
        <v>5.1578629962367453</v>
      </c>
      <c r="X10" s="18">
        <f t="shared" si="16"/>
        <v>512</v>
      </c>
      <c r="Y10" s="18">
        <f t="shared" si="17"/>
        <v>4096</v>
      </c>
      <c r="Z10" s="18">
        <f t="shared" si="18"/>
        <v>32768</v>
      </c>
      <c r="AA10" s="18">
        <f t="shared" si="19"/>
        <v>262144</v>
      </c>
      <c r="AB10" s="17">
        <f t="shared" si="20"/>
        <v>11757.248</v>
      </c>
      <c r="AC10" s="17">
        <f t="shared" si="21"/>
        <v>94057.983999999997</v>
      </c>
      <c r="AD10" s="19" t="s">
        <v>34</v>
      </c>
      <c r="AE10" s="20"/>
      <c r="AF10" s="20"/>
      <c r="AG10" s="20"/>
    </row>
    <row r="11" spans="1:33" s="21" customFormat="1" ht="8.25" customHeight="1">
      <c r="A11" s="13">
        <v>1965</v>
      </c>
      <c r="B11" s="14">
        <v>185187</v>
      </c>
      <c r="C11" s="14">
        <f t="shared" si="0"/>
        <v>9</v>
      </c>
      <c r="D11" s="15">
        <f t="shared" si="1"/>
        <v>185.18700000000001</v>
      </c>
      <c r="E11" s="15">
        <f t="shared" si="2"/>
        <v>1666.683</v>
      </c>
      <c r="F11" s="15">
        <f t="shared" si="3"/>
        <v>2.1972245773362196</v>
      </c>
      <c r="G11" s="15">
        <f t="shared" si="3"/>
        <v>5.2213661253638888</v>
      </c>
      <c r="H11" s="15">
        <f t="shared" si="4"/>
        <v>4.8277958432503283</v>
      </c>
      <c r="I11" s="15">
        <f t="shared" si="4"/>
        <v>27.262664215097509</v>
      </c>
      <c r="J11" s="15">
        <f t="shared" si="5"/>
        <v>11.472513977920325</v>
      </c>
      <c r="K11" s="16">
        <f t="shared" si="6"/>
        <v>81</v>
      </c>
      <c r="L11" s="15">
        <f t="shared" si="6"/>
        <v>34294.224969000003</v>
      </c>
      <c r="M11" s="15">
        <f t="shared" si="7"/>
        <v>46.992295128274996</v>
      </c>
      <c r="N11" s="17">
        <f t="shared" si="8"/>
        <v>406.89742780316254</v>
      </c>
      <c r="O11" s="15">
        <f t="shared" si="9"/>
        <v>0.1111111111111111</v>
      </c>
      <c r="P11" s="15">
        <f t="shared" si="9"/>
        <v>5.3999470805186104E-3</v>
      </c>
      <c r="Q11" s="15">
        <f t="shared" si="10"/>
        <v>1.2345679012345678E-2</v>
      </c>
      <c r="R11" s="15">
        <f t="shared" si="10"/>
        <v>2.9159428472401463E-5</v>
      </c>
      <c r="S11" s="15">
        <f t="shared" si="11"/>
        <v>20.576333333333334</v>
      </c>
      <c r="T11" s="15">
        <f t="shared" si="12"/>
        <v>4.8599523724667491E-2</v>
      </c>
      <c r="U11" s="15">
        <f t="shared" si="13"/>
        <v>0.41211848524175659</v>
      </c>
      <c r="V11" s="15">
        <f t="shared" si="14"/>
        <v>0.16984164587795994</v>
      </c>
      <c r="W11" s="15">
        <f t="shared" si="15"/>
        <v>2.1518214984775854</v>
      </c>
      <c r="X11" s="18">
        <f t="shared" si="16"/>
        <v>729</v>
      </c>
      <c r="Y11" s="18">
        <f t="shared" si="17"/>
        <v>6561</v>
      </c>
      <c r="Z11" s="18">
        <f t="shared" si="18"/>
        <v>59049</v>
      </c>
      <c r="AA11" s="18">
        <f t="shared" si="19"/>
        <v>531441</v>
      </c>
      <c r="AB11" s="17">
        <f t="shared" si="20"/>
        <v>15000.147000000001</v>
      </c>
      <c r="AC11" s="17">
        <f t="shared" si="21"/>
        <v>135001.323</v>
      </c>
      <c r="AD11" s="19" t="s">
        <v>34</v>
      </c>
      <c r="AE11" s="20"/>
      <c r="AF11" s="20"/>
      <c r="AG11" s="20"/>
    </row>
    <row r="12" spans="1:33" s="21" customFormat="1" ht="8.25" customHeight="1">
      <c r="A12" s="13">
        <v>1966</v>
      </c>
      <c r="B12" s="14">
        <v>224609</v>
      </c>
      <c r="C12" s="14">
        <f t="shared" si="0"/>
        <v>10</v>
      </c>
      <c r="D12" s="15">
        <f t="shared" si="1"/>
        <v>224.60900000000001</v>
      </c>
      <c r="E12" s="15">
        <f t="shared" si="2"/>
        <v>2246.09</v>
      </c>
      <c r="F12" s="15">
        <f t="shared" si="3"/>
        <v>2.3025850929940459</v>
      </c>
      <c r="G12" s="15">
        <f t="shared" si="3"/>
        <v>5.4143611127392681</v>
      </c>
      <c r="H12" s="15">
        <f t="shared" si="4"/>
        <v>5.3018981104783993</v>
      </c>
      <c r="I12" s="15">
        <f t="shared" si="4"/>
        <v>29.315306259143206</v>
      </c>
      <c r="J12" s="15">
        <f t="shared" si="5"/>
        <v>12.467027186280093</v>
      </c>
      <c r="K12" s="16">
        <f t="shared" si="6"/>
        <v>100</v>
      </c>
      <c r="L12" s="15">
        <f t="shared" si="6"/>
        <v>50449.202881000005</v>
      </c>
      <c r="M12" s="15">
        <f t="shared" si="7"/>
        <v>54.143611127392681</v>
      </c>
      <c r="N12" s="17">
        <f t="shared" si="8"/>
        <v>517.18133515229965</v>
      </c>
      <c r="O12" s="15">
        <f t="shared" si="9"/>
        <v>0.1</v>
      </c>
      <c r="P12" s="15">
        <f t="shared" si="9"/>
        <v>4.4521813462505954E-3</v>
      </c>
      <c r="Q12" s="15">
        <f t="shared" si="10"/>
        <v>1.0000000000000002E-2</v>
      </c>
      <c r="R12" s="15">
        <f t="shared" si="10"/>
        <v>1.9821918739901765E-5</v>
      </c>
      <c r="S12" s="15">
        <f t="shared" si="11"/>
        <v>22.460900000000002</v>
      </c>
      <c r="T12" s="15">
        <f t="shared" si="12"/>
        <v>4.4521813462505958E-2</v>
      </c>
      <c r="U12" s="15">
        <f t="shared" si="13"/>
        <v>-0.54402111088936977</v>
      </c>
      <c r="V12" s="15">
        <f t="shared" si="14"/>
        <v>0.29595896909330399</v>
      </c>
      <c r="W12" s="15">
        <f t="shared" si="15"/>
        <v>-2.9455267473086209</v>
      </c>
      <c r="X12" s="18">
        <f t="shared" si="16"/>
        <v>1000</v>
      </c>
      <c r="Y12" s="18">
        <f t="shared" si="17"/>
        <v>10000</v>
      </c>
      <c r="Z12" s="18">
        <f t="shared" si="18"/>
        <v>100000</v>
      </c>
      <c r="AA12" s="18">
        <f t="shared" si="19"/>
        <v>1000000</v>
      </c>
      <c r="AB12" s="17">
        <f t="shared" si="20"/>
        <v>22460.9</v>
      </c>
      <c r="AC12" s="17">
        <f t="shared" si="21"/>
        <v>224609</v>
      </c>
      <c r="AD12" s="19" t="s">
        <v>34</v>
      </c>
      <c r="AE12" s="20"/>
      <c r="AF12" s="20"/>
      <c r="AG12" s="20"/>
    </row>
    <row r="13" spans="1:33" s="21" customFormat="1" ht="8.25" customHeight="1">
      <c r="A13" s="13">
        <v>1967</v>
      </c>
      <c r="B13" s="14">
        <v>225487</v>
      </c>
      <c r="C13" s="14">
        <f t="shared" si="0"/>
        <v>11</v>
      </c>
      <c r="D13" s="15">
        <f t="shared" si="1"/>
        <v>225.48699999999999</v>
      </c>
      <c r="E13" s="15">
        <f t="shared" si="2"/>
        <v>2480.357</v>
      </c>
      <c r="F13" s="15">
        <f t="shared" si="3"/>
        <v>2.3978952727983707</v>
      </c>
      <c r="G13" s="15">
        <f t="shared" si="3"/>
        <v>5.4182625076135214</v>
      </c>
      <c r="H13" s="15">
        <f t="shared" si="4"/>
        <v>5.7499017393087728</v>
      </c>
      <c r="I13" s="15">
        <f t="shared" si="4"/>
        <v>29.357568601410364</v>
      </c>
      <c r="J13" s="15">
        <f t="shared" si="5"/>
        <v>12.992426053787108</v>
      </c>
      <c r="K13" s="16">
        <f t="shared" si="6"/>
        <v>121</v>
      </c>
      <c r="L13" s="15">
        <f t="shared" si="6"/>
        <v>50844.387168999994</v>
      </c>
      <c r="M13" s="15">
        <f t="shared" si="7"/>
        <v>59.600887583748737</v>
      </c>
      <c r="N13" s="17">
        <f t="shared" si="8"/>
        <v>540.69421137748623</v>
      </c>
      <c r="O13" s="15">
        <f t="shared" si="9"/>
        <v>9.0909090909090912E-2</v>
      </c>
      <c r="P13" s="15">
        <f t="shared" si="9"/>
        <v>4.4348454678096744E-3</v>
      </c>
      <c r="Q13" s="15">
        <f t="shared" si="10"/>
        <v>8.2644628099173556E-3</v>
      </c>
      <c r="R13" s="15">
        <f t="shared" si="10"/>
        <v>1.9667854323352011E-5</v>
      </c>
      <c r="S13" s="15">
        <f t="shared" si="11"/>
        <v>20.498818181818184</v>
      </c>
      <c r="T13" s="15">
        <f t="shared" si="12"/>
        <v>4.8783300145906421E-2</v>
      </c>
      <c r="U13" s="15">
        <f t="shared" si="13"/>
        <v>-0.99999020655070348</v>
      </c>
      <c r="V13" s="15">
        <f t="shared" si="14"/>
        <v>0.99998041319731856</v>
      </c>
      <c r="W13" s="15">
        <f t="shared" si="15"/>
        <v>-5.4182094441343782</v>
      </c>
      <c r="X13" s="18">
        <f t="shared" si="16"/>
        <v>1331</v>
      </c>
      <c r="Y13" s="18">
        <f t="shared" si="17"/>
        <v>14641</v>
      </c>
      <c r="Z13" s="18">
        <f t="shared" si="18"/>
        <v>161051</v>
      </c>
      <c r="AA13" s="18">
        <f t="shared" si="19"/>
        <v>1771561</v>
      </c>
      <c r="AB13" s="17">
        <f t="shared" si="20"/>
        <v>27283.927</v>
      </c>
      <c r="AC13" s="17">
        <f t="shared" si="21"/>
        <v>300123.19699999999</v>
      </c>
      <c r="AD13" s="19" t="s">
        <v>35</v>
      </c>
      <c r="AE13" s="20"/>
      <c r="AF13" s="20"/>
      <c r="AG13" s="20"/>
    </row>
    <row r="14" spans="1:33" s="21" customFormat="1" ht="8.25" customHeight="1">
      <c r="A14" s="13">
        <v>1968</v>
      </c>
      <c r="B14" s="14">
        <v>279715</v>
      </c>
      <c r="C14" s="14">
        <f t="shared" si="0"/>
        <v>12</v>
      </c>
      <c r="D14" s="15">
        <f t="shared" si="1"/>
        <v>279.71499999999997</v>
      </c>
      <c r="E14" s="15">
        <f t="shared" si="2"/>
        <v>3356.58</v>
      </c>
      <c r="F14" s="15">
        <f t="shared" si="3"/>
        <v>2.4849066497880004</v>
      </c>
      <c r="G14" s="15">
        <f t="shared" si="3"/>
        <v>5.6337712276580305</v>
      </c>
      <c r="H14" s="15">
        <f t="shared" si="4"/>
        <v>6.174761058160624</v>
      </c>
      <c r="I14" s="15">
        <f t="shared" si="4"/>
        <v>31.739378245587471</v>
      </c>
      <c r="J14" s="15">
        <f t="shared" si="5"/>
        <v>13.999395586991746</v>
      </c>
      <c r="K14" s="16">
        <f t="shared" si="6"/>
        <v>144</v>
      </c>
      <c r="L14" s="15">
        <f t="shared" si="6"/>
        <v>78240.481224999981</v>
      </c>
      <c r="M14" s="15">
        <f t="shared" si="7"/>
        <v>67.605254731896366</v>
      </c>
      <c r="N14" s="17">
        <f t="shared" si="8"/>
        <v>695.06566354545043</v>
      </c>
      <c r="O14" s="15">
        <f t="shared" si="9"/>
        <v>8.3333333333333329E-2</v>
      </c>
      <c r="P14" s="15">
        <f t="shared" si="9"/>
        <v>3.5750674793986739E-3</v>
      </c>
      <c r="Q14" s="15">
        <f t="shared" si="10"/>
        <v>6.9444444444444441E-3</v>
      </c>
      <c r="R14" s="15">
        <f t="shared" si="10"/>
        <v>1.2781107482253988E-5</v>
      </c>
      <c r="S14" s="15">
        <f t="shared" si="11"/>
        <v>23.309583333333329</v>
      </c>
      <c r="T14" s="15">
        <f t="shared" si="12"/>
        <v>4.2900809752784083E-2</v>
      </c>
      <c r="U14" s="15">
        <f t="shared" si="13"/>
        <v>-0.53657291800043494</v>
      </c>
      <c r="V14" s="15">
        <f t="shared" si="14"/>
        <v>0.28791049633150145</v>
      </c>
      <c r="W14" s="15">
        <f t="shared" si="15"/>
        <v>-3.0229290669713622</v>
      </c>
      <c r="X14" s="18">
        <f t="shared" si="16"/>
        <v>1728</v>
      </c>
      <c r="Y14" s="18">
        <f t="shared" si="17"/>
        <v>20736</v>
      </c>
      <c r="Z14" s="18">
        <f t="shared" si="18"/>
        <v>248832</v>
      </c>
      <c r="AA14" s="18">
        <f t="shared" si="19"/>
        <v>2985984</v>
      </c>
      <c r="AB14" s="17">
        <f t="shared" si="20"/>
        <v>40278.959999999999</v>
      </c>
      <c r="AC14" s="17">
        <f t="shared" si="21"/>
        <v>483347.51999999996</v>
      </c>
      <c r="AD14" s="19" t="s">
        <v>35</v>
      </c>
      <c r="AE14" s="20"/>
      <c r="AF14" s="20"/>
      <c r="AG14" s="20"/>
    </row>
    <row r="15" spans="1:33" s="21" customFormat="1" ht="8.25" customHeight="1">
      <c r="A15" s="13">
        <v>1969</v>
      </c>
      <c r="B15" s="14">
        <v>353700</v>
      </c>
      <c r="C15" s="14">
        <f t="shared" si="0"/>
        <v>13</v>
      </c>
      <c r="D15" s="15">
        <f t="shared" si="1"/>
        <v>353.7</v>
      </c>
      <c r="E15" s="15">
        <f t="shared" si="2"/>
        <v>4598.0999999999995</v>
      </c>
      <c r="F15" s="15">
        <f t="shared" si="3"/>
        <v>2.5649493574615367</v>
      </c>
      <c r="G15" s="15">
        <f t="shared" si="3"/>
        <v>5.8684490962114353</v>
      </c>
      <c r="H15" s="15">
        <f t="shared" si="4"/>
        <v>6.5789652063423505</v>
      </c>
      <c r="I15" s="15">
        <f t="shared" si="4"/>
        <v>34.438694794824812</v>
      </c>
      <c r="J15" s="15">
        <f t="shared" si="5"/>
        <v>15.052274738623257</v>
      </c>
      <c r="K15" s="16">
        <f t="shared" si="6"/>
        <v>169</v>
      </c>
      <c r="L15" s="15">
        <f t="shared" si="6"/>
        <v>125103.68999999999</v>
      </c>
      <c r="M15" s="15">
        <f t="shared" si="7"/>
        <v>76.289838250748659</v>
      </c>
      <c r="N15" s="17">
        <f t="shared" si="8"/>
        <v>907.22258773414546</v>
      </c>
      <c r="O15" s="15">
        <f t="shared" si="9"/>
        <v>7.6923076923076927E-2</v>
      </c>
      <c r="P15" s="15">
        <f t="shared" si="9"/>
        <v>2.8272547356516823E-3</v>
      </c>
      <c r="Q15" s="15">
        <f t="shared" si="10"/>
        <v>5.9171597633136102E-3</v>
      </c>
      <c r="R15" s="15">
        <f t="shared" si="10"/>
        <v>7.9933693402648635E-6</v>
      </c>
      <c r="S15" s="15">
        <f t="shared" si="11"/>
        <v>27.207692307692309</v>
      </c>
      <c r="T15" s="15">
        <f t="shared" si="12"/>
        <v>3.6754311563471871E-2</v>
      </c>
      <c r="U15" s="15">
        <f t="shared" si="13"/>
        <v>0.42016703682664092</v>
      </c>
      <c r="V15" s="15">
        <f t="shared" si="14"/>
        <v>0.17654033883567982</v>
      </c>
      <c r="W15" s="15">
        <f t="shared" si="15"/>
        <v>2.4657288675231377</v>
      </c>
      <c r="X15" s="18">
        <f t="shared" si="16"/>
        <v>2197</v>
      </c>
      <c r="Y15" s="18">
        <f t="shared" si="17"/>
        <v>28561</v>
      </c>
      <c r="Z15" s="18">
        <f t="shared" si="18"/>
        <v>371293</v>
      </c>
      <c r="AA15" s="18">
        <f t="shared" si="19"/>
        <v>4826809</v>
      </c>
      <c r="AB15" s="17">
        <f t="shared" si="20"/>
        <v>59775.299999999996</v>
      </c>
      <c r="AC15" s="17">
        <f t="shared" si="21"/>
        <v>777078.9</v>
      </c>
      <c r="AD15" s="19" t="s">
        <v>36</v>
      </c>
      <c r="AE15" s="20"/>
      <c r="AF15" s="20"/>
      <c r="AG15" s="20"/>
    </row>
    <row r="16" spans="1:33" s="21" customFormat="1" ht="8.25" customHeight="1">
      <c r="A16" s="13">
        <v>1970</v>
      </c>
      <c r="B16" s="14">
        <v>416089</v>
      </c>
      <c r="C16" s="14">
        <f t="shared" si="0"/>
        <v>14</v>
      </c>
      <c r="D16" s="15">
        <f t="shared" si="1"/>
        <v>416.089</v>
      </c>
      <c r="E16" s="15">
        <f t="shared" si="2"/>
        <v>5825.2460000000001</v>
      </c>
      <c r="F16" s="15">
        <f t="shared" si="3"/>
        <v>2.6390573296152584</v>
      </c>
      <c r="G16" s="15">
        <f t="shared" si="3"/>
        <v>6.0308991796865641</v>
      </c>
      <c r="H16" s="15">
        <f t="shared" si="4"/>
        <v>6.9646235889960186</v>
      </c>
      <c r="I16" s="15">
        <f t="shared" si="4"/>
        <v>36.37174491554407</v>
      </c>
      <c r="J16" s="15">
        <f t="shared" si="5"/>
        <v>15.915888684322477</v>
      </c>
      <c r="K16" s="16">
        <f t="shared" si="6"/>
        <v>196</v>
      </c>
      <c r="L16" s="15">
        <f t="shared" si="6"/>
        <v>173130.05592099999</v>
      </c>
      <c r="M16" s="15">
        <f t="shared" si="7"/>
        <v>84.432588515611897</v>
      </c>
      <c r="N16" s="17">
        <f t="shared" si="8"/>
        <v>1098.0827252222832</v>
      </c>
      <c r="O16" s="15">
        <f t="shared" si="9"/>
        <v>7.1428571428571425E-2</v>
      </c>
      <c r="P16" s="15">
        <f t="shared" si="9"/>
        <v>2.4033319794563184E-3</v>
      </c>
      <c r="Q16" s="15">
        <f t="shared" si="10"/>
        <v>5.1020408163265302E-3</v>
      </c>
      <c r="R16" s="15">
        <f t="shared" si="10"/>
        <v>5.776004603477426E-6</v>
      </c>
      <c r="S16" s="15">
        <f t="shared" si="11"/>
        <v>29.720642857142856</v>
      </c>
      <c r="T16" s="15">
        <f t="shared" si="12"/>
        <v>3.3646647712388456E-2</v>
      </c>
      <c r="U16" s="15">
        <f t="shared" si="13"/>
        <v>0.99060735569487035</v>
      </c>
      <c r="V16" s="15">
        <f t="shared" si="14"/>
        <v>0.98130293315678341</v>
      </c>
      <c r="W16" s="15">
        <f t="shared" si="15"/>
        <v>5.9742530888516701</v>
      </c>
      <c r="X16" s="18">
        <f t="shared" si="16"/>
        <v>2744</v>
      </c>
      <c r="Y16" s="18">
        <f t="shared" si="17"/>
        <v>38416</v>
      </c>
      <c r="Z16" s="18">
        <f t="shared" si="18"/>
        <v>537824</v>
      </c>
      <c r="AA16" s="18">
        <f t="shared" si="19"/>
        <v>7529536</v>
      </c>
      <c r="AB16" s="17">
        <f t="shared" si="20"/>
        <v>81553.444000000003</v>
      </c>
      <c r="AC16" s="17">
        <f t="shared" si="21"/>
        <v>1141748.216</v>
      </c>
      <c r="AD16" s="19" t="s">
        <v>36</v>
      </c>
      <c r="AE16" s="20"/>
      <c r="AF16" s="20"/>
      <c r="AG16" s="20"/>
    </row>
    <row r="17" spans="1:33" s="21" customFormat="1" ht="8.25" customHeight="1">
      <c r="A17" s="13">
        <v>1971</v>
      </c>
      <c r="B17" s="14">
        <v>516088</v>
      </c>
      <c r="C17" s="14">
        <f t="shared" si="0"/>
        <v>15</v>
      </c>
      <c r="D17" s="15">
        <f t="shared" si="1"/>
        <v>516.08799999999997</v>
      </c>
      <c r="E17" s="15">
        <f t="shared" si="2"/>
        <v>7741.32</v>
      </c>
      <c r="F17" s="15">
        <f t="shared" si="3"/>
        <v>2.7080502011022101</v>
      </c>
      <c r="G17" s="15">
        <f t="shared" si="3"/>
        <v>6.2462772935764797</v>
      </c>
      <c r="H17" s="15">
        <f t="shared" si="4"/>
        <v>7.3335358916897206</v>
      </c>
      <c r="I17" s="15">
        <f t="shared" si="4"/>
        <v>39.01598002824911</v>
      </c>
      <c r="J17" s="15">
        <f t="shared" si="5"/>
        <v>16.915232481009955</v>
      </c>
      <c r="K17" s="16">
        <f t="shared" si="6"/>
        <v>225</v>
      </c>
      <c r="L17" s="15">
        <f t="shared" si="6"/>
        <v>266346.82374399994</v>
      </c>
      <c r="M17" s="15">
        <f t="shared" si="7"/>
        <v>93.694159403647191</v>
      </c>
      <c r="N17" s="17">
        <f t="shared" si="8"/>
        <v>1397.5922121864373</v>
      </c>
      <c r="O17" s="15">
        <f t="shared" si="9"/>
        <v>6.6666666666666666E-2</v>
      </c>
      <c r="P17" s="15">
        <f t="shared" si="9"/>
        <v>1.9376540434964582E-3</v>
      </c>
      <c r="Q17" s="15">
        <f t="shared" si="10"/>
        <v>4.4444444444444444E-3</v>
      </c>
      <c r="R17" s="15">
        <f t="shared" si="10"/>
        <v>3.7545031922781745E-6</v>
      </c>
      <c r="S17" s="15">
        <f t="shared" si="11"/>
        <v>34.405866666666661</v>
      </c>
      <c r="T17" s="15">
        <f t="shared" si="12"/>
        <v>2.9064810652446874E-2</v>
      </c>
      <c r="U17" s="15">
        <f t="shared" si="13"/>
        <v>0.65028784015711683</v>
      </c>
      <c r="V17" s="15">
        <f t="shared" si="14"/>
        <v>0.42287427505620795</v>
      </c>
      <c r="W17" s="15">
        <f t="shared" si="15"/>
        <v>4.0618781702622897</v>
      </c>
      <c r="X17" s="18">
        <f t="shared" si="16"/>
        <v>3375</v>
      </c>
      <c r="Y17" s="18">
        <f t="shared" si="17"/>
        <v>50625</v>
      </c>
      <c r="Z17" s="18">
        <f t="shared" si="18"/>
        <v>759375</v>
      </c>
      <c r="AA17" s="18">
        <f t="shared" si="19"/>
        <v>11390625</v>
      </c>
      <c r="AB17" s="17">
        <f t="shared" si="20"/>
        <v>116119.79999999999</v>
      </c>
      <c r="AC17" s="17">
        <f t="shared" si="21"/>
        <v>1741796.9999999998</v>
      </c>
      <c r="AD17" s="19" t="s">
        <v>36</v>
      </c>
      <c r="AE17" s="20"/>
      <c r="AF17" s="20"/>
      <c r="AG17" s="20"/>
    </row>
    <row r="18" spans="1:33" s="21" customFormat="1" ht="8.25" customHeight="1">
      <c r="A18" s="13">
        <v>1972</v>
      </c>
      <c r="B18" s="14">
        <v>609611</v>
      </c>
      <c r="C18" s="14">
        <f t="shared" si="0"/>
        <v>16</v>
      </c>
      <c r="D18" s="15">
        <f t="shared" si="1"/>
        <v>609.61099999999999</v>
      </c>
      <c r="E18" s="15">
        <f t="shared" si="2"/>
        <v>9753.7759999999998</v>
      </c>
      <c r="F18" s="15">
        <f t="shared" si="3"/>
        <v>2.7725887222397811</v>
      </c>
      <c r="G18" s="15">
        <f t="shared" si="3"/>
        <v>6.4128210488290565</v>
      </c>
      <c r="H18" s="15">
        <f t="shared" si="4"/>
        <v>7.6872482226912222</v>
      </c>
      <c r="I18" s="15">
        <f t="shared" si="4"/>
        <v>41.124273804304998</v>
      </c>
      <c r="J18" s="15">
        <f t="shared" si="5"/>
        <v>17.780115317725325</v>
      </c>
      <c r="K18" s="16">
        <f t="shared" si="6"/>
        <v>256</v>
      </c>
      <c r="L18" s="15">
        <f t="shared" si="6"/>
        <v>371625.571321</v>
      </c>
      <c r="M18" s="15">
        <f t="shared" si="7"/>
        <v>102.6051367812649</v>
      </c>
      <c r="N18" s="17">
        <f t="shared" si="8"/>
        <v>1690.2005835533153</v>
      </c>
      <c r="O18" s="15">
        <f t="shared" si="9"/>
        <v>6.25E-2</v>
      </c>
      <c r="P18" s="15">
        <f t="shared" si="9"/>
        <v>1.6403903472870405E-3</v>
      </c>
      <c r="Q18" s="15">
        <f t="shared" si="10"/>
        <v>3.90625E-3</v>
      </c>
      <c r="R18" s="15">
        <f t="shared" si="10"/>
        <v>2.6908804914724974E-6</v>
      </c>
      <c r="S18" s="15">
        <f t="shared" si="11"/>
        <v>38.100687499999999</v>
      </c>
      <c r="T18" s="15">
        <f t="shared" si="12"/>
        <v>2.6246245556592648E-2</v>
      </c>
      <c r="U18" s="15">
        <f t="shared" si="13"/>
        <v>-0.2879033166650653</v>
      </c>
      <c r="V18" s="15">
        <f t="shared" si="14"/>
        <v>8.2888319746744862E-2</v>
      </c>
      <c r="W18" s="15">
        <f t="shared" si="15"/>
        <v>-1.8462724491374281</v>
      </c>
      <c r="X18" s="18">
        <f t="shared" si="16"/>
        <v>4096</v>
      </c>
      <c r="Y18" s="18">
        <f t="shared" si="17"/>
        <v>65536</v>
      </c>
      <c r="Z18" s="18">
        <f t="shared" si="18"/>
        <v>1048576</v>
      </c>
      <c r="AA18" s="18">
        <f t="shared" si="19"/>
        <v>16777216</v>
      </c>
      <c r="AB18" s="17">
        <f t="shared" si="20"/>
        <v>156060.416</v>
      </c>
      <c r="AC18" s="17">
        <f t="shared" si="21"/>
        <v>2496966.656</v>
      </c>
      <c r="AD18" s="19" t="s">
        <v>36</v>
      </c>
      <c r="AE18" s="20"/>
      <c r="AF18" s="20"/>
      <c r="AG18" s="20"/>
    </row>
    <row r="19" spans="1:33" s="21" customFormat="1" ht="8.25" customHeight="1">
      <c r="A19" s="13">
        <v>1973</v>
      </c>
      <c r="B19" s="14">
        <v>729782</v>
      </c>
      <c r="C19" s="14">
        <f t="shared" si="0"/>
        <v>17</v>
      </c>
      <c r="D19" s="15">
        <f t="shared" si="1"/>
        <v>729.78200000000004</v>
      </c>
      <c r="E19" s="15">
        <f t="shared" si="2"/>
        <v>12406.294</v>
      </c>
      <c r="F19" s="15">
        <f t="shared" si="3"/>
        <v>2.8332133440562162</v>
      </c>
      <c r="G19" s="15">
        <f t="shared" si="3"/>
        <v>6.592745859406592</v>
      </c>
      <c r="H19" s="15">
        <f t="shared" si="4"/>
        <v>8.0270978529382067</v>
      </c>
      <c r="I19" s="15">
        <f t="shared" si="4"/>
        <v>43.464297966722761</v>
      </c>
      <c r="J19" s="15">
        <f t="shared" si="5"/>
        <v>18.678655542842122</v>
      </c>
      <c r="K19" s="16">
        <f t="shared" si="6"/>
        <v>289</v>
      </c>
      <c r="L19" s="15">
        <f t="shared" si="6"/>
        <v>532581.76752400002</v>
      </c>
      <c r="M19" s="15">
        <f t="shared" si="7"/>
        <v>112.07667960991206</v>
      </c>
      <c r="N19" s="17">
        <f t="shared" si="8"/>
        <v>2067.6281006520335</v>
      </c>
      <c r="O19" s="15">
        <f t="shared" si="9"/>
        <v>5.8823529411764705E-2</v>
      </c>
      <c r="P19" s="15">
        <f t="shared" si="9"/>
        <v>1.3702722182788831E-3</v>
      </c>
      <c r="Q19" s="15">
        <f t="shared" si="10"/>
        <v>3.4602076124567475E-3</v>
      </c>
      <c r="R19" s="15">
        <f t="shared" si="10"/>
        <v>1.8776459521869311E-6</v>
      </c>
      <c r="S19" s="15">
        <f t="shared" si="11"/>
        <v>42.92835294117647</v>
      </c>
      <c r="T19" s="15">
        <f t="shared" si="12"/>
        <v>2.3294627710741013E-2</v>
      </c>
      <c r="U19" s="15">
        <f t="shared" si="13"/>
        <v>-0.96139749187955681</v>
      </c>
      <c r="V19" s="15">
        <f t="shared" si="14"/>
        <v>0.92428513739230245</v>
      </c>
      <c r="W19" s="15">
        <f t="shared" si="15"/>
        <v>-6.338249333832831</v>
      </c>
      <c r="X19" s="18">
        <f t="shared" si="16"/>
        <v>4913</v>
      </c>
      <c r="Y19" s="18">
        <f t="shared" si="17"/>
        <v>83521</v>
      </c>
      <c r="Z19" s="18">
        <f t="shared" si="18"/>
        <v>1419857</v>
      </c>
      <c r="AA19" s="18">
        <f t="shared" si="19"/>
        <v>24137569</v>
      </c>
      <c r="AB19" s="17">
        <f t="shared" si="20"/>
        <v>210906.99800000002</v>
      </c>
      <c r="AC19" s="17">
        <f t="shared" si="21"/>
        <v>3585418.966</v>
      </c>
      <c r="AD19" s="19" t="s">
        <v>36</v>
      </c>
      <c r="AE19" s="20"/>
      <c r="AF19" s="20"/>
      <c r="AG19" s="20"/>
    </row>
    <row r="20" spans="1:33" s="21" customFormat="1" ht="8.25" customHeight="1">
      <c r="A20" s="13">
        <v>1974</v>
      </c>
      <c r="B20" s="14">
        <v>859237</v>
      </c>
      <c r="C20" s="14">
        <f t="shared" si="0"/>
        <v>18</v>
      </c>
      <c r="D20" s="15">
        <f t="shared" si="1"/>
        <v>859.23699999999997</v>
      </c>
      <c r="E20" s="15">
        <f t="shared" si="2"/>
        <v>15466.266</v>
      </c>
      <c r="F20" s="15">
        <f t="shared" si="3"/>
        <v>2.8903717578961645</v>
      </c>
      <c r="G20" s="15">
        <f t="shared" si="3"/>
        <v>6.7560447861421133</v>
      </c>
      <c r="H20" s="15">
        <f t="shared" si="4"/>
        <v>8.354248898843764</v>
      </c>
      <c r="I20" s="15">
        <f t="shared" si="4"/>
        <v>45.644141152358031</v>
      </c>
      <c r="J20" s="15">
        <f t="shared" si="5"/>
        <v>19.527481044946796</v>
      </c>
      <c r="K20" s="16">
        <f t="shared" si="6"/>
        <v>324</v>
      </c>
      <c r="L20" s="15">
        <f t="shared" si="6"/>
        <v>738288.22216899996</v>
      </c>
      <c r="M20" s="15">
        <f t="shared" si="7"/>
        <v>121.60880615055804</v>
      </c>
      <c r="N20" s="17">
        <f t="shared" si="8"/>
        <v>2483.5143581394268</v>
      </c>
      <c r="O20" s="15">
        <f t="shared" si="9"/>
        <v>5.5555555555555552E-2</v>
      </c>
      <c r="P20" s="15">
        <f t="shared" si="9"/>
        <v>1.1638232524902909E-3</v>
      </c>
      <c r="Q20" s="15">
        <f t="shared" si="10"/>
        <v>3.0864197530864196E-3</v>
      </c>
      <c r="R20" s="15">
        <f t="shared" si="10"/>
        <v>1.3544845630370792E-6</v>
      </c>
      <c r="S20" s="15">
        <f t="shared" si="11"/>
        <v>47.735388888888885</v>
      </c>
      <c r="T20" s="15">
        <f t="shared" si="12"/>
        <v>2.0948818544825235E-2</v>
      </c>
      <c r="U20" s="15">
        <f t="shared" si="13"/>
        <v>-0.75098724677167605</v>
      </c>
      <c r="V20" s="15">
        <f t="shared" si="14"/>
        <v>0.56398184481370228</v>
      </c>
      <c r="W20" s="15">
        <f t="shared" si="15"/>
        <v>-5.0737034730110029</v>
      </c>
      <c r="X20" s="18">
        <f t="shared" si="16"/>
        <v>5832</v>
      </c>
      <c r="Y20" s="18">
        <f t="shared" si="17"/>
        <v>104976</v>
      </c>
      <c r="Z20" s="18">
        <f t="shared" si="18"/>
        <v>1889568</v>
      </c>
      <c r="AA20" s="18">
        <f t="shared" si="19"/>
        <v>34012224</v>
      </c>
      <c r="AB20" s="17">
        <f t="shared" si="20"/>
        <v>278392.788</v>
      </c>
      <c r="AC20" s="17">
        <f t="shared" si="21"/>
        <v>5011070.1839999994</v>
      </c>
      <c r="AD20" s="19" t="s">
        <v>37</v>
      </c>
      <c r="AE20" s="20"/>
      <c r="AF20" s="20"/>
      <c r="AG20" s="20"/>
    </row>
    <row r="21" spans="1:33" s="21" customFormat="1" ht="8.25" customHeight="1">
      <c r="A21" s="13">
        <v>1975</v>
      </c>
      <c r="B21" s="14">
        <v>882947</v>
      </c>
      <c r="C21" s="14">
        <f t="shared" si="0"/>
        <v>19</v>
      </c>
      <c r="D21" s="15">
        <f t="shared" si="1"/>
        <v>882.947</v>
      </c>
      <c r="E21" s="15">
        <f t="shared" si="2"/>
        <v>16775.992999999999</v>
      </c>
      <c r="F21" s="15">
        <f t="shared" si="3"/>
        <v>2.9444389791664403</v>
      </c>
      <c r="G21" s="15">
        <f t="shared" si="3"/>
        <v>6.7832651761524723</v>
      </c>
      <c r="H21" s="15">
        <f t="shared" si="4"/>
        <v>8.6697209020347081</v>
      </c>
      <c r="I21" s="15">
        <f t="shared" si="4"/>
        <v>46.012686450002832</v>
      </c>
      <c r="J21" s="15">
        <f t="shared" si="5"/>
        <v>19.972910390685648</v>
      </c>
      <c r="K21" s="16">
        <f t="shared" si="6"/>
        <v>361</v>
      </c>
      <c r="L21" s="15">
        <f t="shared" si="6"/>
        <v>779595.40480899997</v>
      </c>
      <c r="M21" s="15">
        <f t="shared" si="7"/>
        <v>128.88203834689696</v>
      </c>
      <c r="N21" s="17">
        <f t="shared" si="8"/>
        <v>2599.783563338071</v>
      </c>
      <c r="O21" s="15">
        <f t="shared" si="9"/>
        <v>5.2631578947368418E-2</v>
      </c>
      <c r="P21" s="15">
        <f t="shared" si="9"/>
        <v>1.1325708111585406E-3</v>
      </c>
      <c r="Q21" s="15">
        <f t="shared" si="10"/>
        <v>2.7700831024930744E-3</v>
      </c>
      <c r="R21" s="15">
        <f t="shared" si="10"/>
        <v>1.2827166422883146E-6</v>
      </c>
      <c r="S21" s="15">
        <f t="shared" si="11"/>
        <v>46.470894736842105</v>
      </c>
      <c r="T21" s="15">
        <f t="shared" si="12"/>
        <v>2.151884541201227E-2</v>
      </c>
      <c r="U21" s="15">
        <f t="shared" si="13"/>
        <v>0.14987720966295234</v>
      </c>
      <c r="V21" s="15">
        <f t="shared" si="14"/>
        <v>2.2463177976352576E-2</v>
      </c>
      <c r="W21" s="15">
        <f t="shared" si="15"/>
        <v>1.0166568570056074</v>
      </c>
      <c r="X21" s="18">
        <f t="shared" si="16"/>
        <v>6859</v>
      </c>
      <c r="Y21" s="18">
        <f t="shared" si="17"/>
        <v>130321</v>
      </c>
      <c r="Z21" s="18">
        <f t="shared" si="18"/>
        <v>2476099</v>
      </c>
      <c r="AA21" s="18">
        <f t="shared" si="19"/>
        <v>47045881</v>
      </c>
      <c r="AB21" s="17">
        <f t="shared" si="20"/>
        <v>318743.86700000003</v>
      </c>
      <c r="AC21" s="17">
        <f t="shared" si="21"/>
        <v>6056133.4730000002</v>
      </c>
      <c r="AD21" s="19" t="s">
        <v>37</v>
      </c>
      <c r="AE21" s="20"/>
      <c r="AF21" s="20"/>
      <c r="AG21" s="20"/>
    </row>
    <row r="22" spans="1:33" s="21" customFormat="1" ht="8.25" customHeight="1">
      <c r="A22" s="13">
        <v>1976</v>
      </c>
      <c r="B22" s="14">
        <v>924672</v>
      </c>
      <c r="C22" s="14">
        <f t="shared" si="0"/>
        <v>20</v>
      </c>
      <c r="D22" s="15">
        <f t="shared" si="1"/>
        <v>924.67200000000003</v>
      </c>
      <c r="E22" s="15">
        <f t="shared" si="2"/>
        <v>18493.440000000002</v>
      </c>
      <c r="F22" s="15">
        <f t="shared" si="3"/>
        <v>2.9957322735539909</v>
      </c>
      <c r="G22" s="15">
        <f t="shared" si="3"/>
        <v>6.8294390800343017</v>
      </c>
      <c r="H22" s="15">
        <f t="shared" si="4"/>
        <v>8.9744118548129634</v>
      </c>
      <c r="I22" s="15">
        <f t="shared" si="4"/>
        <v>46.64123814789977</v>
      </c>
      <c r="J22" s="15">
        <f t="shared" si="5"/>
        <v>20.459171062329634</v>
      </c>
      <c r="K22" s="16">
        <f t="shared" si="6"/>
        <v>400</v>
      </c>
      <c r="L22" s="15">
        <f t="shared" si="6"/>
        <v>855018.30758400005</v>
      </c>
      <c r="M22" s="15">
        <f t="shared" si="7"/>
        <v>136.58878160068605</v>
      </c>
      <c r="N22" s="17">
        <f t="shared" si="8"/>
        <v>2770.0697528517157</v>
      </c>
      <c r="O22" s="15">
        <f t="shared" si="9"/>
        <v>0.05</v>
      </c>
      <c r="P22" s="15">
        <f t="shared" si="9"/>
        <v>1.0814645625692137E-3</v>
      </c>
      <c r="Q22" s="15">
        <f t="shared" si="10"/>
        <v>2.5000000000000005E-3</v>
      </c>
      <c r="R22" s="15">
        <f t="shared" si="10"/>
        <v>1.1695656000930209E-6</v>
      </c>
      <c r="S22" s="15">
        <f t="shared" si="11"/>
        <v>46.233600000000003</v>
      </c>
      <c r="T22" s="15">
        <f t="shared" si="12"/>
        <v>2.1629291251384276E-2</v>
      </c>
      <c r="U22" s="15">
        <f t="shared" si="13"/>
        <v>0.91294525072762767</v>
      </c>
      <c r="V22" s="15">
        <f t="shared" si="14"/>
        <v>0.833469030826131</v>
      </c>
      <c r="W22" s="15">
        <f t="shared" si="15"/>
        <v>6.2349039732509741</v>
      </c>
      <c r="X22" s="18">
        <f t="shared" si="16"/>
        <v>8000</v>
      </c>
      <c r="Y22" s="18">
        <f t="shared" si="17"/>
        <v>160000</v>
      </c>
      <c r="Z22" s="18">
        <f t="shared" si="18"/>
        <v>3200000</v>
      </c>
      <c r="AA22" s="18">
        <f t="shared" si="19"/>
        <v>64000000</v>
      </c>
      <c r="AB22" s="17">
        <f t="shared" si="20"/>
        <v>369868.79999999999</v>
      </c>
      <c r="AC22" s="17">
        <f t="shared" si="21"/>
        <v>7397376</v>
      </c>
      <c r="AD22" s="19" t="s">
        <v>37</v>
      </c>
      <c r="AE22" s="20"/>
      <c r="AF22" s="20"/>
      <c r="AG22" s="20"/>
    </row>
    <row r="23" spans="1:33" s="21" customFormat="1" ht="8.25" customHeight="1">
      <c r="A23" s="13">
        <v>1977</v>
      </c>
      <c r="B23" s="14">
        <v>882966</v>
      </c>
      <c r="C23" s="14">
        <f t="shared" si="0"/>
        <v>21</v>
      </c>
      <c r="D23" s="15">
        <f t="shared" si="1"/>
        <v>882.96600000000001</v>
      </c>
      <c r="E23" s="15">
        <f t="shared" si="2"/>
        <v>18542.286</v>
      </c>
      <c r="F23" s="15">
        <f t="shared" si="3"/>
        <v>3.044522437723423</v>
      </c>
      <c r="G23" s="15">
        <f t="shared" si="3"/>
        <v>6.7832866947663568</v>
      </c>
      <c r="H23" s="15">
        <f t="shared" si="4"/>
        <v>9.2691168738013747</v>
      </c>
      <c r="I23" s="15">
        <f t="shared" si="4"/>
        <v>46.012978383394284</v>
      </c>
      <c r="J23" s="15">
        <f t="shared" si="5"/>
        <v>20.65186854372693</v>
      </c>
      <c r="K23" s="16">
        <f t="shared" si="6"/>
        <v>441</v>
      </c>
      <c r="L23" s="15">
        <f t="shared" si="6"/>
        <v>779628.95715599996</v>
      </c>
      <c r="M23" s="15">
        <f t="shared" si="7"/>
        <v>142.44902059009348</v>
      </c>
      <c r="N23" s="17">
        <f t="shared" si="8"/>
        <v>2688.2097987469001</v>
      </c>
      <c r="O23" s="15">
        <f t="shared" si="9"/>
        <v>4.7619047619047616E-2</v>
      </c>
      <c r="P23" s="15">
        <f t="shared" si="9"/>
        <v>1.132546440066775E-3</v>
      </c>
      <c r="Q23" s="15">
        <f t="shared" si="10"/>
        <v>2.2675736961451243E-3</v>
      </c>
      <c r="R23" s="15">
        <f t="shared" si="10"/>
        <v>1.2826614389079252E-6</v>
      </c>
      <c r="S23" s="15">
        <f t="shared" si="11"/>
        <v>42.045999999999999</v>
      </c>
      <c r="T23" s="15">
        <f t="shared" si="12"/>
        <v>2.3783475241402275E-2</v>
      </c>
      <c r="U23" s="15">
        <f t="shared" si="13"/>
        <v>0.83665563853605607</v>
      </c>
      <c r="V23" s="15">
        <f t="shared" si="14"/>
        <v>0.69999265749417572</v>
      </c>
      <c r="W23" s="15">
        <f t="shared" si="15"/>
        <v>5.6752750609828793</v>
      </c>
      <c r="X23" s="18">
        <f t="shared" si="16"/>
        <v>9261</v>
      </c>
      <c r="Y23" s="18">
        <f t="shared" si="17"/>
        <v>194481</v>
      </c>
      <c r="Z23" s="18">
        <f t="shared" si="18"/>
        <v>4084101</v>
      </c>
      <c r="AA23" s="18">
        <f t="shared" si="19"/>
        <v>85766121</v>
      </c>
      <c r="AB23" s="17">
        <f t="shared" si="20"/>
        <v>389388.00599999999</v>
      </c>
      <c r="AC23" s="17">
        <f t="shared" si="21"/>
        <v>8177148.1260000002</v>
      </c>
      <c r="AD23" s="19" t="s">
        <v>37</v>
      </c>
      <c r="AE23" s="20"/>
      <c r="AF23" s="20"/>
      <c r="AG23" s="20"/>
    </row>
    <row r="24" spans="1:33" s="21" customFormat="1" ht="8.25" customHeight="1">
      <c r="A24" s="13">
        <v>1978</v>
      </c>
      <c r="B24" s="14">
        <v>1011716</v>
      </c>
      <c r="C24" s="14">
        <f t="shared" si="0"/>
        <v>22</v>
      </c>
      <c r="D24" s="15">
        <f t="shared" si="1"/>
        <v>1011.716</v>
      </c>
      <c r="E24" s="15">
        <f t="shared" si="2"/>
        <v>22257.752</v>
      </c>
      <c r="F24" s="15">
        <f t="shared" si="3"/>
        <v>3.0910424533583161</v>
      </c>
      <c r="G24" s="15">
        <f t="shared" si="3"/>
        <v>6.9194031780516996</v>
      </c>
      <c r="H24" s="15">
        <f t="shared" si="4"/>
        <v>9.5545434484633969</v>
      </c>
      <c r="I24" s="15">
        <f t="shared" si="4"/>
        <v>47.878140340431962</v>
      </c>
      <c r="J24" s="15">
        <f t="shared" si="5"/>
        <v>21.388168975260253</v>
      </c>
      <c r="K24" s="16">
        <f t="shared" si="6"/>
        <v>484</v>
      </c>
      <c r="L24" s="15">
        <f t="shared" si="6"/>
        <v>1023569.2646560001</v>
      </c>
      <c r="M24" s="15">
        <f t="shared" si="7"/>
        <v>152.22686991713738</v>
      </c>
      <c r="N24" s="17">
        <f t="shared" si="8"/>
        <v>3127.2571067418621</v>
      </c>
      <c r="O24" s="15">
        <f t="shared" si="9"/>
        <v>4.5454545454545456E-2</v>
      </c>
      <c r="P24" s="15">
        <f t="shared" si="9"/>
        <v>9.884196750866844E-4</v>
      </c>
      <c r="Q24" s="15">
        <f t="shared" si="10"/>
        <v>2.0661157024793389E-3</v>
      </c>
      <c r="R24" s="15">
        <f t="shared" si="10"/>
        <v>9.7697345409846671E-7</v>
      </c>
      <c r="S24" s="15">
        <f t="shared" si="11"/>
        <v>45.987090909090909</v>
      </c>
      <c r="T24" s="15">
        <f t="shared" si="12"/>
        <v>2.1745232851907055E-2</v>
      </c>
      <c r="U24" s="15">
        <f t="shared" si="13"/>
        <v>-8.8513092904038762E-3</v>
      </c>
      <c r="V24" s="15">
        <f t="shared" si="14"/>
        <v>7.8345676154389975E-5</v>
      </c>
      <c r="W24" s="15">
        <f t="shared" si="15"/>
        <v>-6.1245777633939118E-2</v>
      </c>
      <c r="X24" s="18">
        <f t="shared" si="16"/>
        <v>10648</v>
      </c>
      <c r="Y24" s="18">
        <f t="shared" si="17"/>
        <v>234256</v>
      </c>
      <c r="Z24" s="18">
        <f t="shared" si="18"/>
        <v>5153632</v>
      </c>
      <c r="AA24" s="18">
        <f t="shared" si="19"/>
        <v>113379904</v>
      </c>
      <c r="AB24" s="17">
        <f t="shared" si="20"/>
        <v>489670.54399999999</v>
      </c>
      <c r="AC24" s="17">
        <f t="shared" si="21"/>
        <v>10772751.968</v>
      </c>
      <c r="AD24" s="19" t="s">
        <v>37</v>
      </c>
      <c r="AE24" s="20"/>
      <c r="AF24" s="20"/>
      <c r="AG24" s="20"/>
    </row>
    <row r="25" spans="1:33" s="21" customFormat="1" ht="8.25" customHeight="1">
      <c r="A25" s="13">
        <v>1979</v>
      </c>
      <c r="B25" s="14">
        <v>1071100</v>
      </c>
      <c r="C25" s="14">
        <f t="shared" si="0"/>
        <v>23</v>
      </c>
      <c r="D25" s="15">
        <f t="shared" si="1"/>
        <v>1071.0999999999999</v>
      </c>
      <c r="E25" s="15">
        <f t="shared" si="2"/>
        <v>24635.3</v>
      </c>
      <c r="F25" s="15">
        <f t="shared" si="3"/>
        <v>3.1354942159291497</v>
      </c>
      <c r="G25" s="15">
        <f t="shared" si="3"/>
        <v>6.9764414367705836</v>
      </c>
      <c r="H25" s="15">
        <f t="shared" si="4"/>
        <v>9.8313239781251536</v>
      </c>
      <c r="I25" s="15">
        <f t="shared" si="4"/>
        <v>48.670735120689606</v>
      </c>
      <c r="J25" s="15">
        <f t="shared" si="5"/>
        <v>21.87459177276261</v>
      </c>
      <c r="K25" s="16">
        <f t="shared" si="6"/>
        <v>529</v>
      </c>
      <c r="L25" s="15">
        <f t="shared" si="6"/>
        <v>1147255.2099999997</v>
      </c>
      <c r="M25" s="15">
        <f t="shared" si="7"/>
        <v>160.45815304572344</v>
      </c>
      <c r="N25" s="17">
        <f t="shared" si="8"/>
        <v>3358.4278546817118</v>
      </c>
      <c r="O25" s="15">
        <f t="shared" si="9"/>
        <v>4.3478260869565216E-2</v>
      </c>
      <c r="P25" s="15">
        <f t="shared" si="9"/>
        <v>9.3361964335729626E-4</v>
      </c>
      <c r="Q25" s="15">
        <f t="shared" si="10"/>
        <v>1.8903591682419658E-3</v>
      </c>
      <c r="R25" s="15">
        <f t="shared" si="10"/>
        <v>8.7164563846260504E-7</v>
      </c>
      <c r="S25" s="15">
        <f t="shared" si="11"/>
        <v>46.5695652173913</v>
      </c>
      <c r="T25" s="15">
        <f t="shared" si="12"/>
        <v>2.1473251797217815E-2</v>
      </c>
      <c r="U25" s="15">
        <f t="shared" si="13"/>
        <v>-0.84622040417517064</v>
      </c>
      <c r="V25" s="15">
        <f t="shared" si="14"/>
        <v>0.71608897244238912</v>
      </c>
      <c r="W25" s="15">
        <f t="shared" si="15"/>
        <v>-5.9036070923284116</v>
      </c>
      <c r="X25" s="18">
        <f t="shared" si="16"/>
        <v>12167</v>
      </c>
      <c r="Y25" s="18">
        <f t="shared" si="17"/>
        <v>279841</v>
      </c>
      <c r="Z25" s="18">
        <f t="shared" si="18"/>
        <v>6436343</v>
      </c>
      <c r="AA25" s="18">
        <f t="shared" si="19"/>
        <v>148035889</v>
      </c>
      <c r="AB25" s="17">
        <f t="shared" si="20"/>
        <v>566611.89999999991</v>
      </c>
      <c r="AC25" s="17">
        <f t="shared" si="21"/>
        <v>13032073.699999999</v>
      </c>
      <c r="AD25" s="19" t="s">
        <v>38</v>
      </c>
      <c r="AE25" s="20"/>
      <c r="AF25" s="20"/>
      <c r="AG25" s="20"/>
    </row>
    <row r="26" spans="1:33" s="21" customFormat="1" ht="8.25" customHeight="1">
      <c r="A26" s="13">
        <v>1980</v>
      </c>
      <c r="B26" s="14">
        <v>1091205</v>
      </c>
      <c r="C26" s="14">
        <f t="shared" si="0"/>
        <v>24</v>
      </c>
      <c r="D26" s="15">
        <f t="shared" si="1"/>
        <v>1091.2049999999999</v>
      </c>
      <c r="E26" s="15">
        <f t="shared" si="2"/>
        <v>26188.92</v>
      </c>
      <c r="F26" s="15">
        <f t="shared" si="3"/>
        <v>3.1780538303479458</v>
      </c>
      <c r="G26" s="15">
        <f t="shared" si="3"/>
        <v>6.9950378691901367</v>
      </c>
      <c r="H26" s="15">
        <f t="shared" si="4"/>
        <v>10.100026148589249</v>
      </c>
      <c r="I26" s="15">
        <f t="shared" si="4"/>
        <v>48.930554791404091</v>
      </c>
      <c r="J26" s="15">
        <f t="shared" si="5"/>
        <v>22.230606893608648</v>
      </c>
      <c r="K26" s="16">
        <f t="shared" si="6"/>
        <v>576</v>
      </c>
      <c r="L26" s="15">
        <f t="shared" si="6"/>
        <v>1190728.3520249999</v>
      </c>
      <c r="M26" s="15">
        <f t="shared" si="7"/>
        <v>167.8809088605633</v>
      </c>
      <c r="N26" s="17">
        <f t="shared" si="8"/>
        <v>3467.9082299448301</v>
      </c>
      <c r="O26" s="15">
        <f t="shared" si="9"/>
        <v>4.1666666666666664E-2</v>
      </c>
      <c r="P26" s="15">
        <f t="shared" si="9"/>
        <v>9.1641808826022617E-4</v>
      </c>
      <c r="Q26" s="15">
        <f t="shared" si="10"/>
        <v>1.736111111111111E-3</v>
      </c>
      <c r="R26" s="15">
        <f t="shared" si="10"/>
        <v>8.3982211249052774E-7</v>
      </c>
      <c r="S26" s="15">
        <f t="shared" si="11"/>
        <v>45.466874999999995</v>
      </c>
      <c r="T26" s="15">
        <f t="shared" si="12"/>
        <v>2.199403411824543E-2</v>
      </c>
      <c r="U26" s="15">
        <f t="shared" si="13"/>
        <v>-0.90557836200662389</v>
      </c>
      <c r="V26" s="15">
        <f t="shared" si="14"/>
        <v>0.82007216973459995</v>
      </c>
      <c r="W26" s="15">
        <f t="shared" si="15"/>
        <v>-6.3345549357555084</v>
      </c>
      <c r="X26" s="18">
        <f t="shared" si="16"/>
        <v>13824</v>
      </c>
      <c r="Y26" s="18">
        <f t="shared" si="17"/>
        <v>331776</v>
      </c>
      <c r="Z26" s="18">
        <f t="shared" si="18"/>
        <v>7962624</v>
      </c>
      <c r="AA26" s="18">
        <f t="shared" si="19"/>
        <v>191102976</v>
      </c>
      <c r="AB26" s="17">
        <f t="shared" si="20"/>
        <v>628534.07999999996</v>
      </c>
      <c r="AC26" s="17">
        <f t="shared" si="21"/>
        <v>15084817.919999998</v>
      </c>
      <c r="AD26" s="19" t="s">
        <v>38</v>
      </c>
      <c r="AE26" s="20"/>
      <c r="AF26" s="20"/>
      <c r="AG26" s="20"/>
    </row>
    <row r="27" spans="1:33" s="21" customFormat="1" ht="8.25" customHeight="1">
      <c r="A27" s="13">
        <v>1981</v>
      </c>
      <c r="B27" s="14">
        <v>693416</v>
      </c>
      <c r="C27" s="14">
        <f t="shared" si="0"/>
        <v>25</v>
      </c>
      <c r="D27" s="15">
        <f t="shared" si="1"/>
        <v>693.41600000000005</v>
      </c>
      <c r="E27" s="15">
        <f t="shared" si="2"/>
        <v>17335.400000000001</v>
      </c>
      <c r="F27" s="15">
        <f t="shared" si="3"/>
        <v>3.2188758248682006</v>
      </c>
      <c r="G27" s="15">
        <f t="shared" si="3"/>
        <v>6.5416301076890617</v>
      </c>
      <c r="H27" s="15">
        <f t="shared" si="4"/>
        <v>10.361161575920939</v>
      </c>
      <c r="I27" s="15">
        <f t="shared" si="4"/>
        <v>42.792924465824008</v>
      </c>
      <c r="J27" s="15">
        <f t="shared" si="5"/>
        <v>21.056695008870285</v>
      </c>
      <c r="K27" s="16">
        <f t="shared" si="6"/>
        <v>625</v>
      </c>
      <c r="L27" s="15">
        <f t="shared" si="6"/>
        <v>480825.74905600009</v>
      </c>
      <c r="M27" s="15">
        <f t="shared" si="7"/>
        <v>163.54075269222653</v>
      </c>
      <c r="N27" s="17">
        <f t="shared" si="8"/>
        <v>2232.0199989768084</v>
      </c>
      <c r="O27" s="15">
        <f t="shared" si="9"/>
        <v>0.04</v>
      </c>
      <c r="P27" s="15">
        <f t="shared" si="9"/>
        <v>1.4421357453534385E-3</v>
      </c>
      <c r="Q27" s="15">
        <f t="shared" si="10"/>
        <v>1.6000000000000001E-3</v>
      </c>
      <c r="R27" s="15">
        <f t="shared" si="10"/>
        <v>2.0797555080261174E-6</v>
      </c>
      <c r="S27" s="15">
        <f t="shared" si="11"/>
        <v>27.736640000000001</v>
      </c>
      <c r="T27" s="15">
        <f t="shared" si="12"/>
        <v>3.6053393633835959E-2</v>
      </c>
      <c r="U27" s="15">
        <f t="shared" si="13"/>
        <v>-0.13235175009777303</v>
      </c>
      <c r="V27" s="15">
        <f t="shared" si="14"/>
        <v>1.7516985753943365E-2</v>
      </c>
      <c r="W27" s="15">
        <f t="shared" si="15"/>
        <v>-0.86579619324493073</v>
      </c>
      <c r="X27" s="18">
        <f t="shared" si="16"/>
        <v>15625</v>
      </c>
      <c r="Y27" s="18">
        <f t="shared" si="17"/>
        <v>390625</v>
      </c>
      <c r="Z27" s="18">
        <f t="shared" si="18"/>
        <v>9765625</v>
      </c>
      <c r="AA27" s="18">
        <f t="shared" si="19"/>
        <v>244140625</v>
      </c>
      <c r="AB27" s="17">
        <f t="shared" si="20"/>
        <v>433385.00000000006</v>
      </c>
      <c r="AC27" s="17">
        <f t="shared" si="21"/>
        <v>10834625</v>
      </c>
      <c r="AD27" s="19" t="s">
        <v>38</v>
      </c>
      <c r="AE27" s="20"/>
      <c r="AF27" s="20"/>
      <c r="AG27" s="20"/>
    </row>
    <row r="28" spans="1:33" s="21" customFormat="1" ht="8.25" customHeight="1">
      <c r="A28" s="13">
        <v>1982</v>
      </c>
      <c r="B28" s="14">
        <v>796459</v>
      </c>
      <c r="C28" s="14">
        <f t="shared" si="0"/>
        <v>26</v>
      </c>
      <c r="D28" s="15">
        <f t="shared" si="1"/>
        <v>796.45899999999995</v>
      </c>
      <c r="E28" s="15">
        <f t="shared" si="2"/>
        <v>20707.933999999997</v>
      </c>
      <c r="F28" s="15">
        <f t="shared" si="3"/>
        <v>3.2580965380214821</v>
      </c>
      <c r="G28" s="15">
        <f t="shared" si="3"/>
        <v>6.680175652821192</v>
      </c>
      <c r="H28" s="15">
        <f t="shared" si="4"/>
        <v>10.615193051067568</v>
      </c>
      <c r="I28" s="15">
        <f t="shared" si="4"/>
        <v>44.624746752545036</v>
      </c>
      <c r="J28" s="15">
        <f t="shared" si="5"/>
        <v>21.764657167832119</v>
      </c>
      <c r="K28" s="16">
        <f t="shared" si="6"/>
        <v>676</v>
      </c>
      <c r="L28" s="15">
        <f t="shared" si="6"/>
        <v>634346.93868099991</v>
      </c>
      <c r="M28" s="15">
        <f t="shared" si="7"/>
        <v>173.684566973351</v>
      </c>
      <c r="N28" s="17">
        <f t="shared" si="8"/>
        <v>2594.9403105760516</v>
      </c>
      <c r="O28" s="15">
        <f t="shared" si="9"/>
        <v>3.8461538461538464E-2</v>
      </c>
      <c r="P28" s="15">
        <f t="shared" si="9"/>
        <v>1.2555574109903963E-3</v>
      </c>
      <c r="Q28" s="15">
        <f t="shared" si="10"/>
        <v>1.4792899408284025E-3</v>
      </c>
      <c r="R28" s="15">
        <f t="shared" si="10"/>
        <v>1.5764244122929068E-6</v>
      </c>
      <c r="S28" s="15">
        <f t="shared" si="11"/>
        <v>30.633038461538462</v>
      </c>
      <c r="T28" s="15">
        <f t="shared" si="12"/>
        <v>3.2644492685750301E-2</v>
      </c>
      <c r="U28" s="15">
        <f t="shared" si="13"/>
        <v>0.76255845047960269</v>
      </c>
      <c r="V28" s="15">
        <f t="shared" si="14"/>
        <v>0.5814953903978527</v>
      </c>
      <c r="W28" s="15">
        <f t="shared" si="15"/>
        <v>5.0940243947468966</v>
      </c>
      <c r="X28" s="18">
        <f t="shared" si="16"/>
        <v>17576</v>
      </c>
      <c r="Y28" s="18">
        <f t="shared" si="17"/>
        <v>456976</v>
      </c>
      <c r="Z28" s="18">
        <f t="shared" si="18"/>
        <v>11881376</v>
      </c>
      <c r="AA28" s="18">
        <f t="shared" si="19"/>
        <v>308915776</v>
      </c>
      <c r="AB28" s="17">
        <f t="shared" si="20"/>
        <v>538406.28399999999</v>
      </c>
      <c r="AC28" s="17">
        <f t="shared" si="21"/>
        <v>13998563.384</v>
      </c>
      <c r="AD28" s="19" t="s">
        <v>38</v>
      </c>
      <c r="AE28" s="20"/>
      <c r="AF28" s="20"/>
      <c r="AG28" s="20"/>
    </row>
    <row r="29" spans="1:33" s="21" customFormat="1" ht="8.25" customHeight="1">
      <c r="A29" s="13">
        <v>1983</v>
      </c>
      <c r="B29" s="14">
        <v>830069</v>
      </c>
      <c r="C29" s="14">
        <f t="shared" si="0"/>
        <v>27</v>
      </c>
      <c r="D29" s="15">
        <f t="shared" si="1"/>
        <v>830.06899999999996</v>
      </c>
      <c r="E29" s="15">
        <f t="shared" si="2"/>
        <v>22411.862999999998</v>
      </c>
      <c r="F29" s="15">
        <f t="shared" si="3"/>
        <v>3.2958368660043291</v>
      </c>
      <c r="G29" s="15">
        <f t="shared" si="3"/>
        <v>6.7215088298654466</v>
      </c>
      <c r="H29" s="15">
        <f t="shared" si="4"/>
        <v>10.862540647313239</v>
      </c>
      <c r="I29" s="15">
        <f t="shared" si="4"/>
        <v>45.178680949959166</v>
      </c>
      <c r="J29" s="15">
        <f t="shared" si="5"/>
        <v>22.152996596644158</v>
      </c>
      <c r="K29" s="16">
        <f t="shared" si="6"/>
        <v>729</v>
      </c>
      <c r="L29" s="15">
        <f t="shared" si="6"/>
        <v>689014.54476099997</v>
      </c>
      <c r="M29" s="15">
        <f t="shared" si="7"/>
        <v>181.48073840636707</v>
      </c>
      <c r="N29" s="17">
        <f t="shared" si="8"/>
        <v>2735.7720115273473</v>
      </c>
      <c r="O29" s="15">
        <f t="shared" si="9"/>
        <v>3.7037037037037035E-2</v>
      </c>
      <c r="P29" s="15">
        <f t="shared" si="9"/>
        <v>1.2047191257594249E-3</v>
      </c>
      <c r="Q29" s="15">
        <f t="shared" si="10"/>
        <v>1.3717421124828531E-3</v>
      </c>
      <c r="R29" s="15">
        <f t="shared" si="10"/>
        <v>1.4513481719705531E-6</v>
      </c>
      <c r="S29" s="15">
        <f t="shared" si="11"/>
        <v>30.743296296296293</v>
      </c>
      <c r="T29" s="15">
        <f t="shared" si="12"/>
        <v>3.2527416395504473E-2</v>
      </c>
      <c r="U29" s="15">
        <f t="shared" si="13"/>
        <v>0.95637592840450303</v>
      </c>
      <c r="V29" s="15">
        <f t="shared" si="14"/>
        <v>0.91465491643157515</v>
      </c>
      <c r="W29" s="15">
        <f t="shared" si="15"/>
        <v>6.4282892474416311</v>
      </c>
      <c r="X29" s="18">
        <f t="shared" si="16"/>
        <v>19683</v>
      </c>
      <c r="Y29" s="18">
        <f t="shared" si="17"/>
        <v>531441</v>
      </c>
      <c r="Z29" s="18">
        <f t="shared" si="18"/>
        <v>14348907</v>
      </c>
      <c r="AA29" s="18">
        <f t="shared" si="19"/>
        <v>387420489</v>
      </c>
      <c r="AB29" s="17">
        <f t="shared" si="20"/>
        <v>605120.30099999998</v>
      </c>
      <c r="AC29" s="17">
        <f t="shared" si="21"/>
        <v>16338248.126999998</v>
      </c>
      <c r="AD29" s="19" t="s">
        <v>38</v>
      </c>
      <c r="AE29" s="20"/>
      <c r="AF29" s="20"/>
      <c r="AG29" s="20"/>
    </row>
    <row r="30" spans="1:33" s="21" customFormat="1" ht="8.25" customHeight="1">
      <c r="A30" s="13">
        <v>1984</v>
      </c>
      <c r="B30" s="14">
        <v>774708</v>
      </c>
      <c r="C30" s="14">
        <f t="shared" si="0"/>
        <v>28</v>
      </c>
      <c r="D30" s="15">
        <f t="shared" si="1"/>
        <v>774.70799999999997</v>
      </c>
      <c r="E30" s="15">
        <f t="shared" si="2"/>
        <v>21691.824000000001</v>
      </c>
      <c r="F30" s="15">
        <f t="shared" si="3"/>
        <v>3.3322045101752038</v>
      </c>
      <c r="G30" s="15">
        <f t="shared" si="3"/>
        <v>6.6524861841625684</v>
      </c>
      <c r="H30" s="15">
        <f t="shared" si="4"/>
        <v>11.10358689763197</v>
      </c>
      <c r="I30" s="15">
        <f t="shared" si="4"/>
        <v>44.255572430473848</v>
      </c>
      <c r="J30" s="15">
        <f t="shared" si="5"/>
        <v>22.16744446674474</v>
      </c>
      <c r="K30" s="16">
        <f t="shared" si="6"/>
        <v>784</v>
      </c>
      <c r="L30" s="15">
        <f t="shared" si="6"/>
        <v>600172.4852639999</v>
      </c>
      <c r="M30" s="15">
        <f t="shared" si="7"/>
        <v>186.26961315655191</v>
      </c>
      <c r="N30" s="17">
        <f t="shared" si="8"/>
        <v>2581.4854916688118</v>
      </c>
      <c r="O30" s="15">
        <f t="shared" si="9"/>
        <v>3.5714285714285712E-2</v>
      </c>
      <c r="P30" s="15">
        <f t="shared" si="9"/>
        <v>1.2908089241365779E-3</v>
      </c>
      <c r="Q30" s="15">
        <f t="shared" si="10"/>
        <v>1.2755102040816326E-3</v>
      </c>
      <c r="R30" s="15">
        <f t="shared" si="10"/>
        <v>1.6661876786306296E-6</v>
      </c>
      <c r="S30" s="15">
        <f t="shared" si="11"/>
        <v>27.668142857142854</v>
      </c>
      <c r="T30" s="15">
        <f t="shared" si="12"/>
        <v>3.6142649875824183E-2</v>
      </c>
      <c r="U30" s="15">
        <f t="shared" si="13"/>
        <v>0.27090578830786904</v>
      </c>
      <c r="V30" s="15">
        <f t="shared" si="14"/>
        <v>7.3389946138707959E-2</v>
      </c>
      <c r="W30" s="15">
        <f t="shared" si="15"/>
        <v>1.8021970139277683</v>
      </c>
      <c r="X30" s="18">
        <f t="shared" si="16"/>
        <v>21952</v>
      </c>
      <c r="Y30" s="18">
        <f t="shared" si="17"/>
        <v>614656</v>
      </c>
      <c r="Z30" s="18">
        <f t="shared" si="18"/>
        <v>17210368</v>
      </c>
      <c r="AA30" s="18">
        <f t="shared" si="19"/>
        <v>481890304</v>
      </c>
      <c r="AB30" s="17">
        <f t="shared" si="20"/>
        <v>607371.07199999993</v>
      </c>
      <c r="AC30" s="17">
        <f t="shared" si="21"/>
        <v>17006390.015999999</v>
      </c>
      <c r="AD30" s="19" t="s">
        <v>38</v>
      </c>
      <c r="AE30" s="20"/>
      <c r="AF30" s="20"/>
      <c r="AG30" s="20"/>
    </row>
    <row r="31" spans="1:33" s="21" customFormat="1" ht="8.25" customHeight="1">
      <c r="A31" s="13">
        <v>1985</v>
      </c>
      <c r="B31" s="14">
        <v>879436</v>
      </c>
      <c r="C31" s="14">
        <f t="shared" si="0"/>
        <v>29</v>
      </c>
      <c r="D31" s="15">
        <f t="shared" si="1"/>
        <v>879.43600000000004</v>
      </c>
      <c r="E31" s="15">
        <f t="shared" si="2"/>
        <v>25503.644</v>
      </c>
      <c r="F31" s="15">
        <f t="shared" si="3"/>
        <v>3.3672958299864741</v>
      </c>
      <c r="G31" s="15">
        <f t="shared" si="3"/>
        <v>6.7792807929113152</v>
      </c>
      <c r="H31" s="15">
        <f t="shared" si="4"/>
        <v>11.338681206644297</v>
      </c>
      <c r="I31" s="15">
        <f t="shared" si="4"/>
        <v>45.958648069136274</v>
      </c>
      <c r="J31" s="15">
        <f t="shared" si="5"/>
        <v>22.827843944277671</v>
      </c>
      <c r="K31" s="16">
        <f t="shared" si="6"/>
        <v>841</v>
      </c>
      <c r="L31" s="15">
        <f t="shared" si="6"/>
        <v>773407.67809600011</v>
      </c>
      <c r="M31" s="15">
        <f t="shared" si="7"/>
        <v>196.59914299442815</v>
      </c>
      <c r="N31" s="17">
        <f t="shared" si="8"/>
        <v>2961.3211755399848</v>
      </c>
      <c r="O31" s="15">
        <f t="shared" si="9"/>
        <v>3.4482758620689655E-2</v>
      </c>
      <c r="P31" s="15">
        <f t="shared" si="9"/>
        <v>1.1370924092259128E-3</v>
      </c>
      <c r="Q31" s="15">
        <f t="shared" si="10"/>
        <v>1.1890606420927466E-3</v>
      </c>
      <c r="R31" s="15">
        <f t="shared" si="10"/>
        <v>1.2929791471191909E-6</v>
      </c>
      <c r="S31" s="15">
        <f t="shared" si="11"/>
        <v>30.325379310344829</v>
      </c>
      <c r="T31" s="15">
        <f t="shared" si="12"/>
        <v>3.2975679867551469E-2</v>
      </c>
      <c r="U31" s="15">
        <f t="shared" si="13"/>
        <v>-0.66363388421296754</v>
      </c>
      <c r="V31" s="15">
        <f t="shared" si="14"/>
        <v>0.44040993227559039</v>
      </c>
      <c r="W31" s="15">
        <f t="shared" si="15"/>
        <v>-4.4989604447701028</v>
      </c>
      <c r="X31" s="18">
        <f t="shared" si="16"/>
        <v>24389</v>
      </c>
      <c r="Y31" s="18">
        <f t="shared" si="17"/>
        <v>707281</v>
      </c>
      <c r="Z31" s="18">
        <f t="shared" si="18"/>
        <v>20511149</v>
      </c>
      <c r="AA31" s="18">
        <f t="shared" si="19"/>
        <v>594823321</v>
      </c>
      <c r="AB31" s="17">
        <f t="shared" si="20"/>
        <v>739605.67599999998</v>
      </c>
      <c r="AC31" s="17">
        <f t="shared" si="21"/>
        <v>21448564.604000002</v>
      </c>
      <c r="AD31" s="19" t="s">
        <v>39</v>
      </c>
      <c r="AE31" s="20"/>
      <c r="AF31" s="20"/>
      <c r="AG31" s="20"/>
    </row>
    <row r="32" spans="1:33" s="21" customFormat="1" ht="8.25" customHeight="1">
      <c r="A32" s="13">
        <v>1986</v>
      </c>
      <c r="B32" s="14">
        <v>965283</v>
      </c>
      <c r="C32" s="14">
        <f t="shared" si="0"/>
        <v>30</v>
      </c>
      <c r="D32" s="15">
        <f t="shared" si="1"/>
        <v>965.28300000000002</v>
      </c>
      <c r="E32" s="15">
        <f t="shared" si="2"/>
        <v>28958.49</v>
      </c>
      <c r="F32" s="15">
        <f t="shared" si="3"/>
        <v>3.4011973816621555</v>
      </c>
      <c r="G32" s="15">
        <f t="shared" si="3"/>
        <v>6.8724213225941364</v>
      </c>
      <c r="H32" s="15">
        <f t="shared" si="4"/>
        <v>11.568143629025503</v>
      </c>
      <c r="I32" s="15">
        <f t="shared" si="4"/>
        <v>47.230174835246537</v>
      </c>
      <c r="J32" s="15">
        <f t="shared" si="5"/>
        <v>23.374461408086344</v>
      </c>
      <c r="K32" s="16">
        <f t="shared" si="6"/>
        <v>900</v>
      </c>
      <c r="L32" s="15">
        <f t="shared" si="6"/>
        <v>931771.270089</v>
      </c>
      <c r="M32" s="15">
        <f t="shared" si="7"/>
        <v>206.17263967782409</v>
      </c>
      <c r="N32" s="17">
        <f t="shared" si="8"/>
        <v>3283.1180121629905</v>
      </c>
      <c r="O32" s="15">
        <f t="shared" si="9"/>
        <v>3.3333333333333333E-2</v>
      </c>
      <c r="P32" s="15">
        <f t="shared" si="9"/>
        <v>1.0359656183730574E-3</v>
      </c>
      <c r="Q32" s="15">
        <f t="shared" si="10"/>
        <v>1.1111111111111111E-3</v>
      </c>
      <c r="R32" s="15">
        <f t="shared" si="10"/>
        <v>1.0732247624510713E-6</v>
      </c>
      <c r="S32" s="15">
        <f t="shared" si="11"/>
        <v>32.176099999999998</v>
      </c>
      <c r="T32" s="15">
        <f t="shared" si="12"/>
        <v>3.1078968551191723E-2</v>
      </c>
      <c r="U32" s="15">
        <f t="shared" si="13"/>
        <v>-0.98803162409286183</v>
      </c>
      <c r="V32" s="15">
        <f t="shared" si="14"/>
        <v>0.97620649020757821</v>
      </c>
      <c r="W32" s="15">
        <f t="shared" si="15"/>
        <v>-6.7901696008130985</v>
      </c>
      <c r="X32" s="18">
        <f t="shared" si="16"/>
        <v>27000</v>
      </c>
      <c r="Y32" s="18">
        <f t="shared" si="17"/>
        <v>810000</v>
      </c>
      <c r="Z32" s="18">
        <f t="shared" si="18"/>
        <v>24300000</v>
      </c>
      <c r="AA32" s="18">
        <f t="shared" si="19"/>
        <v>729000000</v>
      </c>
      <c r="AB32" s="17">
        <f t="shared" si="20"/>
        <v>868754.70000000007</v>
      </c>
      <c r="AC32" s="17">
        <f t="shared" si="21"/>
        <v>26062641</v>
      </c>
      <c r="AD32" s="19" t="s">
        <v>39</v>
      </c>
      <c r="AE32" s="20"/>
      <c r="AF32" s="20"/>
      <c r="AG32" s="20"/>
    </row>
    <row r="33" spans="1:33" s="21" customFormat="1" ht="8.25" customHeight="1">
      <c r="A33" s="13">
        <v>1987</v>
      </c>
      <c r="B33" s="14">
        <v>823534</v>
      </c>
      <c r="C33" s="14">
        <f t="shared" si="0"/>
        <v>31</v>
      </c>
      <c r="D33" s="15">
        <f t="shared" si="1"/>
        <v>823.53399999999999</v>
      </c>
      <c r="E33" s="15">
        <f t="shared" si="2"/>
        <v>25529.554</v>
      </c>
      <c r="F33" s="15">
        <f t="shared" si="3"/>
        <v>3.4339872044851463</v>
      </c>
      <c r="G33" s="15">
        <f t="shared" si="3"/>
        <v>6.7136048359542304</v>
      </c>
      <c r="H33" s="15">
        <f t="shared" si="4"/>
        <v>11.79226812056771</v>
      </c>
      <c r="I33" s="15">
        <f t="shared" si="4"/>
        <v>45.072489893348028</v>
      </c>
      <c r="J33" s="15">
        <f t="shared" si="5"/>
        <v>23.054433102636427</v>
      </c>
      <c r="K33" s="16">
        <f t="shared" si="6"/>
        <v>961</v>
      </c>
      <c r="L33" s="15">
        <f t="shared" si="6"/>
        <v>678208.24915599998</v>
      </c>
      <c r="M33" s="15">
        <f t="shared" si="7"/>
        <v>208.12174991458113</v>
      </c>
      <c r="N33" s="17">
        <f t="shared" si="8"/>
        <v>2828.0052184584706</v>
      </c>
      <c r="O33" s="15">
        <f t="shared" si="9"/>
        <v>3.2258064516129031E-2</v>
      </c>
      <c r="P33" s="15">
        <f t="shared" si="9"/>
        <v>1.2142789490172841E-3</v>
      </c>
      <c r="Q33" s="15">
        <f t="shared" si="10"/>
        <v>1.0405827263267429E-3</v>
      </c>
      <c r="R33" s="15">
        <f t="shared" si="10"/>
        <v>1.4744733660265199E-6</v>
      </c>
      <c r="S33" s="15">
        <f t="shared" si="11"/>
        <v>26.565612903225805</v>
      </c>
      <c r="T33" s="15">
        <f t="shared" si="12"/>
        <v>3.764264741953581E-2</v>
      </c>
      <c r="U33" s="15">
        <f t="shared" si="13"/>
        <v>-0.40403764532306502</v>
      </c>
      <c r="V33" s="15">
        <f t="shared" si="14"/>
        <v>0.1632464188382069</v>
      </c>
      <c r="W33" s="15">
        <f t="shared" si="15"/>
        <v>-2.7125490895484896</v>
      </c>
      <c r="X33" s="18">
        <f t="shared" si="16"/>
        <v>29791</v>
      </c>
      <c r="Y33" s="18">
        <f t="shared" si="17"/>
        <v>923521</v>
      </c>
      <c r="Z33" s="18">
        <f t="shared" si="18"/>
        <v>28629151</v>
      </c>
      <c r="AA33" s="18">
        <f t="shared" si="19"/>
        <v>887503681</v>
      </c>
      <c r="AB33" s="17">
        <f t="shared" si="20"/>
        <v>791416.174</v>
      </c>
      <c r="AC33" s="17">
        <f t="shared" si="21"/>
        <v>24533901.394000001</v>
      </c>
      <c r="AD33" s="19" t="s">
        <v>39</v>
      </c>
      <c r="AE33" s="20"/>
      <c r="AF33" s="20"/>
      <c r="AG33" s="20"/>
    </row>
    <row r="34" spans="1:33" s="21" customFormat="1" ht="8.25" customHeight="1">
      <c r="A34" s="13">
        <v>1988</v>
      </c>
      <c r="B34" s="14">
        <v>966882</v>
      </c>
      <c r="C34" s="14">
        <f t="shared" si="0"/>
        <v>32</v>
      </c>
      <c r="D34" s="15">
        <f t="shared" si="1"/>
        <v>966.88199999999995</v>
      </c>
      <c r="E34" s="15">
        <f t="shared" si="2"/>
        <v>30940.223999999998</v>
      </c>
      <c r="F34" s="15">
        <f t="shared" si="3"/>
        <v>3.4657359027997265</v>
      </c>
      <c r="G34" s="15">
        <f t="shared" si="3"/>
        <v>6.8740764611201275</v>
      </c>
      <c r="H34" s="15">
        <f t="shared" si="4"/>
        <v>12.011325347955035</v>
      </c>
      <c r="I34" s="15">
        <f t="shared" si="4"/>
        <v>47.252927193325817</v>
      </c>
      <c r="J34" s="15">
        <f t="shared" si="5"/>
        <v>23.823733589894513</v>
      </c>
      <c r="K34" s="16">
        <f t="shared" si="6"/>
        <v>1024</v>
      </c>
      <c r="L34" s="15">
        <f t="shared" si="6"/>
        <v>934860.80192399991</v>
      </c>
      <c r="M34" s="15">
        <f t="shared" si="7"/>
        <v>219.97044675584408</v>
      </c>
      <c r="N34" s="17">
        <f t="shared" si="8"/>
        <v>3350.9576611708048</v>
      </c>
      <c r="O34" s="15">
        <f t="shared" si="9"/>
        <v>3.125E-2</v>
      </c>
      <c r="P34" s="15">
        <f t="shared" si="9"/>
        <v>1.0342523699893059E-3</v>
      </c>
      <c r="Q34" s="15">
        <f t="shared" si="10"/>
        <v>9.765625E-4</v>
      </c>
      <c r="R34" s="15">
        <f t="shared" si="10"/>
        <v>1.0696779648284963E-6</v>
      </c>
      <c r="S34" s="15">
        <f t="shared" si="11"/>
        <v>30.215062499999998</v>
      </c>
      <c r="T34" s="15">
        <f t="shared" si="12"/>
        <v>3.309607583965779E-2</v>
      </c>
      <c r="U34" s="15">
        <f t="shared" si="13"/>
        <v>0.55142668124169059</v>
      </c>
      <c r="V34" s="15">
        <f t="shared" si="14"/>
        <v>0.30407138478522505</v>
      </c>
      <c r="W34" s="15">
        <f t="shared" si="15"/>
        <v>3.7905491695570972</v>
      </c>
      <c r="X34" s="18">
        <f t="shared" si="16"/>
        <v>32768</v>
      </c>
      <c r="Y34" s="18">
        <f t="shared" si="17"/>
        <v>1048576</v>
      </c>
      <c r="Z34" s="18">
        <f t="shared" si="18"/>
        <v>33554432</v>
      </c>
      <c r="AA34" s="18">
        <f t="shared" si="19"/>
        <v>1073741824</v>
      </c>
      <c r="AB34" s="17">
        <f t="shared" si="20"/>
        <v>990087.16799999995</v>
      </c>
      <c r="AC34" s="17">
        <f t="shared" si="21"/>
        <v>31682789.375999998</v>
      </c>
      <c r="AD34" s="19" t="s">
        <v>39</v>
      </c>
      <c r="AE34" s="20"/>
      <c r="AF34" s="20"/>
      <c r="AG34" s="20"/>
    </row>
    <row r="35" spans="1:33" s="21" customFormat="1" ht="8.25" customHeight="1">
      <c r="A35" s="13">
        <v>1989</v>
      </c>
      <c r="B35" s="14">
        <v>955533</v>
      </c>
      <c r="C35" s="14">
        <f t="shared" si="0"/>
        <v>33</v>
      </c>
      <c r="D35" s="15">
        <f t="shared" si="1"/>
        <v>955.53300000000002</v>
      </c>
      <c r="E35" s="15">
        <f t="shared" si="2"/>
        <v>31532.589</v>
      </c>
      <c r="F35" s="15">
        <f t="shared" si="3"/>
        <v>3.4965075614664802</v>
      </c>
      <c r="G35" s="15">
        <f t="shared" si="3"/>
        <v>6.8622692999756225</v>
      </c>
      <c r="H35" s="15">
        <f t="shared" si="4"/>
        <v>12.225565127392272</v>
      </c>
      <c r="I35" s="15">
        <f t="shared" si="4"/>
        <v>47.090739945387924</v>
      </c>
      <c r="J35" s="15">
        <f t="shared" si="5"/>
        <v>23.993976496184054</v>
      </c>
      <c r="K35" s="16">
        <f t="shared" si="6"/>
        <v>1089</v>
      </c>
      <c r="L35" s="15">
        <f t="shared" si="6"/>
        <v>913043.31408899999</v>
      </c>
      <c r="M35" s="15">
        <f t="shared" si="7"/>
        <v>226.45488689919554</v>
      </c>
      <c r="N35" s="17">
        <f t="shared" si="8"/>
        <v>3341.0283597307503</v>
      </c>
      <c r="O35" s="15">
        <f t="shared" si="9"/>
        <v>3.0303030303030304E-2</v>
      </c>
      <c r="P35" s="15">
        <f t="shared" si="9"/>
        <v>1.046536331032E-3</v>
      </c>
      <c r="Q35" s="15">
        <f t="shared" si="10"/>
        <v>9.1827364554637292E-4</v>
      </c>
      <c r="R35" s="15">
        <f t="shared" si="10"/>
        <v>1.09523829216992E-6</v>
      </c>
      <c r="S35" s="15">
        <f t="shared" si="11"/>
        <v>28.955545454545454</v>
      </c>
      <c r="T35" s="15">
        <f t="shared" si="12"/>
        <v>3.4535698924056002E-2</v>
      </c>
      <c r="U35" s="15">
        <f t="shared" si="13"/>
        <v>0.99991186010726718</v>
      </c>
      <c r="V35" s="15">
        <f t="shared" si="14"/>
        <v>0.99982372798317509</v>
      </c>
      <c r="W35" s="15">
        <f t="shared" si="15"/>
        <v>6.8616644602956187</v>
      </c>
      <c r="X35" s="18">
        <f t="shared" si="16"/>
        <v>35937</v>
      </c>
      <c r="Y35" s="18">
        <f t="shared" si="17"/>
        <v>1185921</v>
      </c>
      <c r="Z35" s="18">
        <f t="shared" si="18"/>
        <v>39135393</v>
      </c>
      <c r="AA35" s="18">
        <f t="shared" si="19"/>
        <v>1291467969</v>
      </c>
      <c r="AB35" s="17">
        <f t="shared" si="20"/>
        <v>1040575.437</v>
      </c>
      <c r="AC35" s="17">
        <f t="shared" si="21"/>
        <v>34338989.421000004</v>
      </c>
      <c r="AD35" s="19" t="s">
        <v>39</v>
      </c>
      <c r="AE35" s="20"/>
      <c r="AF35" s="20"/>
      <c r="AG35" s="20"/>
    </row>
    <row r="36" spans="1:33" s="21" customFormat="1" ht="8.25" customHeight="1">
      <c r="A36" s="13">
        <v>1990</v>
      </c>
      <c r="B36" s="14">
        <v>843429</v>
      </c>
      <c r="C36" s="14">
        <f t="shared" si="0"/>
        <v>34</v>
      </c>
      <c r="D36" s="15">
        <f t="shared" si="1"/>
        <v>843.42899999999997</v>
      </c>
      <c r="E36" s="15">
        <f t="shared" si="2"/>
        <v>28676.585999999999</v>
      </c>
      <c r="F36" s="15">
        <f t="shared" si="3"/>
        <v>3.5263605246161616</v>
      </c>
      <c r="G36" s="15">
        <f t="shared" si="3"/>
        <v>6.7374757253549475</v>
      </c>
      <c r="H36" s="15">
        <f t="shared" si="4"/>
        <v>12.43521854957117</v>
      </c>
      <c r="I36" s="15">
        <f t="shared" si="4"/>
        <v>45.393579149747175</v>
      </c>
      <c r="J36" s="15">
        <f t="shared" si="5"/>
        <v>23.758768433451326</v>
      </c>
      <c r="K36" s="16">
        <f t="shared" si="6"/>
        <v>1156</v>
      </c>
      <c r="L36" s="15">
        <f t="shared" si="6"/>
        <v>711372.47804099997</v>
      </c>
      <c r="M36" s="15">
        <f t="shared" si="7"/>
        <v>229.07417466206823</v>
      </c>
      <c r="N36" s="17">
        <f t="shared" si="8"/>
        <v>2974.2347309164843</v>
      </c>
      <c r="O36" s="15">
        <f t="shared" si="9"/>
        <v>2.9411764705882353E-2</v>
      </c>
      <c r="P36" s="15">
        <f t="shared" si="9"/>
        <v>1.1856362539111177E-3</v>
      </c>
      <c r="Q36" s="15">
        <f t="shared" si="10"/>
        <v>8.6505190311418688E-4</v>
      </c>
      <c r="R36" s="15">
        <f t="shared" si="10"/>
        <v>1.4057333265883884E-6</v>
      </c>
      <c r="S36" s="15">
        <f t="shared" si="11"/>
        <v>24.806735294117647</v>
      </c>
      <c r="T36" s="15">
        <f t="shared" si="12"/>
        <v>4.0311632632978003E-2</v>
      </c>
      <c r="U36" s="15">
        <f t="shared" si="13"/>
        <v>0.52908268612002385</v>
      </c>
      <c r="V36" s="15">
        <f t="shared" si="14"/>
        <v>0.27992848875197968</v>
      </c>
      <c r="W36" s="15">
        <f t="shared" si="15"/>
        <v>3.5646817544392517</v>
      </c>
      <c r="X36" s="18">
        <f t="shared" si="16"/>
        <v>39304</v>
      </c>
      <c r="Y36" s="18">
        <f t="shared" si="17"/>
        <v>1336336</v>
      </c>
      <c r="Z36" s="18">
        <f t="shared" si="18"/>
        <v>45435424</v>
      </c>
      <c r="AA36" s="18">
        <f t="shared" si="19"/>
        <v>1544804416</v>
      </c>
      <c r="AB36" s="17">
        <f t="shared" si="20"/>
        <v>975003.924</v>
      </c>
      <c r="AC36" s="17">
        <f t="shared" si="21"/>
        <v>33150133.415999997</v>
      </c>
      <c r="AD36" s="19" t="s">
        <v>40</v>
      </c>
      <c r="AE36" s="20"/>
      <c r="AF36" s="20"/>
      <c r="AG36" s="20"/>
    </row>
    <row r="37" spans="1:33" s="21" customFormat="1" ht="8.25" customHeight="1">
      <c r="A37" s="13">
        <v>1991</v>
      </c>
      <c r="B37" s="14">
        <v>861169</v>
      </c>
      <c r="C37" s="14">
        <f t="shared" si="0"/>
        <v>35</v>
      </c>
      <c r="D37" s="15">
        <f t="shared" si="1"/>
        <v>861.16899999999998</v>
      </c>
      <c r="E37" s="15">
        <f t="shared" si="2"/>
        <v>30140.915000000001</v>
      </c>
      <c r="F37" s="15">
        <f t="shared" si="3"/>
        <v>3.5553480614894135</v>
      </c>
      <c r="G37" s="15">
        <f t="shared" si="3"/>
        <v>6.758290768558072</v>
      </c>
      <c r="H37" s="15">
        <f t="shared" si="4"/>
        <v>12.640499838336531</v>
      </c>
      <c r="I37" s="15">
        <f t="shared" si="4"/>
        <v>45.674494112377253</v>
      </c>
      <c r="J37" s="15">
        <f t="shared" si="5"/>
        <v>24.028075982974741</v>
      </c>
      <c r="K37" s="16">
        <f t="shared" si="6"/>
        <v>1225</v>
      </c>
      <c r="L37" s="15">
        <f t="shared" si="6"/>
        <v>741612.04656099994</v>
      </c>
      <c r="M37" s="15">
        <f t="shared" si="7"/>
        <v>236.54017689953253</v>
      </c>
      <c r="N37" s="17">
        <f t="shared" si="8"/>
        <v>3061.7555347647767</v>
      </c>
      <c r="O37" s="15">
        <f t="shared" si="9"/>
        <v>2.8571428571428571E-2</v>
      </c>
      <c r="P37" s="15">
        <f t="shared" si="9"/>
        <v>1.1612122591500623E-3</v>
      </c>
      <c r="Q37" s="15">
        <f t="shared" si="10"/>
        <v>8.1632653061224482E-4</v>
      </c>
      <c r="R37" s="15">
        <f t="shared" si="10"/>
        <v>1.3484139108003914E-6</v>
      </c>
      <c r="S37" s="15">
        <f t="shared" si="11"/>
        <v>24.60482857142857</v>
      </c>
      <c r="T37" s="15">
        <f t="shared" si="12"/>
        <v>4.064242907025218E-2</v>
      </c>
      <c r="U37" s="15">
        <f t="shared" si="13"/>
        <v>-0.42818266949615102</v>
      </c>
      <c r="V37" s="15">
        <f t="shared" si="14"/>
        <v>0.1833403984568501</v>
      </c>
      <c r="W37" s="15">
        <f t="shared" si="15"/>
        <v>-2.8937829825123895</v>
      </c>
      <c r="X37" s="18">
        <f t="shared" si="16"/>
        <v>42875</v>
      </c>
      <c r="Y37" s="18">
        <f t="shared" si="17"/>
        <v>1500625</v>
      </c>
      <c r="Z37" s="18">
        <f t="shared" si="18"/>
        <v>52521875</v>
      </c>
      <c r="AA37" s="18">
        <f t="shared" si="19"/>
        <v>1838265625</v>
      </c>
      <c r="AB37" s="17">
        <f t="shared" si="20"/>
        <v>1054932.0249999999</v>
      </c>
      <c r="AC37" s="17">
        <f t="shared" si="21"/>
        <v>36922620.875</v>
      </c>
      <c r="AD37" s="19" t="s">
        <v>40</v>
      </c>
      <c r="AE37" s="20"/>
      <c r="AF37" s="20"/>
      <c r="AG37" s="20"/>
    </row>
    <row r="38" spans="1:33" s="21" customFormat="1" ht="8.25" customHeight="1">
      <c r="A38" s="13">
        <v>1992</v>
      </c>
      <c r="B38" s="14">
        <v>905038</v>
      </c>
      <c r="C38" s="14">
        <f t="shared" si="0"/>
        <v>36</v>
      </c>
      <c r="D38" s="15">
        <f t="shared" si="1"/>
        <v>905.03800000000001</v>
      </c>
      <c r="E38" s="15">
        <f t="shared" si="2"/>
        <v>32581.368000000002</v>
      </c>
      <c r="F38" s="15">
        <f t="shared" si="3"/>
        <v>3.5835189384561099</v>
      </c>
      <c r="G38" s="15">
        <f t="shared" si="3"/>
        <v>6.8079769317686907</v>
      </c>
      <c r="H38" s="15">
        <f t="shared" si="4"/>
        <v>12.841607982273604</v>
      </c>
      <c r="I38" s="15">
        <f t="shared" si="4"/>
        <v>46.348549903494636</v>
      </c>
      <c r="J38" s="15">
        <f t="shared" si="5"/>
        <v>24.396514267565422</v>
      </c>
      <c r="K38" s="16">
        <f t="shared" si="6"/>
        <v>1296</v>
      </c>
      <c r="L38" s="15">
        <f t="shared" si="6"/>
        <v>819093.78144399996</v>
      </c>
      <c r="M38" s="15">
        <f t="shared" si="7"/>
        <v>245.08716954367287</v>
      </c>
      <c r="N38" s="17">
        <f t="shared" si="8"/>
        <v>3243.2208130224408</v>
      </c>
      <c r="O38" s="15">
        <f t="shared" si="9"/>
        <v>2.7777777777777776E-2</v>
      </c>
      <c r="P38" s="15">
        <f t="shared" si="9"/>
        <v>1.1049259810085323E-3</v>
      </c>
      <c r="Q38" s="15">
        <f t="shared" si="10"/>
        <v>7.716049382716049E-4</v>
      </c>
      <c r="R38" s="15">
        <f t="shared" si="10"/>
        <v>1.2208614235076675E-6</v>
      </c>
      <c r="S38" s="15">
        <f t="shared" si="11"/>
        <v>25.139944444444442</v>
      </c>
      <c r="T38" s="15">
        <f t="shared" si="12"/>
        <v>3.9777335316307165E-2</v>
      </c>
      <c r="U38" s="15">
        <f t="shared" si="13"/>
        <v>-0.99177885344311578</v>
      </c>
      <c r="V38" s="15">
        <f t="shared" si="14"/>
        <v>0.98362529413694133</v>
      </c>
      <c r="W38" s="15">
        <f t="shared" si="15"/>
        <v>-6.7520075556567329</v>
      </c>
      <c r="X38" s="18">
        <f t="shared" si="16"/>
        <v>46656</v>
      </c>
      <c r="Y38" s="18">
        <f t="shared" si="17"/>
        <v>1679616</v>
      </c>
      <c r="Z38" s="18">
        <f t="shared" si="18"/>
        <v>60466176</v>
      </c>
      <c r="AA38" s="18">
        <f t="shared" si="19"/>
        <v>2176782336</v>
      </c>
      <c r="AB38" s="17">
        <f t="shared" si="20"/>
        <v>1172929.2479999999</v>
      </c>
      <c r="AC38" s="17">
        <f t="shared" si="21"/>
        <v>42225452.928000003</v>
      </c>
      <c r="AD38" s="19" t="s">
        <v>41</v>
      </c>
      <c r="AE38" s="20"/>
      <c r="AF38" s="20"/>
      <c r="AG38" s="20"/>
    </row>
    <row r="39" spans="1:33" s="21" customFormat="1" ht="8.25" customHeight="1">
      <c r="A39" s="13">
        <v>1993</v>
      </c>
      <c r="B39" s="14">
        <v>1173300</v>
      </c>
      <c r="C39" s="14">
        <f t="shared" si="0"/>
        <v>37</v>
      </c>
      <c r="D39" s="15">
        <f t="shared" si="1"/>
        <v>1173.3</v>
      </c>
      <c r="E39" s="15">
        <f t="shared" si="2"/>
        <v>43412.1</v>
      </c>
      <c r="F39" s="15">
        <f t="shared" si="3"/>
        <v>3.6109179126442243</v>
      </c>
      <c r="G39" s="15">
        <f t="shared" si="3"/>
        <v>7.067575570429578</v>
      </c>
      <c r="H39" s="15">
        <f t="shared" si="4"/>
        <v>13.038728171854922</v>
      </c>
      <c r="I39" s="15">
        <f t="shared" si="4"/>
        <v>49.950624443732977</v>
      </c>
      <c r="J39" s="15">
        <f t="shared" si="5"/>
        <v>25.520435226230884</v>
      </c>
      <c r="K39" s="16">
        <f t="shared" si="6"/>
        <v>1369</v>
      </c>
      <c r="L39" s="15">
        <f t="shared" si="6"/>
        <v>1376632.89</v>
      </c>
      <c r="M39" s="15">
        <f t="shared" si="7"/>
        <v>261.50029610589439</v>
      </c>
      <c r="N39" s="17">
        <f t="shared" si="8"/>
        <v>4236.6899869054687</v>
      </c>
      <c r="O39" s="15">
        <f t="shared" si="9"/>
        <v>2.7027027027027029E-2</v>
      </c>
      <c r="P39" s="15">
        <f t="shared" si="9"/>
        <v>8.5229694025398448E-4</v>
      </c>
      <c r="Q39" s="15">
        <f t="shared" si="10"/>
        <v>7.304601899196495E-4</v>
      </c>
      <c r="R39" s="15">
        <f t="shared" si="10"/>
        <v>7.2641007436630401E-7</v>
      </c>
      <c r="S39" s="15">
        <f t="shared" si="11"/>
        <v>31.710810810810813</v>
      </c>
      <c r="T39" s="15">
        <f t="shared" si="12"/>
        <v>3.1534986789397423E-2</v>
      </c>
      <c r="U39" s="15">
        <f t="shared" si="13"/>
        <v>-0.6435381333569995</v>
      </c>
      <c r="V39" s="15">
        <f t="shared" si="14"/>
        <v>0.41414132908461126</v>
      </c>
      <c r="W39" s="15">
        <f t="shared" si="15"/>
        <v>-4.5482543899537813</v>
      </c>
      <c r="X39" s="18">
        <f t="shared" si="16"/>
        <v>50653</v>
      </c>
      <c r="Y39" s="18">
        <f t="shared" si="17"/>
        <v>1874161</v>
      </c>
      <c r="Z39" s="18">
        <f t="shared" si="18"/>
        <v>69343957</v>
      </c>
      <c r="AA39" s="18">
        <f t="shared" si="19"/>
        <v>2565726409</v>
      </c>
      <c r="AB39" s="17">
        <f t="shared" si="20"/>
        <v>1606247.7</v>
      </c>
      <c r="AC39" s="17">
        <f t="shared" si="21"/>
        <v>59431164.899999999</v>
      </c>
      <c r="AD39" s="19" t="s">
        <v>41</v>
      </c>
      <c r="AE39" s="20"/>
      <c r="AF39" s="20"/>
      <c r="AG39" s="20"/>
    </row>
    <row r="40" spans="1:33" s="21" customFormat="1" ht="8.25" customHeight="1">
      <c r="A40" s="13">
        <v>1994</v>
      </c>
      <c r="B40" s="14">
        <v>1321691</v>
      </c>
      <c r="C40" s="14">
        <f t="shared" si="0"/>
        <v>38</v>
      </c>
      <c r="D40" s="15">
        <f t="shared" si="1"/>
        <v>1321.691</v>
      </c>
      <c r="E40" s="15">
        <f t="shared" si="2"/>
        <v>50224.258000000002</v>
      </c>
      <c r="F40" s="15">
        <f t="shared" si="3"/>
        <v>3.6375861597263857</v>
      </c>
      <c r="G40" s="15">
        <f t="shared" si="3"/>
        <v>7.1866672563284562</v>
      </c>
      <c r="H40" s="15">
        <f t="shared" si="4"/>
        <v>13.232033069432955</v>
      </c>
      <c r="I40" s="15">
        <f t="shared" si="4"/>
        <v>51.648186253183582</v>
      </c>
      <c r="J40" s="15">
        <f t="shared" si="5"/>
        <v>26.142121346179188</v>
      </c>
      <c r="K40" s="16">
        <f t="shared" si="6"/>
        <v>1444</v>
      </c>
      <c r="L40" s="15">
        <f t="shared" si="6"/>
        <v>1746867.0994810001</v>
      </c>
      <c r="M40" s="15">
        <f t="shared" si="7"/>
        <v>273.09335574048134</v>
      </c>
      <c r="N40" s="17">
        <f t="shared" si="8"/>
        <v>4807.7648890349265</v>
      </c>
      <c r="O40" s="15">
        <f t="shared" si="9"/>
        <v>2.6315789473684209E-2</v>
      </c>
      <c r="P40" s="15">
        <f t="shared" si="9"/>
        <v>7.5660649879586079E-4</v>
      </c>
      <c r="Q40" s="15">
        <f t="shared" si="10"/>
        <v>6.9252077562326859E-4</v>
      </c>
      <c r="R40" s="15">
        <f t="shared" si="10"/>
        <v>5.7245339402013085E-7</v>
      </c>
      <c r="S40" s="15">
        <f t="shared" si="11"/>
        <v>34.781342105263157</v>
      </c>
      <c r="T40" s="15">
        <f t="shared" si="12"/>
        <v>2.8751046954242711E-2</v>
      </c>
      <c r="U40" s="15">
        <f t="shared" si="13"/>
        <v>0.29636857870938532</v>
      </c>
      <c r="V40" s="15">
        <f t="shared" si="14"/>
        <v>8.783433444622113E-2</v>
      </c>
      <c r="W40" s="15">
        <f t="shared" si="15"/>
        <v>2.1299023604153424</v>
      </c>
      <c r="X40" s="18">
        <f t="shared" si="16"/>
        <v>54872</v>
      </c>
      <c r="Y40" s="18">
        <f t="shared" si="17"/>
        <v>2085136</v>
      </c>
      <c r="Z40" s="18">
        <f t="shared" si="18"/>
        <v>79235168</v>
      </c>
      <c r="AA40" s="18">
        <f t="shared" si="19"/>
        <v>3010936384</v>
      </c>
      <c r="AB40" s="17">
        <f t="shared" si="20"/>
        <v>1908521.804</v>
      </c>
      <c r="AC40" s="17">
        <f t="shared" si="21"/>
        <v>72523828.552000001</v>
      </c>
      <c r="AD40" s="19" t="s">
        <v>41</v>
      </c>
      <c r="AE40" s="20"/>
      <c r="AF40" s="20"/>
      <c r="AG40" s="20"/>
    </row>
    <row r="41" spans="1:33" s="21" customFormat="1" ht="8.25" customHeight="1">
      <c r="A41" s="13">
        <v>1995</v>
      </c>
      <c r="B41" s="14">
        <v>1459676</v>
      </c>
      <c r="C41" s="14">
        <f t="shared" si="0"/>
        <v>39</v>
      </c>
      <c r="D41" s="15">
        <f t="shared" si="1"/>
        <v>1459.6759999999999</v>
      </c>
      <c r="E41" s="15">
        <f t="shared" si="2"/>
        <v>56927.363999999994</v>
      </c>
      <c r="F41" s="15">
        <f t="shared" si="3"/>
        <v>3.6635616461296463</v>
      </c>
      <c r="G41" s="15">
        <f t="shared" si="3"/>
        <v>7.2859697722667622</v>
      </c>
      <c r="H41" s="15">
        <f t="shared" si="4"/>
        <v>13.421683934992164</v>
      </c>
      <c r="I41" s="15">
        <f t="shared" si="4"/>
        <v>53.085355522384972</v>
      </c>
      <c r="J41" s="15">
        <f t="shared" si="5"/>
        <v>26.692599412536463</v>
      </c>
      <c r="K41" s="16">
        <f t="shared" si="6"/>
        <v>1521</v>
      </c>
      <c r="L41" s="15">
        <f t="shared" si="6"/>
        <v>2130654.0249759997</v>
      </c>
      <c r="M41" s="15">
        <f t="shared" si="7"/>
        <v>284.15282111840372</v>
      </c>
      <c r="N41" s="17">
        <f t="shared" si="8"/>
        <v>5347.6130093759375</v>
      </c>
      <c r="O41" s="15">
        <f t="shared" si="9"/>
        <v>2.564102564102564E-2</v>
      </c>
      <c r="P41" s="15">
        <f t="shared" si="9"/>
        <v>6.8508353908675631E-4</v>
      </c>
      <c r="Q41" s="15">
        <f t="shared" si="10"/>
        <v>6.5746219592373431E-4</v>
      </c>
      <c r="R41" s="15">
        <f t="shared" si="10"/>
        <v>4.6933945552763517E-7</v>
      </c>
      <c r="S41" s="15">
        <f t="shared" si="11"/>
        <v>37.427589743589742</v>
      </c>
      <c r="T41" s="15">
        <f t="shared" si="12"/>
        <v>2.6718258024383497E-2</v>
      </c>
      <c r="U41" s="15">
        <f t="shared" si="13"/>
        <v>0.96379538628408779</v>
      </c>
      <c r="V41" s="15">
        <f t="shared" si="14"/>
        <v>0.92890154662249402</v>
      </c>
      <c r="W41" s="15">
        <f t="shared" si="15"/>
        <v>7.0221840511160316</v>
      </c>
      <c r="X41" s="18">
        <f t="shared" si="16"/>
        <v>59319</v>
      </c>
      <c r="Y41" s="18">
        <f t="shared" si="17"/>
        <v>2313441</v>
      </c>
      <c r="Z41" s="18">
        <f t="shared" si="18"/>
        <v>90224199</v>
      </c>
      <c r="AA41" s="18">
        <f t="shared" si="19"/>
        <v>3518743761</v>
      </c>
      <c r="AB41" s="17">
        <f t="shared" si="20"/>
        <v>2220167.196</v>
      </c>
      <c r="AC41" s="17">
        <f t="shared" si="21"/>
        <v>86586520.643999994</v>
      </c>
      <c r="AD41" s="19" t="s">
        <v>42</v>
      </c>
      <c r="AE41" s="20"/>
      <c r="AF41" s="20"/>
      <c r="AG41" s="20"/>
    </row>
    <row r="42" spans="1:33" s="21" customFormat="1" ht="8.25" customHeight="1">
      <c r="A42" s="13">
        <v>1996</v>
      </c>
      <c r="B42" s="14">
        <v>1623135</v>
      </c>
      <c r="C42" s="14">
        <f t="shared" si="0"/>
        <v>40</v>
      </c>
      <c r="D42" s="15">
        <f t="shared" si="1"/>
        <v>1623.135</v>
      </c>
      <c r="E42" s="15">
        <f t="shared" si="2"/>
        <v>64925.4</v>
      </c>
      <c r="F42" s="15">
        <f t="shared" si="3"/>
        <v>3.6888794541139363</v>
      </c>
      <c r="G42" s="15">
        <f t="shared" si="3"/>
        <v>7.3921147433529821</v>
      </c>
      <c r="H42" s="15">
        <f t="shared" si="4"/>
        <v>13.607831626983932</v>
      </c>
      <c r="I42" s="15">
        <f t="shared" si="4"/>
        <v>54.643360378896524</v>
      </c>
      <c r="J42" s="15">
        <f t="shared" si="5"/>
        <v>27.268620199207529</v>
      </c>
      <c r="K42" s="16">
        <f t="shared" si="6"/>
        <v>1600</v>
      </c>
      <c r="L42" s="15">
        <f t="shared" si="6"/>
        <v>2634567.2282250002</v>
      </c>
      <c r="M42" s="15">
        <f t="shared" si="7"/>
        <v>295.6845897341193</v>
      </c>
      <c r="N42" s="17">
        <f t="shared" si="8"/>
        <v>5987.5493527532235</v>
      </c>
      <c r="O42" s="15">
        <f t="shared" si="9"/>
        <v>2.5000000000000001E-2</v>
      </c>
      <c r="P42" s="15">
        <f t="shared" si="9"/>
        <v>6.1609169908849232E-4</v>
      </c>
      <c r="Q42" s="15">
        <f t="shared" si="10"/>
        <v>6.2500000000000012E-4</v>
      </c>
      <c r="R42" s="15">
        <f t="shared" si="10"/>
        <v>3.7956898168574534E-7</v>
      </c>
      <c r="S42" s="15">
        <f t="shared" si="11"/>
        <v>40.578375000000001</v>
      </c>
      <c r="T42" s="15">
        <f t="shared" si="12"/>
        <v>2.4643667963539694E-2</v>
      </c>
      <c r="U42" s="15">
        <f t="shared" si="13"/>
        <v>0.74511316047934883</v>
      </c>
      <c r="V42" s="15">
        <f t="shared" si="14"/>
        <v>0.55519362191952382</v>
      </c>
      <c r="W42" s="15">
        <f t="shared" si="15"/>
        <v>5.5079619790457315</v>
      </c>
      <c r="X42" s="18">
        <f t="shared" si="16"/>
        <v>64000</v>
      </c>
      <c r="Y42" s="18">
        <f t="shared" si="17"/>
        <v>2560000</v>
      </c>
      <c r="Z42" s="18">
        <f t="shared" si="18"/>
        <v>102400000</v>
      </c>
      <c r="AA42" s="18">
        <f t="shared" si="19"/>
        <v>4096000000</v>
      </c>
      <c r="AB42" s="17">
        <f t="shared" si="20"/>
        <v>2597016</v>
      </c>
      <c r="AC42" s="17">
        <f t="shared" si="21"/>
        <v>103880640</v>
      </c>
      <c r="AD42" s="19" t="s">
        <v>42</v>
      </c>
      <c r="AE42" s="20"/>
      <c r="AF42" s="20"/>
      <c r="AG42" s="20"/>
    </row>
    <row r="43" spans="1:33" s="21" customFormat="1" ht="8.25" customHeight="1">
      <c r="A43" s="13">
        <v>1997</v>
      </c>
      <c r="B43" s="14">
        <v>1861201</v>
      </c>
      <c r="C43" s="14">
        <f t="shared" si="0"/>
        <v>41</v>
      </c>
      <c r="D43" s="15">
        <f t="shared" si="1"/>
        <v>1861.201</v>
      </c>
      <c r="E43" s="15">
        <f t="shared" si="2"/>
        <v>76309.240999999995</v>
      </c>
      <c r="F43" s="15">
        <f t="shared" si="3"/>
        <v>3.713572066704308</v>
      </c>
      <c r="G43" s="15">
        <f t="shared" si="3"/>
        <v>7.5289772572581208</v>
      </c>
      <c r="H43" s="15">
        <f t="shared" si="4"/>
        <v>13.790617494606504</v>
      </c>
      <c r="I43" s="15">
        <f t="shared" si="4"/>
        <v>56.685498540310014</v>
      </c>
      <c r="J43" s="15">
        <f t="shared" si="5"/>
        <v>27.959399633405773</v>
      </c>
      <c r="K43" s="16">
        <f t="shared" si="6"/>
        <v>1681</v>
      </c>
      <c r="L43" s="15">
        <f t="shared" si="6"/>
        <v>3464069.162401</v>
      </c>
      <c r="M43" s="15">
        <f t="shared" si="7"/>
        <v>308.68806754758293</v>
      </c>
      <c r="N43" s="17">
        <f t="shared" si="8"/>
        <v>6911.7040441221252</v>
      </c>
      <c r="O43" s="15">
        <f t="shared" si="9"/>
        <v>2.4390243902439025E-2</v>
      </c>
      <c r="P43" s="15">
        <f t="shared" si="9"/>
        <v>5.3728748265233044E-4</v>
      </c>
      <c r="Q43" s="15">
        <f t="shared" si="10"/>
        <v>5.9488399762046404E-4</v>
      </c>
      <c r="R43" s="15">
        <f t="shared" si="10"/>
        <v>2.886778390148783E-7</v>
      </c>
      <c r="S43" s="15">
        <f t="shared" si="11"/>
        <v>45.395146341463416</v>
      </c>
      <c r="T43" s="15">
        <f t="shared" si="12"/>
        <v>2.202878678874555E-2</v>
      </c>
      <c r="U43" s="15">
        <f t="shared" si="13"/>
        <v>-0.15862266880470899</v>
      </c>
      <c r="V43" s="15">
        <f t="shared" si="14"/>
        <v>2.5161151058728397E-2</v>
      </c>
      <c r="W43" s="15">
        <f t="shared" si="15"/>
        <v>-1.1942664659162412</v>
      </c>
      <c r="X43" s="18">
        <f t="shared" si="16"/>
        <v>68921</v>
      </c>
      <c r="Y43" s="18">
        <f t="shared" si="17"/>
        <v>2825761</v>
      </c>
      <c r="Z43" s="18">
        <f t="shared" si="18"/>
        <v>115856201</v>
      </c>
      <c r="AA43" s="18">
        <f t="shared" si="19"/>
        <v>4750104241</v>
      </c>
      <c r="AB43" s="17">
        <f t="shared" si="20"/>
        <v>3128678.8810000001</v>
      </c>
      <c r="AC43" s="17">
        <f t="shared" si="21"/>
        <v>128275834.12100001</v>
      </c>
      <c r="AD43" s="19" t="s">
        <v>42</v>
      </c>
      <c r="AE43" s="20"/>
      <c r="AF43" s="20"/>
      <c r="AG43" s="20"/>
    </row>
    <row r="44" spans="1:33" s="21" customFormat="1" ht="8.25" customHeight="1">
      <c r="A44" s="13">
        <v>1998</v>
      </c>
      <c r="B44" s="14">
        <v>1429860</v>
      </c>
      <c r="C44" s="14">
        <f t="shared" si="0"/>
        <v>42</v>
      </c>
      <c r="D44" s="15">
        <f t="shared" si="1"/>
        <v>1429.86</v>
      </c>
      <c r="E44" s="15">
        <f t="shared" si="2"/>
        <v>60054.119999999995</v>
      </c>
      <c r="F44" s="15">
        <f t="shared" si="3"/>
        <v>3.7376696182833684</v>
      </c>
      <c r="G44" s="15">
        <f t="shared" si="3"/>
        <v>7.2653318163633278</v>
      </c>
      <c r="H44" s="15">
        <f t="shared" si="4"/>
        <v>13.97017417543854</v>
      </c>
      <c r="I44" s="15">
        <f t="shared" si="4"/>
        <v>52.785046401861251</v>
      </c>
      <c r="J44" s="15">
        <f t="shared" si="5"/>
        <v>27.155409996768732</v>
      </c>
      <c r="K44" s="16">
        <f t="shared" si="6"/>
        <v>1764</v>
      </c>
      <c r="L44" s="15">
        <f t="shared" si="6"/>
        <v>2044499.6195999996</v>
      </c>
      <c r="M44" s="15">
        <f t="shared" si="7"/>
        <v>305.14393628725975</v>
      </c>
      <c r="N44" s="17">
        <f t="shared" si="8"/>
        <v>5344.3442803986563</v>
      </c>
      <c r="O44" s="15">
        <f t="shared" si="9"/>
        <v>2.3809523809523808E-2</v>
      </c>
      <c r="P44" s="15">
        <f t="shared" si="9"/>
        <v>6.9936916900955345E-4</v>
      </c>
      <c r="Q44" s="15">
        <f t="shared" si="10"/>
        <v>5.6689342403628109E-4</v>
      </c>
      <c r="R44" s="15">
        <f t="shared" si="10"/>
        <v>4.8911723456111332E-7</v>
      </c>
      <c r="S44" s="15">
        <f t="shared" si="11"/>
        <v>34.044285714285706</v>
      </c>
      <c r="T44" s="15">
        <f t="shared" si="12"/>
        <v>2.9373505098401247E-2</v>
      </c>
      <c r="U44" s="15">
        <f t="shared" si="13"/>
        <v>-0.91652154791563378</v>
      </c>
      <c r="V44" s="15">
        <f t="shared" si="14"/>
        <v>0.84001174779366938</v>
      </c>
      <c r="W44" s="15">
        <f t="shared" si="15"/>
        <v>-6.6588331624540205</v>
      </c>
      <c r="X44" s="18">
        <f t="shared" si="16"/>
        <v>74088</v>
      </c>
      <c r="Y44" s="18">
        <f t="shared" si="17"/>
        <v>3111696</v>
      </c>
      <c r="Z44" s="18">
        <f t="shared" si="18"/>
        <v>130691232</v>
      </c>
      <c r="AA44" s="18">
        <f t="shared" si="19"/>
        <v>5489031744</v>
      </c>
      <c r="AB44" s="17">
        <f t="shared" si="20"/>
        <v>2522273.04</v>
      </c>
      <c r="AC44" s="17">
        <f t="shared" si="21"/>
        <v>105935467.67999999</v>
      </c>
      <c r="AD44" s="19" t="s">
        <v>42</v>
      </c>
      <c r="AE44" s="20"/>
      <c r="AF44" s="20"/>
      <c r="AG44" s="20"/>
    </row>
    <row r="45" spans="1:33" s="21" customFormat="1" ht="8.25" customHeight="1">
      <c r="A45" s="13">
        <v>1999</v>
      </c>
      <c r="B45" s="14">
        <v>1289977</v>
      </c>
      <c r="C45" s="14">
        <f t="shared" si="0"/>
        <v>43</v>
      </c>
      <c r="D45" s="15">
        <f t="shared" si="1"/>
        <v>1289.9770000000001</v>
      </c>
      <c r="E45" s="15">
        <f t="shared" si="2"/>
        <v>55469.011000000006</v>
      </c>
      <c r="F45" s="15">
        <f t="shared" si="3"/>
        <v>3.7612001156935624</v>
      </c>
      <c r="G45" s="15">
        <f t="shared" si="3"/>
        <v>7.1623796677394065</v>
      </c>
      <c r="H45" s="15">
        <f t="shared" si="4"/>
        <v>14.146626310293268</v>
      </c>
      <c r="I45" s="15">
        <f t="shared" si="4"/>
        <v>51.299682504846849</v>
      </c>
      <c r="J45" s="15">
        <f t="shared" si="5"/>
        <v>26.939143234942673</v>
      </c>
      <c r="K45" s="16">
        <f t="shared" si="6"/>
        <v>1849</v>
      </c>
      <c r="L45" s="15">
        <f t="shared" si="6"/>
        <v>1664040.6605290002</v>
      </c>
      <c r="M45" s="15">
        <f t="shared" si="7"/>
        <v>307.98232571279448</v>
      </c>
      <c r="N45" s="17">
        <f t="shared" si="8"/>
        <v>4851.8616416420346</v>
      </c>
      <c r="O45" s="15">
        <f t="shared" si="9"/>
        <v>2.3255813953488372E-2</v>
      </c>
      <c r="P45" s="15">
        <f t="shared" si="9"/>
        <v>7.7520761998082133E-4</v>
      </c>
      <c r="Q45" s="15">
        <f t="shared" si="10"/>
        <v>5.408328826392644E-4</v>
      </c>
      <c r="R45" s="15">
        <f t="shared" si="10"/>
        <v>6.0094685407632949E-7</v>
      </c>
      <c r="S45" s="15">
        <f t="shared" si="11"/>
        <v>29.999465116279072</v>
      </c>
      <c r="T45" s="15">
        <f t="shared" si="12"/>
        <v>3.3333927659175318E-2</v>
      </c>
      <c r="U45" s="15">
        <f t="shared" si="13"/>
        <v>-0.8317747426285983</v>
      </c>
      <c r="V45" s="15">
        <f t="shared" si="14"/>
        <v>0.69184922247487091</v>
      </c>
      <c r="W45" s="15">
        <f t="shared" si="15"/>
        <v>-5.9574865047422501</v>
      </c>
      <c r="X45" s="18">
        <f t="shared" si="16"/>
        <v>79507</v>
      </c>
      <c r="Y45" s="18">
        <f t="shared" si="17"/>
        <v>3418801</v>
      </c>
      <c r="Z45" s="18">
        <f t="shared" si="18"/>
        <v>147008443</v>
      </c>
      <c r="AA45" s="18">
        <f t="shared" si="19"/>
        <v>6321363049</v>
      </c>
      <c r="AB45" s="17">
        <f t="shared" si="20"/>
        <v>2385167.4730000002</v>
      </c>
      <c r="AC45" s="17">
        <f t="shared" si="21"/>
        <v>102562201.339</v>
      </c>
      <c r="AD45" s="19" t="s">
        <v>42</v>
      </c>
      <c r="AE45" s="20"/>
      <c r="AF45" s="20"/>
      <c r="AG45" s="20"/>
    </row>
    <row r="46" spans="1:33" s="21" customFormat="1" ht="8.25" customHeight="1">
      <c r="A46" s="13">
        <v>2000</v>
      </c>
      <c r="B46" s="14">
        <v>1605848</v>
      </c>
      <c r="C46" s="14">
        <f t="shared" si="0"/>
        <v>44</v>
      </c>
      <c r="D46" s="15">
        <f t="shared" si="1"/>
        <v>1605.848</v>
      </c>
      <c r="E46" s="15">
        <f t="shared" si="2"/>
        <v>70657.312000000005</v>
      </c>
      <c r="F46" s="15">
        <f t="shared" si="3"/>
        <v>3.784189633918261</v>
      </c>
      <c r="G46" s="15">
        <f t="shared" si="3"/>
        <v>7.3814072449466321</v>
      </c>
      <c r="H46" s="15">
        <f t="shared" si="4"/>
        <v>14.320091185454423</v>
      </c>
      <c r="I46" s="15">
        <f t="shared" si="4"/>
        <v>54.485172915750631</v>
      </c>
      <c r="J46" s="15">
        <f t="shared" si="5"/>
        <v>27.932644780056197</v>
      </c>
      <c r="K46" s="16">
        <f t="shared" si="6"/>
        <v>1936</v>
      </c>
      <c r="L46" s="15">
        <f t="shared" si="6"/>
        <v>2578747.799104</v>
      </c>
      <c r="M46" s="15">
        <f t="shared" si="7"/>
        <v>324.78191877765181</v>
      </c>
      <c r="N46" s="17">
        <f t="shared" si="8"/>
        <v>6076.8333552483718</v>
      </c>
      <c r="O46" s="15">
        <f t="shared" si="9"/>
        <v>2.2727272727272728E-2</v>
      </c>
      <c r="P46" s="15">
        <f t="shared" si="9"/>
        <v>6.2272394398473581E-4</v>
      </c>
      <c r="Q46" s="15">
        <f t="shared" si="10"/>
        <v>5.1652892561983473E-4</v>
      </c>
      <c r="R46" s="15">
        <f t="shared" si="10"/>
        <v>3.877851104119044E-7</v>
      </c>
      <c r="S46" s="15">
        <f t="shared" si="11"/>
        <v>36.496545454545455</v>
      </c>
      <c r="T46" s="15">
        <f t="shared" si="12"/>
        <v>2.7399853535328374E-2</v>
      </c>
      <c r="U46" s="15">
        <f t="shared" si="13"/>
        <v>1.7701925105413577E-2</v>
      </c>
      <c r="V46" s="15">
        <f t="shared" si="14"/>
        <v>3.133581524376715E-4</v>
      </c>
      <c r="W46" s="15">
        <f t="shared" si="15"/>
        <v>0.13066511822260246</v>
      </c>
      <c r="X46" s="18">
        <f t="shared" si="16"/>
        <v>85184</v>
      </c>
      <c r="Y46" s="18">
        <f t="shared" si="17"/>
        <v>3748096</v>
      </c>
      <c r="Z46" s="18">
        <f t="shared" si="18"/>
        <v>164916224</v>
      </c>
      <c r="AA46" s="18">
        <f t="shared" si="19"/>
        <v>7256313856</v>
      </c>
      <c r="AB46" s="17">
        <f t="shared" si="20"/>
        <v>3108921.7280000001</v>
      </c>
      <c r="AC46" s="17">
        <f t="shared" si="21"/>
        <v>136792556.03200001</v>
      </c>
      <c r="AD46" s="19" t="s">
        <v>42</v>
      </c>
      <c r="AE46" s="20"/>
      <c r="AF46" s="20"/>
      <c r="AG46" s="20"/>
    </row>
    <row r="47" spans="1:33" s="21" customFormat="1" ht="8.25" customHeight="1">
      <c r="A47" s="13">
        <v>2001</v>
      </c>
      <c r="B47" s="14">
        <v>1674522</v>
      </c>
      <c r="C47" s="14">
        <f t="shared" si="0"/>
        <v>45</v>
      </c>
      <c r="D47" s="15">
        <f t="shared" si="1"/>
        <v>1674.5219999999999</v>
      </c>
      <c r="E47" s="15">
        <f t="shared" si="2"/>
        <v>75353.489999999991</v>
      </c>
      <c r="F47" s="15">
        <f t="shared" si="3"/>
        <v>3.8066624897703196</v>
      </c>
      <c r="G47" s="15">
        <f t="shared" si="3"/>
        <v>7.4232830303981769</v>
      </c>
      <c r="H47" s="15">
        <f t="shared" si="4"/>
        <v>14.490679311024369</v>
      </c>
      <c r="I47" s="15">
        <f t="shared" si="4"/>
        <v>55.105130949397541</v>
      </c>
      <c r="J47" s="15">
        <f t="shared" si="5"/>
        <v>28.257933062765286</v>
      </c>
      <c r="K47" s="16">
        <f t="shared" si="6"/>
        <v>2025</v>
      </c>
      <c r="L47" s="15">
        <f t="shared" si="6"/>
        <v>2804023.9284839998</v>
      </c>
      <c r="M47" s="15">
        <f t="shared" si="7"/>
        <v>334.04773636791793</v>
      </c>
      <c r="N47" s="17">
        <f t="shared" si="8"/>
        <v>6374.3400856951748</v>
      </c>
      <c r="O47" s="15">
        <f t="shared" si="9"/>
        <v>2.2222222222222223E-2</v>
      </c>
      <c r="P47" s="15">
        <f t="shared" si="9"/>
        <v>5.9718534602710505E-4</v>
      </c>
      <c r="Q47" s="15">
        <f t="shared" si="10"/>
        <v>4.9382716049382717E-4</v>
      </c>
      <c r="R47" s="15">
        <f t="shared" si="10"/>
        <v>3.5663033750951318E-7</v>
      </c>
      <c r="S47" s="15">
        <f t="shared" si="11"/>
        <v>37.211599999999997</v>
      </c>
      <c r="T47" s="15">
        <f t="shared" si="12"/>
        <v>2.6873340571219727E-2</v>
      </c>
      <c r="U47" s="15">
        <f t="shared" si="13"/>
        <v>0.85090352453411844</v>
      </c>
      <c r="V47" s="15">
        <f t="shared" si="14"/>
        <v>0.72403680806458515</v>
      </c>
      <c r="W47" s="15">
        <f t="shared" si="15"/>
        <v>6.3164976941801205</v>
      </c>
      <c r="X47" s="18">
        <f t="shared" si="16"/>
        <v>91125</v>
      </c>
      <c r="Y47" s="18">
        <f t="shared" si="17"/>
        <v>4100625</v>
      </c>
      <c r="Z47" s="18">
        <f t="shared" si="18"/>
        <v>184528125</v>
      </c>
      <c r="AA47" s="18">
        <f t="shared" si="19"/>
        <v>8303765625</v>
      </c>
      <c r="AB47" s="17">
        <f t="shared" si="20"/>
        <v>3390907.05</v>
      </c>
      <c r="AC47" s="17">
        <f t="shared" si="21"/>
        <v>152590817.25</v>
      </c>
      <c r="AD47" s="19" t="s">
        <v>42</v>
      </c>
      <c r="AE47" s="20"/>
      <c r="AF47" s="20"/>
      <c r="AG47" s="20"/>
    </row>
    <row r="48" spans="1:33" s="21" customFormat="1" ht="8.25" customHeight="1">
      <c r="A48" s="13">
        <v>2002</v>
      </c>
      <c r="B48" s="22">
        <v>1633790</v>
      </c>
      <c r="C48" s="14">
        <f t="shared" si="0"/>
        <v>46</v>
      </c>
      <c r="D48" s="15">
        <f t="shared" si="1"/>
        <v>1633.79</v>
      </c>
      <c r="E48" s="15">
        <f t="shared" si="2"/>
        <v>75154.34</v>
      </c>
      <c r="F48" s="15">
        <f t="shared" ref="F48:G63" si="22">LN(C48)</f>
        <v>3.8286413964890951</v>
      </c>
      <c r="G48" s="15">
        <f t="shared" si="22"/>
        <v>7.3986577481888292</v>
      </c>
      <c r="H48" s="15">
        <f t="shared" ref="H48:I63" si="23">F48^2</f>
        <v>14.658494942909968</v>
      </c>
      <c r="I48" s="15">
        <f t="shared" si="23"/>
        <v>54.740136474834593</v>
      </c>
      <c r="J48" s="15">
        <f t="shared" si="5"/>
        <v>28.326807333170542</v>
      </c>
      <c r="K48" s="16">
        <f t="shared" ref="K48:L63" si="24">C48^2</f>
        <v>2116</v>
      </c>
      <c r="L48" s="15">
        <f t="shared" si="24"/>
        <v>2669269.7640999998</v>
      </c>
      <c r="M48" s="15">
        <f t="shared" si="7"/>
        <v>340.33825641668614</v>
      </c>
      <c r="N48" s="17">
        <f t="shared" si="8"/>
        <v>6255.1960271699181</v>
      </c>
      <c r="O48" s="15">
        <f t="shared" ref="O48:P63" si="25">1/C48</f>
        <v>2.1739130434782608E-2</v>
      </c>
      <c r="P48" s="15">
        <f t="shared" si="25"/>
        <v>6.1207376713041462E-4</v>
      </c>
      <c r="Q48" s="15">
        <f t="shared" ref="Q48:R63" si="26">O48^2</f>
        <v>4.7258979206049145E-4</v>
      </c>
      <c r="R48" s="15">
        <f t="shared" si="26"/>
        <v>3.74634296409217E-7</v>
      </c>
      <c r="S48" s="15">
        <f t="shared" si="11"/>
        <v>35.517173913043479</v>
      </c>
      <c r="T48" s="15">
        <f t="shared" si="12"/>
        <v>2.8155393287999073E-2</v>
      </c>
      <c r="U48" s="15">
        <f t="shared" si="13"/>
        <v>0.90178834764880922</v>
      </c>
      <c r="V48" s="15">
        <f t="shared" si="14"/>
        <v>0.81322222395516963</v>
      </c>
      <c r="W48" s="15">
        <f t="shared" si="15"/>
        <v>6.672023345558264</v>
      </c>
      <c r="X48" s="18">
        <f t="shared" si="16"/>
        <v>97336</v>
      </c>
      <c r="Y48" s="18">
        <f t="shared" si="17"/>
        <v>4477456</v>
      </c>
      <c r="Z48" s="18">
        <f t="shared" si="18"/>
        <v>205962976</v>
      </c>
      <c r="AA48" s="18">
        <f t="shared" si="19"/>
        <v>9474296896</v>
      </c>
      <c r="AB48" s="17">
        <f t="shared" si="20"/>
        <v>3457099.64</v>
      </c>
      <c r="AC48" s="17">
        <f t="shared" si="21"/>
        <v>159026583.44</v>
      </c>
      <c r="AD48" s="19" t="s">
        <v>42</v>
      </c>
      <c r="AE48" s="20"/>
      <c r="AF48" s="20"/>
      <c r="AG48" s="20"/>
    </row>
    <row r="49" spans="1:33" s="21" customFormat="1" ht="8.25" customHeight="1">
      <c r="A49" s="13">
        <v>2003</v>
      </c>
      <c r="B49" s="22">
        <v>1684715</v>
      </c>
      <c r="C49" s="14">
        <f t="shared" si="0"/>
        <v>47</v>
      </c>
      <c r="D49" s="15">
        <f t="shared" si="1"/>
        <v>1684.7149999999999</v>
      </c>
      <c r="E49" s="15">
        <f t="shared" si="2"/>
        <v>79181.604999999996</v>
      </c>
      <c r="F49" s="15">
        <f t="shared" si="22"/>
        <v>3.8501476017100584</v>
      </c>
      <c r="G49" s="15">
        <f t="shared" si="22"/>
        <v>7.4293516890148945</v>
      </c>
      <c r="H49" s="15">
        <f t="shared" si="23"/>
        <v>14.823636554953715</v>
      </c>
      <c r="I49" s="15">
        <f t="shared" si="23"/>
        <v>55.195266519068468</v>
      </c>
      <c r="J49" s="15">
        <f t="shared" si="5"/>
        <v>28.60410058772127</v>
      </c>
      <c r="K49" s="16">
        <f t="shared" si="24"/>
        <v>2209</v>
      </c>
      <c r="L49" s="15">
        <f t="shared" si="24"/>
        <v>2838264.6312249997</v>
      </c>
      <c r="M49" s="15">
        <f t="shared" si="7"/>
        <v>349.17952938370001</v>
      </c>
      <c r="N49" s="17">
        <f t="shared" si="8"/>
        <v>6486.4014168149606</v>
      </c>
      <c r="O49" s="15">
        <f t="shared" si="25"/>
        <v>2.1276595744680851E-2</v>
      </c>
      <c r="P49" s="15">
        <f t="shared" si="25"/>
        <v>5.935722065749994E-4</v>
      </c>
      <c r="Q49" s="15">
        <f t="shared" si="26"/>
        <v>4.526935264825713E-4</v>
      </c>
      <c r="R49" s="15">
        <f t="shared" si="26"/>
        <v>3.5232796441831379E-7</v>
      </c>
      <c r="S49" s="15">
        <f t="shared" si="11"/>
        <v>35.844999999999999</v>
      </c>
      <c r="T49" s="15">
        <f t="shared" si="12"/>
        <v>2.7897893709024971E-2</v>
      </c>
      <c r="U49" s="15">
        <f t="shared" si="13"/>
        <v>0.123573122745224</v>
      </c>
      <c r="V49" s="15">
        <f t="shared" si="14"/>
        <v>1.5270316665006197E-2</v>
      </c>
      <c r="W49" s="15">
        <f t="shared" si="15"/>
        <v>0.91806818818407476</v>
      </c>
      <c r="X49" s="18">
        <f t="shared" si="16"/>
        <v>103823</v>
      </c>
      <c r="Y49" s="18">
        <f t="shared" si="17"/>
        <v>4879681</v>
      </c>
      <c r="Z49" s="18">
        <f t="shared" si="18"/>
        <v>229345007</v>
      </c>
      <c r="AA49" s="18">
        <f t="shared" si="19"/>
        <v>10779215329</v>
      </c>
      <c r="AB49" s="17">
        <f t="shared" si="20"/>
        <v>3721535.4349999996</v>
      </c>
      <c r="AC49" s="17">
        <f t="shared" si="21"/>
        <v>174912165.44499999</v>
      </c>
      <c r="AD49" s="19" t="s">
        <v>43</v>
      </c>
      <c r="AE49" s="20"/>
      <c r="AF49" s="20"/>
      <c r="AG49" s="20"/>
    </row>
    <row r="50" spans="1:33" s="21" customFormat="1" ht="8.25" customHeight="1">
      <c r="A50" s="13">
        <v>2004</v>
      </c>
      <c r="B50" s="22">
        <v>2124177</v>
      </c>
      <c r="C50" s="14">
        <f t="shared" si="0"/>
        <v>48</v>
      </c>
      <c r="D50" s="15">
        <f t="shared" si="1"/>
        <v>2124.1770000000001</v>
      </c>
      <c r="E50" s="15">
        <f t="shared" si="2"/>
        <v>101960.49600000001</v>
      </c>
      <c r="F50" s="15">
        <f t="shared" si="22"/>
        <v>3.8712010109078911</v>
      </c>
      <c r="G50" s="15">
        <f t="shared" si="22"/>
        <v>7.6611397122231333</v>
      </c>
      <c r="H50" s="15">
        <f t="shared" si="23"/>
        <v>14.986197266854278</v>
      </c>
      <c r="I50" s="15">
        <f t="shared" si="23"/>
        <v>58.693061690202356</v>
      </c>
      <c r="J50" s="15">
        <f t="shared" si="5"/>
        <v>29.657811798664785</v>
      </c>
      <c r="K50" s="16">
        <f t="shared" si="24"/>
        <v>2304</v>
      </c>
      <c r="L50" s="15">
        <f t="shared" si="24"/>
        <v>4512127.927329001</v>
      </c>
      <c r="M50" s="15">
        <f t="shared" si="7"/>
        <v>367.73470618671041</v>
      </c>
      <c r="N50" s="17">
        <f t="shared" si="8"/>
        <v>8223.1161497472913</v>
      </c>
      <c r="O50" s="15">
        <f t="shared" si="25"/>
        <v>2.0833333333333332E-2</v>
      </c>
      <c r="P50" s="15">
        <f t="shared" si="25"/>
        <v>4.7077056196352749E-4</v>
      </c>
      <c r="Q50" s="15">
        <f t="shared" si="26"/>
        <v>4.3402777777777775E-4</v>
      </c>
      <c r="R50" s="15">
        <f t="shared" si="26"/>
        <v>2.2162492201145547E-7</v>
      </c>
      <c r="S50" s="15">
        <f t="shared" si="11"/>
        <v>44.253687499999998</v>
      </c>
      <c r="T50" s="15">
        <f t="shared" si="12"/>
        <v>2.259698697424932E-2</v>
      </c>
      <c r="U50" s="15">
        <f t="shared" si="13"/>
        <v>-0.76825466132366682</v>
      </c>
      <c r="V50" s="15">
        <f t="shared" si="14"/>
        <v>0.59021522464554199</v>
      </c>
      <c r="W50" s="15">
        <f t="shared" si="15"/>
        <v>-5.8857062949672772</v>
      </c>
      <c r="X50" s="18">
        <f t="shared" si="16"/>
        <v>110592</v>
      </c>
      <c r="Y50" s="18">
        <f t="shared" si="17"/>
        <v>5308416</v>
      </c>
      <c r="Z50" s="18">
        <f t="shared" si="18"/>
        <v>254803968</v>
      </c>
      <c r="AA50" s="18">
        <f t="shared" si="19"/>
        <v>12230590464</v>
      </c>
      <c r="AB50" s="17">
        <f t="shared" si="20"/>
        <v>4894103.8080000002</v>
      </c>
      <c r="AC50" s="17">
        <f t="shared" si="21"/>
        <v>234916982.78400001</v>
      </c>
      <c r="AD50" s="19" t="s">
        <v>43</v>
      </c>
      <c r="AE50" s="20"/>
      <c r="AF50" s="20"/>
      <c r="AG50" s="20"/>
    </row>
    <row r="51" spans="1:33" s="21" customFormat="1" ht="8.25" customHeight="1">
      <c r="A51" s="13">
        <v>2005</v>
      </c>
      <c r="B51" s="14">
        <v>2357763</v>
      </c>
      <c r="C51" s="14">
        <f t="shared" si="0"/>
        <v>49</v>
      </c>
      <c r="D51" s="15">
        <f t="shared" si="1"/>
        <v>2357.7629999999999</v>
      </c>
      <c r="E51" s="15">
        <f t="shared" si="2"/>
        <v>115530.387</v>
      </c>
      <c r="F51" s="15">
        <f t="shared" si="22"/>
        <v>3.8918202981106265</v>
      </c>
      <c r="G51" s="15">
        <f t="shared" si="22"/>
        <v>7.7654685671401049</v>
      </c>
      <c r="H51" s="15">
        <f t="shared" si="23"/>
        <v>15.146265232785886</v>
      </c>
      <c r="I51" s="15">
        <f t="shared" si="23"/>
        <v>60.302502067240994</v>
      </c>
      <c r="J51" s="15">
        <f t="shared" si="5"/>
        <v>30.221808193935903</v>
      </c>
      <c r="K51" s="16">
        <f t="shared" si="24"/>
        <v>2401</v>
      </c>
      <c r="L51" s="15">
        <f t="shared" si="24"/>
        <v>5559046.3641689997</v>
      </c>
      <c r="M51" s="15">
        <f t="shared" si="7"/>
        <v>380.50795978986514</v>
      </c>
      <c r="N51" s="17">
        <f t="shared" si="8"/>
        <v>9175.9899015342053</v>
      </c>
      <c r="O51" s="15">
        <f t="shared" si="25"/>
        <v>2.0408163265306121E-2</v>
      </c>
      <c r="P51" s="15">
        <f t="shared" si="25"/>
        <v>4.2413083927434609E-4</v>
      </c>
      <c r="Q51" s="15">
        <f t="shared" si="26"/>
        <v>4.1649312786339016E-4</v>
      </c>
      <c r="R51" s="15">
        <f t="shared" si="26"/>
        <v>1.7988696882356118E-7</v>
      </c>
      <c r="S51" s="15">
        <f t="shared" si="11"/>
        <v>48.117612244897956</v>
      </c>
      <c r="T51" s="15">
        <f t="shared" si="12"/>
        <v>2.0782411124442957E-2</v>
      </c>
      <c r="U51" s="15">
        <f t="shared" si="13"/>
        <v>-0.95375265275947185</v>
      </c>
      <c r="V51" s="15">
        <f t="shared" si="14"/>
        <v>0.90964412264572969</v>
      </c>
      <c r="W51" s="15">
        <f t="shared" si="15"/>
        <v>-7.40633624583017</v>
      </c>
      <c r="X51" s="18">
        <f t="shared" si="16"/>
        <v>117649</v>
      </c>
      <c r="Y51" s="18">
        <f t="shared" si="17"/>
        <v>5764801</v>
      </c>
      <c r="Z51" s="18">
        <f t="shared" si="18"/>
        <v>282475249</v>
      </c>
      <c r="AA51" s="18">
        <f t="shared" si="19"/>
        <v>13841287201</v>
      </c>
      <c r="AB51" s="17">
        <f t="shared" si="20"/>
        <v>5660988.9629999995</v>
      </c>
      <c r="AC51" s="17">
        <f t="shared" si="21"/>
        <v>277388459.18699998</v>
      </c>
      <c r="AD51" s="19" t="s">
        <v>43</v>
      </c>
      <c r="AE51" s="20"/>
      <c r="AF51" s="20"/>
      <c r="AG51" s="20"/>
    </row>
    <row r="52" spans="1:33" s="21" customFormat="1" ht="8.25" customHeight="1">
      <c r="A52" s="13">
        <v>2006</v>
      </c>
      <c r="B52" s="23">
        <v>2403693</v>
      </c>
      <c r="C52" s="14">
        <f t="shared" si="0"/>
        <v>50</v>
      </c>
      <c r="D52" s="15">
        <f t="shared" si="1"/>
        <v>2403.6930000000002</v>
      </c>
      <c r="E52" s="15">
        <f t="shared" si="2"/>
        <v>120184.65000000001</v>
      </c>
      <c r="F52" s="15">
        <f t="shared" si="22"/>
        <v>3.912023005428146</v>
      </c>
      <c r="G52" s="15">
        <f t="shared" si="22"/>
        <v>7.7847615836733155</v>
      </c>
      <c r="H52" s="15">
        <f t="shared" si="23"/>
        <v>15.303923994999064</v>
      </c>
      <c r="I52" s="15">
        <f t="shared" si="23"/>
        <v>60.602512914635867</v>
      </c>
      <c r="J52" s="15">
        <f t="shared" si="5"/>
        <v>30.454166407103259</v>
      </c>
      <c r="K52" s="16">
        <f t="shared" si="24"/>
        <v>2500</v>
      </c>
      <c r="L52" s="15">
        <f t="shared" si="24"/>
        <v>5777740.0382490009</v>
      </c>
      <c r="M52" s="15">
        <f t="shared" si="7"/>
        <v>389.23807918366577</v>
      </c>
      <c r="N52" s="17">
        <f t="shared" si="8"/>
        <v>9403.3023139865982</v>
      </c>
      <c r="O52" s="15">
        <f t="shared" si="25"/>
        <v>0.02</v>
      </c>
      <c r="P52" s="15">
        <f t="shared" si="25"/>
        <v>4.1602650588074263E-4</v>
      </c>
      <c r="Q52" s="15">
        <f t="shared" si="26"/>
        <v>4.0000000000000002E-4</v>
      </c>
      <c r="R52" s="15">
        <f t="shared" si="26"/>
        <v>1.7307805359533959E-7</v>
      </c>
      <c r="S52" s="15">
        <f t="shared" si="11"/>
        <v>48.073860000000003</v>
      </c>
      <c r="T52" s="15">
        <f t="shared" si="12"/>
        <v>2.080132529403713E-2</v>
      </c>
      <c r="U52" s="15">
        <f t="shared" si="13"/>
        <v>-0.26237485370392877</v>
      </c>
      <c r="V52" s="15">
        <f t="shared" si="14"/>
        <v>6.8840563856158027E-2</v>
      </c>
      <c r="W52" s="15">
        <f t="shared" si="15"/>
        <v>-2.0425256816362509</v>
      </c>
      <c r="X52" s="18">
        <f t="shared" si="16"/>
        <v>125000</v>
      </c>
      <c r="Y52" s="18">
        <f t="shared" si="17"/>
        <v>6250000</v>
      </c>
      <c r="Z52" s="18">
        <f t="shared" si="18"/>
        <v>312500000</v>
      </c>
      <c r="AA52" s="18">
        <f t="shared" si="19"/>
        <v>15625000000</v>
      </c>
      <c r="AB52" s="17">
        <f t="shared" si="20"/>
        <v>6009232.5000000009</v>
      </c>
      <c r="AC52" s="17">
        <f t="shared" si="21"/>
        <v>300461625</v>
      </c>
      <c r="AD52" s="19" t="s">
        <v>43</v>
      </c>
      <c r="AE52" s="20"/>
      <c r="AF52" s="20"/>
      <c r="AG52" s="20"/>
    </row>
    <row r="53" spans="1:33" s="21" customFormat="1" ht="8.25" customHeight="1">
      <c r="A53" s="13">
        <v>2007</v>
      </c>
      <c r="B53" s="23">
        <v>2825279</v>
      </c>
      <c r="C53" s="14">
        <f t="shared" si="0"/>
        <v>51</v>
      </c>
      <c r="D53" s="15">
        <f t="shared" si="1"/>
        <v>2825.279</v>
      </c>
      <c r="E53" s="15">
        <f t="shared" si="2"/>
        <v>144089.22899999999</v>
      </c>
      <c r="F53" s="15">
        <f t="shared" si="22"/>
        <v>3.9318256327243257</v>
      </c>
      <c r="G53" s="15">
        <f t="shared" si="22"/>
        <v>7.9463623997659356</v>
      </c>
      <c r="H53" s="15">
        <f t="shared" si="23"/>
        <v>15.459252806148044</v>
      </c>
      <c r="I53" s="15">
        <f t="shared" si="23"/>
        <v>63.144675388413837</v>
      </c>
      <c r="J53" s="15">
        <f t="shared" si="5"/>
        <v>31.24371137031649</v>
      </c>
      <c r="K53" s="16">
        <f t="shared" si="24"/>
        <v>2601</v>
      </c>
      <c r="L53" s="15">
        <f t="shared" si="24"/>
        <v>7982201.4278410003</v>
      </c>
      <c r="M53" s="15">
        <f t="shared" si="7"/>
        <v>405.26448238806273</v>
      </c>
      <c r="N53" s="17">
        <f t="shared" si="8"/>
        <v>11108.504391797751</v>
      </c>
      <c r="O53" s="15">
        <f t="shared" si="25"/>
        <v>1.9607843137254902E-2</v>
      </c>
      <c r="P53" s="15">
        <f t="shared" si="25"/>
        <v>3.5394734466932294E-4</v>
      </c>
      <c r="Q53" s="15">
        <f t="shared" si="26"/>
        <v>3.8446751249519417E-4</v>
      </c>
      <c r="R53" s="15">
        <f t="shared" si="26"/>
        <v>1.2527872279846449E-7</v>
      </c>
      <c r="S53" s="15">
        <f t="shared" si="11"/>
        <v>55.397627450980394</v>
      </c>
      <c r="T53" s="15">
        <f t="shared" si="12"/>
        <v>1.8051314578135469E-2</v>
      </c>
      <c r="U53" s="15">
        <f t="shared" si="13"/>
        <v>0.67022917584337471</v>
      </c>
      <c r="V53" s="15">
        <f t="shared" si="14"/>
        <v>0.44920714815168933</v>
      </c>
      <c r="W53" s="15">
        <f t="shared" si="15"/>
        <v>5.325883922147904</v>
      </c>
      <c r="X53" s="18">
        <f t="shared" si="16"/>
        <v>132651</v>
      </c>
      <c r="Y53" s="18">
        <f t="shared" si="17"/>
        <v>6765201</v>
      </c>
      <c r="Z53" s="18">
        <f t="shared" si="18"/>
        <v>345025251</v>
      </c>
      <c r="AA53" s="18">
        <f t="shared" si="19"/>
        <v>17596287801</v>
      </c>
      <c r="AB53" s="17">
        <f t="shared" si="20"/>
        <v>7348550.6789999995</v>
      </c>
      <c r="AC53" s="17">
        <f t="shared" si="21"/>
        <v>374776084.62900001</v>
      </c>
      <c r="AD53" s="19" t="s">
        <v>43</v>
      </c>
      <c r="AE53" s="20"/>
      <c r="AF53" s="20"/>
      <c r="AG53" s="20"/>
    </row>
    <row r="54" spans="1:33" s="21" customFormat="1" ht="8.25" customHeight="1">
      <c r="A54" s="13">
        <v>2008</v>
      </c>
      <c r="B54" s="23">
        <v>3050631</v>
      </c>
      <c r="C54" s="14">
        <f t="shared" si="0"/>
        <v>52</v>
      </c>
      <c r="D54" s="15">
        <f t="shared" si="1"/>
        <v>3050.6309999999999</v>
      </c>
      <c r="E54" s="15">
        <f t="shared" si="2"/>
        <v>158632.81200000001</v>
      </c>
      <c r="F54" s="15">
        <f t="shared" si="22"/>
        <v>3.9512437185814275</v>
      </c>
      <c r="G54" s="15">
        <f t="shared" si="22"/>
        <v>8.0231037334495579</v>
      </c>
      <c r="H54" s="15">
        <f t="shared" si="23"/>
        <v>15.612326923629187</v>
      </c>
      <c r="I54" s="15">
        <f t="shared" si="23"/>
        <v>64.370193517692229</v>
      </c>
      <c r="J54" s="15">
        <f t="shared" si="5"/>
        <v>31.701238230319767</v>
      </c>
      <c r="K54" s="16">
        <f t="shared" si="24"/>
        <v>2704</v>
      </c>
      <c r="L54" s="15">
        <f t="shared" si="24"/>
        <v>9306349.4981609993</v>
      </c>
      <c r="M54" s="15">
        <f t="shared" si="7"/>
        <v>417.20139413937699</v>
      </c>
      <c r="N54" s="17">
        <f t="shared" si="8"/>
        <v>12053.786576459779</v>
      </c>
      <c r="O54" s="15">
        <f t="shared" si="25"/>
        <v>1.9230769230769232E-2</v>
      </c>
      <c r="P54" s="15">
        <f t="shared" si="25"/>
        <v>3.2780103526122955E-4</v>
      </c>
      <c r="Q54" s="15">
        <f t="shared" si="26"/>
        <v>3.6982248520710064E-4</v>
      </c>
      <c r="R54" s="15">
        <f t="shared" si="26"/>
        <v>1.0745351871833386E-7</v>
      </c>
      <c r="S54" s="15">
        <f t="shared" si="11"/>
        <v>58.665980769230771</v>
      </c>
      <c r="T54" s="15">
        <f t="shared" si="12"/>
        <v>1.7045653833583935E-2</v>
      </c>
      <c r="U54" s="15">
        <f t="shared" si="13"/>
        <v>0.98662759204048534</v>
      </c>
      <c r="V54" s="15">
        <f t="shared" si="14"/>
        <v>0.97343400537560631</v>
      </c>
      <c r="W54" s="15">
        <f t="shared" si="15"/>
        <v>7.9158155172243649</v>
      </c>
      <c r="X54" s="18">
        <f t="shared" si="16"/>
        <v>140608</v>
      </c>
      <c r="Y54" s="18">
        <f t="shared" si="17"/>
        <v>7311616</v>
      </c>
      <c r="Z54" s="18">
        <f t="shared" si="18"/>
        <v>380204032</v>
      </c>
      <c r="AA54" s="18">
        <f t="shared" si="19"/>
        <v>19770609664</v>
      </c>
      <c r="AB54" s="17">
        <f t="shared" si="20"/>
        <v>8248906.2239999995</v>
      </c>
      <c r="AC54" s="17">
        <f t="shared" si="21"/>
        <v>428943123.648</v>
      </c>
      <c r="AD54" s="19" t="s">
        <v>43</v>
      </c>
      <c r="AE54" s="20"/>
      <c r="AF54" s="20"/>
      <c r="AG54" s="20"/>
    </row>
    <row r="55" spans="1:33" s="21" customFormat="1" ht="8.25" customHeight="1">
      <c r="A55" s="13">
        <v>2009</v>
      </c>
      <c r="B55" s="23">
        <v>3076000</v>
      </c>
      <c r="C55" s="14">
        <f>A55-1956</f>
        <v>53</v>
      </c>
      <c r="D55" s="15">
        <f t="shared" si="1"/>
        <v>3076</v>
      </c>
      <c r="E55" s="15">
        <f t="shared" si="2"/>
        <v>163028</v>
      </c>
      <c r="F55" s="15">
        <f t="shared" si="22"/>
        <v>3.970291913552122</v>
      </c>
      <c r="G55" s="15">
        <f t="shared" si="22"/>
        <v>8.0313853306255343</v>
      </c>
      <c r="H55" s="15">
        <f t="shared" si="23"/>
        <v>15.76321787881737</v>
      </c>
      <c r="I55" s="15">
        <f t="shared" si="23"/>
        <v>64.503150328987019</v>
      </c>
      <c r="J55" s="15">
        <f>F55*G55</f>
        <v>31.886944232803693</v>
      </c>
      <c r="K55" s="16">
        <f t="shared" si="24"/>
        <v>2809</v>
      </c>
      <c r="L55" s="15">
        <f t="shared" si="24"/>
        <v>9461776</v>
      </c>
      <c r="M55" s="15">
        <f t="shared" si="7"/>
        <v>425.66342252315332</v>
      </c>
      <c r="N55" s="17">
        <f>D55*F55</f>
        <v>12212.617926086326</v>
      </c>
      <c r="O55" s="15">
        <f t="shared" si="25"/>
        <v>1.8867924528301886E-2</v>
      </c>
      <c r="P55" s="15">
        <f t="shared" si="25"/>
        <v>3.2509752925877764E-4</v>
      </c>
      <c r="Q55" s="15">
        <f t="shared" si="26"/>
        <v>3.5599857600569594E-4</v>
      </c>
      <c r="R55" s="15">
        <f t="shared" si="26"/>
        <v>1.0568840353016178E-7</v>
      </c>
      <c r="S55" s="15">
        <f>O55*D55</f>
        <v>58.037735849056602</v>
      </c>
      <c r="T55" s="15">
        <f t="shared" si="12"/>
        <v>1.7230169050715213E-2</v>
      </c>
      <c r="U55" s="15">
        <f>SIN(C55)</f>
        <v>0.39592515018183416</v>
      </c>
      <c r="V55" s="15">
        <f>U55^2</f>
        <v>0.15675672454650794</v>
      </c>
      <c r="W55" s="15">
        <f>U55*G55</f>
        <v>3.1798274431960944</v>
      </c>
      <c r="X55" s="18">
        <f t="shared" si="16"/>
        <v>148877</v>
      </c>
      <c r="Y55" s="18">
        <f t="shared" si="17"/>
        <v>7890481</v>
      </c>
      <c r="Z55" s="18">
        <f t="shared" si="18"/>
        <v>418195493</v>
      </c>
      <c r="AA55" s="18">
        <f t="shared" si="19"/>
        <v>22164361129</v>
      </c>
      <c r="AB55" s="17">
        <f t="shared" si="20"/>
        <v>8640484</v>
      </c>
      <c r="AC55" s="17">
        <f t="shared" si="21"/>
        <v>457945652</v>
      </c>
      <c r="AD55" s="19" t="s">
        <v>43</v>
      </c>
      <c r="AE55" s="20"/>
      <c r="AF55" s="20"/>
      <c r="AG55" s="20"/>
    </row>
    <row r="56" spans="1:33" s="21" customFormat="1" ht="8.25" customHeight="1">
      <c r="A56" s="13">
        <v>2010</v>
      </c>
      <c r="B56" s="23">
        <v>3382143</v>
      </c>
      <c r="C56" s="14">
        <f t="shared" si="0"/>
        <v>54</v>
      </c>
      <c r="D56" s="15">
        <f t="shared" si="1"/>
        <v>3382.143</v>
      </c>
      <c r="E56" s="15">
        <f t="shared" si="2"/>
        <v>182635.72200000001</v>
      </c>
      <c r="F56" s="15">
        <f t="shared" si="22"/>
        <v>3.9889840465642745</v>
      </c>
      <c r="G56" s="15">
        <f t="shared" si="22"/>
        <v>8.126264811237613</v>
      </c>
      <c r="H56" s="15">
        <f t="shared" si="23"/>
        <v>15.911993723744294</v>
      </c>
      <c r="I56" s="15">
        <f t="shared" si="23"/>
        <v>66.036179782358673</v>
      </c>
      <c r="J56" s="15">
        <f>F56*G56</f>
        <v>32.415540690183484</v>
      </c>
      <c r="K56" s="16">
        <f t="shared" si="24"/>
        <v>2916</v>
      </c>
      <c r="L56" s="15">
        <f t="shared" si="24"/>
        <v>11438891.272449</v>
      </c>
      <c r="M56" s="15">
        <f t="shared" si="7"/>
        <v>438.81829980683108</v>
      </c>
      <c r="N56" s="17">
        <f>D56*F56</f>
        <v>13491.314470199035</v>
      </c>
      <c r="O56" s="15">
        <f t="shared" si="25"/>
        <v>1.8518518518518517E-2</v>
      </c>
      <c r="P56" s="15">
        <f t="shared" si="25"/>
        <v>2.9567052605404326E-4</v>
      </c>
      <c r="Q56" s="15">
        <f t="shared" si="26"/>
        <v>3.4293552812071328E-4</v>
      </c>
      <c r="R56" s="15">
        <f t="shared" si="26"/>
        <v>8.7421059977074674E-8</v>
      </c>
      <c r="S56" s="15">
        <f>O56*D56</f>
        <v>62.632277777777773</v>
      </c>
      <c r="T56" s="15">
        <f t="shared" si="12"/>
        <v>1.5966208406918335E-2</v>
      </c>
      <c r="U56" s="15">
        <f>SIN(C56)</f>
        <v>-0.55878904885161629</v>
      </c>
      <c r="V56" s="15">
        <f>U56^2</f>
        <v>0.31224520111649401</v>
      </c>
      <c r="W56" s="15">
        <f>U56*G56</f>
        <v>-4.5408677845878254</v>
      </c>
      <c r="X56" s="18">
        <f t="shared" si="16"/>
        <v>157464</v>
      </c>
      <c r="Y56" s="18">
        <f t="shared" si="17"/>
        <v>8503056</v>
      </c>
      <c r="Z56" s="18">
        <f t="shared" si="18"/>
        <v>459165024</v>
      </c>
      <c r="AA56" s="18">
        <f t="shared" si="19"/>
        <v>24794911296</v>
      </c>
      <c r="AB56" s="17">
        <f t="shared" si="20"/>
        <v>9862328.9879999999</v>
      </c>
      <c r="AC56" s="17">
        <f t="shared" si="21"/>
        <v>532565765.352</v>
      </c>
      <c r="AD56" s="19" t="s">
        <v>44</v>
      </c>
      <c r="AE56" s="20"/>
      <c r="AF56" s="20"/>
      <c r="AG56" s="20"/>
    </row>
    <row r="57" spans="1:33" s="21" customFormat="1" ht="8.25" customHeight="1">
      <c r="A57" s="13">
        <v>2011</v>
      </c>
      <c r="B57" s="23">
        <v>3407861</v>
      </c>
      <c r="C57" s="14">
        <f t="shared" si="0"/>
        <v>55</v>
      </c>
      <c r="D57" s="15">
        <f t="shared" si="1"/>
        <v>3407.8609999999999</v>
      </c>
      <c r="E57" s="15">
        <f t="shared" si="2"/>
        <v>187432.35499999998</v>
      </c>
      <c r="F57" s="15">
        <f t="shared" si="22"/>
        <v>4.0073331852324712</v>
      </c>
      <c r="G57" s="15">
        <f t="shared" si="22"/>
        <v>8.1338401007324421</v>
      </c>
      <c r="H57" s="15">
        <f t="shared" si="23"/>
        <v>16.058719257465423</v>
      </c>
      <c r="I57" s="15">
        <f t="shared" si="23"/>
        <v>66.159354784283138</v>
      </c>
      <c r="J57" s="15">
        <f>F57*G57</f>
        <v>32.595007359039741</v>
      </c>
      <c r="K57" s="16">
        <f t="shared" si="24"/>
        <v>3025</v>
      </c>
      <c r="L57" s="15">
        <f t="shared" si="24"/>
        <v>11613516.595321</v>
      </c>
      <c r="M57" s="15">
        <f t="shared" si="7"/>
        <v>447.36120554028435</v>
      </c>
      <c r="N57" s="17">
        <f>D57*F57</f>
        <v>13656.434475959513</v>
      </c>
      <c r="O57" s="15">
        <f t="shared" si="25"/>
        <v>1.8181818181818181E-2</v>
      </c>
      <c r="P57" s="15">
        <f t="shared" si="25"/>
        <v>2.9343919837106035E-4</v>
      </c>
      <c r="Q57" s="15">
        <f t="shared" si="26"/>
        <v>3.3057851239669419E-4</v>
      </c>
      <c r="R57" s="15">
        <f t="shared" si="26"/>
        <v>8.6106563140650504E-8</v>
      </c>
      <c r="S57" s="15">
        <f>O57*D57</f>
        <v>61.961109090909083</v>
      </c>
      <c r="T57" s="15">
        <f t="shared" si="12"/>
        <v>1.613915591040832E-2</v>
      </c>
      <c r="U57" s="15">
        <f>SIN(C57)</f>
        <v>-0.99975517335861985</v>
      </c>
      <c r="V57" s="15">
        <f>U57^2</f>
        <v>0.99951040665732405</v>
      </c>
      <c r="W57" s="15">
        <f>U57*G57</f>
        <v>-8.1318487199790574</v>
      </c>
      <c r="X57" s="18">
        <f t="shared" si="16"/>
        <v>166375</v>
      </c>
      <c r="Y57" s="18">
        <f t="shared" si="17"/>
        <v>9150625</v>
      </c>
      <c r="Z57" s="18">
        <f t="shared" si="18"/>
        <v>503284375</v>
      </c>
      <c r="AA57" s="18">
        <f t="shared" si="19"/>
        <v>27680640625</v>
      </c>
      <c r="AB57" s="17">
        <f t="shared" si="20"/>
        <v>10308779.525</v>
      </c>
      <c r="AC57" s="17">
        <f t="shared" si="21"/>
        <v>566982873.875</v>
      </c>
      <c r="AD57" s="19" t="s">
        <v>44</v>
      </c>
      <c r="AE57" s="20"/>
      <c r="AF57" s="20"/>
      <c r="AG57" s="20"/>
    </row>
    <row r="58" spans="1:33" s="21" customFormat="1" ht="8.25" customHeight="1">
      <c r="A58" s="13">
        <v>2012</v>
      </c>
      <c r="B58" s="23">
        <v>3402963</v>
      </c>
      <c r="C58" s="14">
        <f t="shared" si="0"/>
        <v>56</v>
      </c>
      <c r="D58" s="15">
        <f t="shared" si="1"/>
        <v>3402.9630000000002</v>
      </c>
      <c r="E58" s="15">
        <f t="shared" si="2"/>
        <v>190565.92800000001</v>
      </c>
      <c r="F58" s="15">
        <f t="shared" si="22"/>
        <v>4.0253516907351496</v>
      </c>
      <c r="G58" s="15">
        <f t="shared" si="22"/>
        <v>8.1324018016824677</v>
      </c>
      <c r="H58" s="15">
        <f t="shared" si="23"/>
        <v>16.203456234104326</v>
      </c>
      <c r="I58" s="15">
        <f t="shared" si="23"/>
        <v>66.135959064008247</v>
      </c>
      <c r="J58" s="15">
        <f t="shared" ref="J58:J63" si="27">F58*G58</f>
        <v>32.735777342140096</v>
      </c>
      <c r="K58" s="16">
        <f t="shared" si="24"/>
        <v>3136</v>
      </c>
      <c r="L58" s="15">
        <f t="shared" si="24"/>
        <v>11580157.179369001</v>
      </c>
      <c r="M58" s="15">
        <f t="shared" si="7"/>
        <v>455.41450089421818</v>
      </c>
      <c r="N58" s="17">
        <f t="shared" ref="N58:N63" si="28">D58*F58</f>
        <v>13698.122865559159</v>
      </c>
      <c r="O58" s="15">
        <f t="shared" si="25"/>
        <v>1.7857142857142856E-2</v>
      </c>
      <c r="P58" s="15">
        <f t="shared" si="25"/>
        <v>2.9386155535631738E-4</v>
      </c>
      <c r="Q58" s="15">
        <f t="shared" si="26"/>
        <v>3.1887755102040814E-4</v>
      </c>
      <c r="R58" s="15">
        <f t="shared" si="26"/>
        <v>8.6354613716433987E-8</v>
      </c>
      <c r="S58" s="15">
        <f t="shared" ref="S58:S63" si="29">O58*D58</f>
        <v>60.767196428571431</v>
      </c>
      <c r="T58" s="15">
        <f t="shared" si="12"/>
        <v>1.6456247099953775E-2</v>
      </c>
      <c r="U58" s="15">
        <f t="shared" ref="U58:U63" si="30">SIN(C58)</f>
        <v>-0.52155100208691185</v>
      </c>
      <c r="V58" s="15">
        <f t="shared" ref="V58:V63" si="31">U58^2</f>
        <v>0.27201544777786191</v>
      </c>
      <c r="W58" s="15">
        <f t="shared" ref="W58:W63" si="32">U58*G58</f>
        <v>-4.241462309040898</v>
      </c>
      <c r="X58" s="18">
        <f t="shared" si="16"/>
        <v>175616</v>
      </c>
      <c r="Y58" s="18">
        <f t="shared" si="17"/>
        <v>9834496</v>
      </c>
      <c r="Z58" s="18">
        <f t="shared" si="18"/>
        <v>550731776</v>
      </c>
      <c r="AA58" s="18">
        <f t="shared" si="19"/>
        <v>30840979456</v>
      </c>
      <c r="AB58" s="17">
        <f t="shared" si="20"/>
        <v>10671691.968</v>
      </c>
      <c r="AC58" s="17">
        <f t="shared" si="21"/>
        <v>597614750.20800006</v>
      </c>
      <c r="AD58" s="19" t="s">
        <v>44</v>
      </c>
      <c r="AE58" s="20"/>
      <c r="AF58" s="20"/>
      <c r="AG58" s="20"/>
    </row>
    <row r="59" spans="1:33" s="21" customFormat="1" ht="8.25" customHeight="1">
      <c r="A59" s="13">
        <v>2013</v>
      </c>
      <c r="B59" s="23">
        <v>3712736</v>
      </c>
      <c r="C59" s="14">
        <f t="shared" si="0"/>
        <v>57</v>
      </c>
      <c r="D59" s="15">
        <f t="shared" si="1"/>
        <v>3712.7359999999999</v>
      </c>
      <c r="E59" s="15">
        <f t="shared" si="2"/>
        <v>211625.95199999999</v>
      </c>
      <c r="F59" s="15">
        <f t="shared" si="22"/>
        <v>4.0430512678345503</v>
      </c>
      <c r="G59" s="15">
        <f t="shared" si="22"/>
        <v>8.2195243501140993</v>
      </c>
      <c r="H59" s="15">
        <f t="shared" si="23"/>
        <v>16.346263554338563</v>
      </c>
      <c r="I59" s="15">
        <f t="shared" si="23"/>
        <v>67.560580542118601</v>
      </c>
      <c r="J59" s="15">
        <f t="shared" si="27"/>
        <v>33.231958344725768</v>
      </c>
      <c r="K59" s="16">
        <f t="shared" si="24"/>
        <v>3249</v>
      </c>
      <c r="L59" s="15">
        <f t="shared" si="24"/>
        <v>13784408.605695998</v>
      </c>
      <c r="M59" s="15">
        <f t="shared" si="7"/>
        <v>468.51288795650368</v>
      </c>
      <c r="N59" s="17">
        <f t="shared" si="28"/>
        <v>15010.781991934977</v>
      </c>
      <c r="O59" s="15">
        <f t="shared" si="25"/>
        <v>1.7543859649122806E-2</v>
      </c>
      <c r="P59" s="15">
        <f t="shared" si="25"/>
        <v>2.6934314747937909E-4</v>
      </c>
      <c r="Q59" s="15">
        <f t="shared" si="26"/>
        <v>3.0778701138811941E-4</v>
      </c>
      <c r="R59" s="15">
        <f t="shared" si="26"/>
        <v>7.2545731094098555E-8</v>
      </c>
      <c r="S59" s="15">
        <f t="shared" si="29"/>
        <v>65.135719298245604</v>
      </c>
      <c r="T59" s="15">
        <f t="shared" si="12"/>
        <v>1.5352559406324608E-2</v>
      </c>
      <c r="U59" s="15">
        <f t="shared" si="30"/>
        <v>0.43616475524782494</v>
      </c>
      <c r="V59" s="15">
        <f t="shared" si="31"/>
        <v>0.19023969372039504</v>
      </c>
      <c r="W59" s="15">
        <f t="shared" si="32"/>
        <v>3.5850668264210537</v>
      </c>
      <c r="X59" s="18">
        <f t="shared" si="16"/>
        <v>185193</v>
      </c>
      <c r="Y59" s="18">
        <f t="shared" si="17"/>
        <v>10556001</v>
      </c>
      <c r="Z59" s="18">
        <f t="shared" si="18"/>
        <v>601692057</v>
      </c>
      <c r="AA59" s="18">
        <f t="shared" si="19"/>
        <v>34296447249</v>
      </c>
      <c r="AB59" s="17">
        <f t="shared" si="20"/>
        <v>12062679.264</v>
      </c>
      <c r="AC59" s="17">
        <f t="shared" si="21"/>
        <v>687572718.04799998</v>
      </c>
      <c r="AD59" s="19" t="s">
        <v>44</v>
      </c>
      <c r="AE59" s="20"/>
      <c r="AF59" s="20"/>
      <c r="AG59" s="20"/>
    </row>
    <row r="60" spans="1:33" s="21" customFormat="1" ht="8.25" customHeight="1">
      <c r="A60" s="13">
        <v>2014</v>
      </c>
      <c r="B60" s="23">
        <v>3146194</v>
      </c>
      <c r="C60" s="14">
        <f t="shared" si="0"/>
        <v>58</v>
      </c>
      <c r="D60" s="15">
        <f t="shared" si="1"/>
        <v>3146.194</v>
      </c>
      <c r="E60" s="15">
        <f t="shared" si="2"/>
        <v>182479.25200000001</v>
      </c>
      <c r="F60" s="15">
        <f t="shared" si="22"/>
        <v>4.0604430105464191</v>
      </c>
      <c r="G60" s="15">
        <f t="shared" si="22"/>
        <v>8.0539487473240978</v>
      </c>
      <c r="H60" s="15">
        <f t="shared" si="23"/>
        <v>16.487197441895269</v>
      </c>
      <c r="I60" s="15">
        <f t="shared" si="23"/>
        <v>64.866090424523406</v>
      </c>
      <c r="J60" s="15">
        <f t="shared" si="27"/>
        <v>32.702599898371219</v>
      </c>
      <c r="K60" s="16">
        <f t="shared" si="24"/>
        <v>3364</v>
      </c>
      <c r="L60" s="15">
        <f t="shared" si="24"/>
        <v>9898536.6856359988</v>
      </c>
      <c r="M60" s="15">
        <f t="shared" si="7"/>
        <v>467.12902734479769</v>
      </c>
      <c r="N60" s="17">
        <f t="shared" si="28"/>
        <v>12774.94143712308</v>
      </c>
      <c r="O60" s="15">
        <f t="shared" si="25"/>
        <v>1.7241379310344827E-2</v>
      </c>
      <c r="P60" s="15">
        <f t="shared" si="25"/>
        <v>3.1784435416252143E-4</v>
      </c>
      <c r="Q60" s="15">
        <f t="shared" si="26"/>
        <v>2.9726516052318666E-4</v>
      </c>
      <c r="R60" s="15">
        <f t="shared" si="26"/>
        <v>1.0102503347299035E-7</v>
      </c>
      <c r="S60" s="15">
        <f t="shared" si="29"/>
        <v>54.24472413793103</v>
      </c>
      <c r="T60" s="15">
        <f t="shared" si="12"/>
        <v>1.8434972541426242E-2</v>
      </c>
      <c r="U60" s="15">
        <f t="shared" si="30"/>
        <v>0.99287264808453712</v>
      </c>
      <c r="V60" s="15">
        <f t="shared" si="31"/>
        <v>0.98579609531440116</v>
      </c>
      <c r="W60" s="15">
        <f t="shared" si="32"/>
        <v>7.9965454202928177</v>
      </c>
      <c r="X60" s="18">
        <f t="shared" si="16"/>
        <v>195112</v>
      </c>
      <c r="Y60" s="18">
        <f t="shared" si="17"/>
        <v>11316496</v>
      </c>
      <c r="Z60" s="18">
        <f t="shared" si="18"/>
        <v>656356768</v>
      </c>
      <c r="AA60" s="18">
        <f t="shared" si="19"/>
        <v>38068692544</v>
      </c>
      <c r="AB60" s="17">
        <f t="shared" si="20"/>
        <v>10583796.616</v>
      </c>
      <c r="AC60" s="17">
        <f t="shared" si="21"/>
        <v>613860203.72800004</v>
      </c>
      <c r="AD60" s="19" t="s">
        <v>44</v>
      </c>
      <c r="AE60" s="20"/>
      <c r="AF60" s="20"/>
      <c r="AG60" s="20"/>
    </row>
    <row r="61" spans="1:33" s="21" customFormat="1" ht="8.25" customHeight="1">
      <c r="A61" s="13">
        <v>2015</v>
      </c>
      <c r="B61" s="23">
        <v>2419021</v>
      </c>
      <c r="C61" s="14">
        <f t="shared" si="0"/>
        <v>59</v>
      </c>
      <c r="D61" s="15">
        <f t="shared" si="1"/>
        <v>2419.0210000000002</v>
      </c>
      <c r="E61" s="15">
        <f t="shared" si="2"/>
        <v>142722.239</v>
      </c>
      <c r="F61" s="15">
        <f t="shared" si="22"/>
        <v>4.0775374439057197</v>
      </c>
      <c r="G61" s="15">
        <f t="shared" si="22"/>
        <v>7.791118191845599</v>
      </c>
      <c r="H61" s="15">
        <f t="shared" si="23"/>
        <v>16.626311606453189</v>
      </c>
      <c r="I61" s="15">
        <f t="shared" si="23"/>
        <v>60.701522679307438</v>
      </c>
      <c r="J61" s="15">
        <f t="shared" si="27"/>
        <v>31.768576157145457</v>
      </c>
      <c r="K61" s="16">
        <f t="shared" si="24"/>
        <v>3481</v>
      </c>
      <c r="L61" s="15">
        <f t="shared" si="24"/>
        <v>5851662.598441001</v>
      </c>
      <c r="M61" s="15">
        <f t="shared" si="7"/>
        <v>459.67597331889033</v>
      </c>
      <c r="N61" s="17">
        <f t="shared" si="28"/>
        <v>9863.6487050942596</v>
      </c>
      <c r="O61" s="15">
        <f t="shared" si="25"/>
        <v>1.6949152542372881E-2</v>
      </c>
      <c r="P61" s="15">
        <f t="shared" si="25"/>
        <v>4.1339037569330733E-4</v>
      </c>
      <c r="Q61" s="15">
        <f t="shared" si="26"/>
        <v>2.8727377190462512E-4</v>
      </c>
      <c r="R61" s="15">
        <f t="shared" si="26"/>
        <v>1.7089160271585378E-7</v>
      </c>
      <c r="S61" s="15">
        <f t="shared" si="29"/>
        <v>41.000355932203391</v>
      </c>
      <c r="T61" s="15">
        <f t="shared" si="12"/>
        <v>2.4390032165905132E-2</v>
      </c>
      <c r="U61" s="15">
        <f t="shared" si="30"/>
        <v>0.63673800713913786</v>
      </c>
      <c r="V61" s="15">
        <f t="shared" si="31"/>
        <v>0.40543528973552079</v>
      </c>
      <c r="W61" s="15">
        <f t="shared" si="32"/>
        <v>4.96090107086125</v>
      </c>
      <c r="X61" s="18">
        <f t="shared" si="16"/>
        <v>205379</v>
      </c>
      <c r="Y61" s="18">
        <f t="shared" si="17"/>
        <v>12117361</v>
      </c>
      <c r="Z61" s="18">
        <f t="shared" si="18"/>
        <v>714924299</v>
      </c>
      <c r="AA61" s="18">
        <f t="shared" si="19"/>
        <v>42180533641</v>
      </c>
      <c r="AB61" s="17">
        <f t="shared" si="20"/>
        <v>8420612.1009999998</v>
      </c>
      <c r="AC61" s="17">
        <f t="shared" si="21"/>
        <v>496816113.95900005</v>
      </c>
      <c r="AD61" s="19" t="s">
        <v>44</v>
      </c>
      <c r="AE61" s="20"/>
      <c r="AF61" s="20"/>
      <c r="AG61" s="20"/>
    </row>
    <row r="62" spans="1:33" s="21" customFormat="1" ht="8.25" customHeight="1">
      <c r="A62" s="13">
        <v>2016</v>
      </c>
      <c r="B62" s="23">
        <v>2176784</v>
      </c>
      <c r="C62" s="14">
        <f t="shared" si="0"/>
        <v>60</v>
      </c>
      <c r="D62" s="15">
        <f t="shared" si="1"/>
        <v>2176.7840000000001</v>
      </c>
      <c r="E62" s="15">
        <f t="shared" si="2"/>
        <v>130607.04000000001</v>
      </c>
      <c r="F62" s="15">
        <f t="shared" si="22"/>
        <v>4.0943445622221004</v>
      </c>
      <c r="G62" s="15">
        <f t="shared" si="22"/>
        <v>7.685603837203141</v>
      </c>
      <c r="H62" s="15">
        <f t="shared" si="23"/>
        <v>16.763657394197683</v>
      </c>
      <c r="I62" s="15">
        <f t="shared" si="23"/>
        <v>59.068506342431647</v>
      </c>
      <c r="J62" s="15">
        <f t="shared" si="27"/>
        <v>31.467510278245989</v>
      </c>
      <c r="K62" s="16">
        <f t="shared" si="24"/>
        <v>3600</v>
      </c>
      <c r="L62" s="15">
        <f t="shared" si="24"/>
        <v>4738388.5826560007</v>
      </c>
      <c r="M62" s="15">
        <f t="shared" si="7"/>
        <v>461.13623023218844</v>
      </c>
      <c r="N62" s="17">
        <f t="shared" si="28"/>
        <v>8912.503733532074</v>
      </c>
      <c r="O62" s="15">
        <f t="shared" si="25"/>
        <v>1.6666666666666666E-2</v>
      </c>
      <c r="P62" s="15">
        <f t="shared" si="25"/>
        <v>4.5939330682327691E-4</v>
      </c>
      <c r="Q62" s="15">
        <f t="shared" si="26"/>
        <v>2.7777777777777778E-4</v>
      </c>
      <c r="R62" s="15">
        <f t="shared" si="26"/>
        <v>2.1104221035402543E-7</v>
      </c>
      <c r="S62" s="15">
        <f t="shared" si="29"/>
        <v>36.279733333333333</v>
      </c>
      <c r="T62" s="15">
        <f t="shared" si="12"/>
        <v>2.7563598409396615E-2</v>
      </c>
      <c r="U62" s="15">
        <f t="shared" si="30"/>
        <v>-0.30481062110221668</v>
      </c>
      <c r="V62" s="15">
        <f t="shared" si="31"/>
        <v>9.2909514736719101E-2</v>
      </c>
      <c r="W62" s="15">
        <f t="shared" si="32"/>
        <v>-2.3426536791634693</v>
      </c>
      <c r="X62" s="18">
        <f t="shared" si="16"/>
        <v>216000</v>
      </c>
      <c r="Y62" s="18">
        <f t="shared" si="17"/>
        <v>12960000</v>
      </c>
      <c r="Z62" s="18">
        <f t="shared" si="18"/>
        <v>777600000</v>
      </c>
      <c r="AA62" s="18">
        <f t="shared" si="19"/>
        <v>46656000000</v>
      </c>
      <c r="AB62" s="17">
        <f t="shared" si="20"/>
        <v>7836422.4000000004</v>
      </c>
      <c r="AC62" s="17">
        <f t="shared" si="21"/>
        <v>470185344</v>
      </c>
      <c r="AD62" s="19" t="s">
        <v>45</v>
      </c>
      <c r="AE62" s="20"/>
      <c r="AF62" s="20"/>
      <c r="AG62" s="20"/>
    </row>
    <row r="63" spans="1:33" s="21" customFormat="1" ht="8.25" customHeight="1">
      <c r="A63" s="13">
        <v>2017</v>
      </c>
      <c r="B63" s="23">
        <v>2699167</v>
      </c>
      <c r="C63" s="14">
        <f t="shared" si="0"/>
        <v>61</v>
      </c>
      <c r="D63" s="15">
        <f t="shared" si="1"/>
        <v>2699.1669999999999</v>
      </c>
      <c r="E63" s="15">
        <f t="shared" si="2"/>
        <v>164649.18700000001</v>
      </c>
      <c r="F63" s="15">
        <f t="shared" si="22"/>
        <v>4.1108738641733114</v>
      </c>
      <c r="G63" s="15">
        <f t="shared" si="22"/>
        <v>7.9006984858722724</v>
      </c>
      <c r="H63" s="15">
        <f t="shared" si="23"/>
        <v>16.899283927143212</v>
      </c>
      <c r="I63" s="15">
        <f t="shared" si="23"/>
        <v>62.421036564664419</v>
      </c>
      <c r="J63" s="15">
        <f t="shared" si="27"/>
        <v>32.478774914285978</v>
      </c>
      <c r="K63" s="16">
        <f t="shared" si="24"/>
        <v>3721</v>
      </c>
      <c r="L63" s="15">
        <f t="shared" si="24"/>
        <v>7285502.4938889993</v>
      </c>
      <c r="M63" s="15">
        <f t="shared" si="7"/>
        <v>481.94260763820864</v>
      </c>
      <c r="N63" s="17">
        <f t="shared" si="28"/>
        <v>11095.935075339085</v>
      </c>
      <c r="O63" s="15">
        <f t="shared" si="25"/>
        <v>1.6393442622950821E-2</v>
      </c>
      <c r="P63" s="15">
        <f t="shared" si="25"/>
        <v>3.7048467175243327E-4</v>
      </c>
      <c r="Q63" s="15">
        <f t="shared" si="26"/>
        <v>2.6874496103198068E-4</v>
      </c>
      <c r="R63" s="15">
        <f t="shared" si="26"/>
        <v>1.3725889200350823E-7</v>
      </c>
      <c r="S63" s="15">
        <f t="shared" si="29"/>
        <v>44.248639344262294</v>
      </c>
      <c r="T63" s="15">
        <f t="shared" si="12"/>
        <v>2.2599564976898429E-2</v>
      </c>
      <c r="U63" s="15">
        <f t="shared" si="30"/>
        <v>-0.96611777000839294</v>
      </c>
      <c r="V63" s="15">
        <f t="shared" si="31"/>
        <v>0.93338354552599001</v>
      </c>
      <c r="W63" s="15">
        <f t="shared" si="32"/>
        <v>-7.6330052026796062</v>
      </c>
      <c r="X63" s="18">
        <f t="shared" si="16"/>
        <v>226981</v>
      </c>
      <c r="Y63" s="18">
        <f t="shared" si="17"/>
        <v>13845841</v>
      </c>
      <c r="Z63" s="18">
        <f t="shared" si="18"/>
        <v>844596301</v>
      </c>
      <c r="AA63" s="18">
        <f t="shared" si="19"/>
        <v>51520374361</v>
      </c>
      <c r="AB63" s="17">
        <f t="shared" si="20"/>
        <v>10043600.407</v>
      </c>
      <c r="AC63" s="17">
        <f t="shared" si="21"/>
        <v>612659624.82700002</v>
      </c>
      <c r="AD63" s="19" t="s">
        <v>45</v>
      </c>
      <c r="AE63" s="20"/>
      <c r="AF63" s="20"/>
      <c r="AG63" s="20"/>
    </row>
    <row r="64" spans="1:33" s="21" customFormat="1" ht="8.25" customHeight="1">
      <c r="A64" s="13"/>
      <c r="B64" s="23"/>
      <c r="C64" s="14"/>
      <c r="D64" s="15"/>
      <c r="E64" s="15"/>
      <c r="F64" s="15"/>
      <c r="G64" s="15"/>
      <c r="H64" s="15"/>
      <c r="I64" s="15"/>
      <c r="J64" s="15"/>
      <c r="K64" s="16"/>
      <c r="L64" s="15"/>
      <c r="M64" s="15"/>
      <c r="N64" s="17"/>
      <c r="O64" s="15"/>
      <c r="P64" s="15"/>
      <c r="Q64" s="15"/>
      <c r="R64" s="15"/>
      <c r="S64" s="15"/>
      <c r="T64" s="15"/>
      <c r="U64" s="15"/>
      <c r="V64" s="15"/>
      <c r="W64" s="15"/>
      <c r="X64" s="18"/>
      <c r="Y64" s="18"/>
      <c r="Z64" s="18"/>
      <c r="AA64" s="18"/>
      <c r="AB64" s="17"/>
      <c r="AC64" s="17"/>
      <c r="AD64" s="19"/>
      <c r="AE64" s="20"/>
      <c r="AF64" s="20"/>
      <c r="AG64" s="20"/>
    </row>
    <row r="65" spans="1:37" s="31" customFormat="1" ht="10">
      <c r="A65" s="24"/>
      <c r="B65" s="25">
        <f t="shared" ref="B65:AB65" si="33">SUM(B3:B63)</f>
        <v>78516550</v>
      </c>
      <c r="C65" s="25">
        <f t="shared" si="33"/>
        <v>1891</v>
      </c>
      <c r="D65" s="26">
        <f t="shared" si="33"/>
        <v>78516.549999999988</v>
      </c>
      <c r="E65" s="27">
        <f t="shared" si="33"/>
        <v>3417793.375</v>
      </c>
      <c r="F65" s="28">
        <f t="shared" si="33"/>
        <v>192.7390472878449</v>
      </c>
      <c r="G65" s="28">
        <f t="shared" si="33"/>
        <v>411.2538326492421</v>
      </c>
      <c r="H65" s="28">
        <f t="shared" si="33"/>
        <v>657.78422546615934</v>
      </c>
      <c r="I65" s="28">
        <f t="shared" si="33"/>
        <v>2842.5036459433773</v>
      </c>
      <c r="J65" s="28">
        <f t="shared" si="33"/>
        <v>1356.0943355021102</v>
      </c>
      <c r="K65" s="28">
        <f t="shared" si="33"/>
        <v>77531</v>
      </c>
      <c r="L65" s="28">
        <f t="shared" si="33"/>
        <v>161999801.49939799</v>
      </c>
      <c r="M65" s="28">
        <f t="shared" si="33"/>
        <v>13809.875527260039</v>
      </c>
      <c r="N65" s="28">
        <f t="shared" si="33"/>
        <v>289995.0392088985</v>
      </c>
      <c r="O65" s="28">
        <f t="shared" si="33"/>
        <v>4.6962638555746867</v>
      </c>
      <c r="P65" s="28">
        <f t="shared" si="33"/>
        <v>0.15222568166639142</v>
      </c>
      <c r="Q65" s="28">
        <f t="shared" si="33"/>
        <v>1.6286742624694004</v>
      </c>
      <c r="R65" s="28">
        <f t="shared" si="33"/>
        <v>1.7777115388386421E-3</v>
      </c>
      <c r="S65" s="28">
        <f t="shared" si="33"/>
        <v>2292.2742315612363</v>
      </c>
      <c r="T65" s="28">
        <f t="shared" si="33"/>
        <v>1.7707305474960282</v>
      </c>
      <c r="U65" s="28">
        <f t="shared" si="33"/>
        <v>0.66841091362147753</v>
      </c>
      <c r="V65" s="28">
        <f t="shared" si="33"/>
        <v>30.886636764366457</v>
      </c>
      <c r="W65" s="28">
        <f t="shared" si="33"/>
        <v>0.60431040661398594</v>
      </c>
      <c r="X65" s="25">
        <f t="shared" si="33"/>
        <v>3575881</v>
      </c>
      <c r="Y65" s="25">
        <f t="shared" si="33"/>
        <v>175917839</v>
      </c>
      <c r="Z65" s="25">
        <f t="shared" si="33"/>
        <v>9014796001</v>
      </c>
      <c r="AA65" s="25">
        <f t="shared" si="33"/>
        <v>475145709791</v>
      </c>
      <c r="AB65" s="28">
        <f t="shared" si="33"/>
        <v>164261033.62300003</v>
      </c>
      <c r="AC65" s="28">
        <f>SUM(AC3:AC63)</f>
        <v>8320392411.8470001</v>
      </c>
      <c r="AD65" s="29"/>
      <c r="AE65" s="30"/>
      <c r="AF65" s="30"/>
      <c r="AG65" s="30"/>
    </row>
    <row r="67" spans="1:37">
      <c r="A67" s="32"/>
      <c r="B67" s="33"/>
    </row>
    <row r="68" spans="1:37" s="38" customFormat="1" ht="16">
      <c r="A68" s="34"/>
      <c r="B68" s="35"/>
      <c r="C68" s="36"/>
      <c r="D68" s="36"/>
      <c r="E68" s="37"/>
      <c r="F68" s="37"/>
      <c r="G68" s="37"/>
      <c r="H68" s="37"/>
      <c r="I68" s="37"/>
      <c r="K68" s="37"/>
      <c r="L68" s="37"/>
      <c r="M68" s="37"/>
      <c r="N68" s="37"/>
      <c r="O68" s="37"/>
      <c r="AD68" s="39"/>
      <c r="AE68" s="39"/>
      <c r="AF68" s="39"/>
      <c r="AG68" s="40" t="s">
        <v>46</v>
      </c>
      <c r="AH68" s="41"/>
      <c r="AI68" s="42"/>
      <c r="AJ68" s="42" t="s">
        <v>47</v>
      </c>
      <c r="AK68" s="43"/>
    </row>
    <row r="69" spans="1:37" s="38" customFormat="1" ht="16">
      <c r="A69" s="34"/>
      <c r="B69" s="35"/>
      <c r="C69" s="44"/>
      <c r="D69" s="44"/>
      <c r="E69" s="45"/>
      <c r="F69" s="45"/>
      <c r="G69" s="45"/>
      <c r="H69" s="45"/>
      <c r="I69" s="45"/>
      <c r="K69" s="46"/>
      <c r="L69" s="47"/>
      <c r="M69" s="47"/>
      <c r="N69" s="47"/>
      <c r="O69" s="47"/>
      <c r="AD69" s="39"/>
      <c r="AE69" s="39"/>
      <c r="AF69" s="39"/>
      <c r="AG69" s="34" t="s">
        <v>48</v>
      </c>
      <c r="AH69" s="48">
        <f>COUNTA(B3:B63)</f>
        <v>61</v>
      </c>
      <c r="AI69" s="39"/>
      <c r="AJ69" s="49" t="s">
        <v>49</v>
      </c>
      <c r="AK69" s="50">
        <f>AH70/AH69</f>
        <v>31</v>
      </c>
    </row>
    <row r="70" spans="1:37" s="38" customFormat="1" ht="16">
      <c r="A70" s="51"/>
      <c r="B70" s="39"/>
      <c r="C70" s="44"/>
      <c r="D70" s="44"/>
      <c r="E70" s="45"/>
      <c r="F70" s="45"/>
      <c r="G70" s="45"/>
      <c r="H70" s="45"/>
      <c r="I70" s="45"/>
      <c r="K70" s="46"/>
      <c r="L70" s="47"/>
      <c r="M70" s="47"/>
      <c r="N70" s="47"/>
      <c r="O70" s="47"/>
      <c r="AD70" s="39"/>
      <c r="AE70" s="39"/>
      <c r="AF70" s="39"/>
      <c r="AG70" s="34" t="s">
        <v>50</v>
      </c>
      <c r="AH70" s="48">
        <f>C65</f>
        <v>1891</v>
      </c>
      <c r="AI70" s="39"/>
      <c r="AJ70" s="49" t="s">
        <v>51</v>
      </c>
      <c r="AK70" s="50">
        <f>AH71/AH69</f>
        <v>1287.156557377049</v>
      </c>
    </row>
    <row r="71" spans="1:37" s="38" customFormat="1" ht="16">
      <c r="A71" s="51"/>
      <c r="B71" s="39"/>
      <c r="C71" s="44"/>
      <c r="D71" s="44"/>
      <c r="E71" s="45"/>
      <c r="F71" s="45"/>
      <c r="G71" s="45"/>
      <c r="H71" s="45"/>
      <c r="I71" s="45"/>
      <c r="K71" s="46"/>
      <c r="L71" s="47"/>
      <c r="M71" s="47"/>
      <c r="N71" s="47"/>
      <c r="O71" s="47"/>
      <c r="AD71" s="39"/>
      <c r="AE71" s="39"/>
      <c r="AF71" s="39"/>
      <c r="AG71" s="34" t="s">
        <v>52</v>
      </c>
      <c r="AH71" s="48">
        <f>D65</f>
        <v>78516.549999999988</v>
      </c>
      <c r="AI71" s="39"/>
      <c r="AJ71" s="49" t="s">
        <v>53</v>
      </c>
      <c r="AK71" s="50">
        <f>AH75/AH69</f>
        <v>3.1596565129154901</v>
      </c>
    </row>
    <row r="72" spans="1:37" s="38" customFormat="1" ht="16">
      <c r="A72" s="51"/>
      <c r="B72" s="39"/>
      <c r="C72" s="44"/>
      <c r="D72" s="44"/>
      <c r="E72" s="45"/>
      <c r="F72" s="45"/>
      <c r="G72" s="45"/>
      <c r="H72" s="45"/>
      <c r="I72" s="45"/>
      <c r="K72" s="46"/>
      <c r="L72" s="47"/>
      <c r="M72" s="47"/>
      <c r="N72" s="47"/>
      <c r="O72" s="47"/>
      <c r="AD72" s="39"/>
      <c r="AE72" s="39"/>
      <c r="AF72" s="39"/>
      <c r="AG72" s="34" t="s">
        <v>11</v>
      </c>
      <c r="AH72" s="48">
        <f>K65</f>
        <v>77531</v>
      </c>
      <c r="AI72" s="39"/>
      <c r="AJ72" s="49" t="s">
        <v>54</v>
      </c>
      <c r="AK72" s="50">
        <f>AH76/AH69</f>
        <v>6.7418661090039684</v>
      </c>
    </row>
    <row r="73" spans="1:37" s="38" customFormat="1" ht="16">
      <c r="A73" s="51"/>
      <c r="B73" s="39"/>
      <c r="C73" s="44"/>
      <c r="D73" s="44"/>
      <c r="E73" s="45"/>
      <c r="F73" s="45"/>
      <c r="G73" s="45"/>
      <c r="H73" s="45"/>
      <c r="I73" s="45"/>
      <c r="K73" s="46"/>
      <c r="L73" s="47"/>
      <c r="M73" s="47"/>
      <c r="N73" s="47"/>
      <c r="O73" s="47"/>
      <c r="AD73" s="39"/>
      <c r="AE73" s="39"/>
      <c r="AF73" s="39"/>
      <c r="AG73" s="34" t="s">
        <v>12</v>
      </c>
      <c r="AH73" s="48">
        <f>L65</f>
        <v>161999801.49939799</v>
      </c>
      <c r="AI73" s="39"/>
      <c r="AJ73" s="49" t="s">
        <v>55</v>
      </c>
      <c r="AK73" s="50">
        <f>AH82/AH69</f>
        <v>7.6987932058601424E-2</v>
      </c>
    </row>
    <row r="74" spans="1:37" s="38" customFormat="1" ht="16">
      <c r="A74" s="51"/>
      <c r="B74" s="39"/>
      <c r="C74" s="44"/>
      <c r="D74" s="44"/>
      <c r="E74" s="45"/>
      <c r="F74" s="45"/>
      <c r="G74" s="45"/>
      <c r="H74" s="45"/>
      <c r="I74" s="45"/>
      <c r="K74" s="46"/>
      <c r="L74" s="47"/>
      <c r="M74" s="47"/>
      <c r="N74" s="47"/>
      <c r="O74" s="47"/>
      <c r="AD74" s="39"/>
      <c r="AE74" s="39"/>
      <c r="AF74" s="39"/>
      <c r="AG74" s="34" t="s">
        <v>5</v>
      </c>
      <c r="AH74" s="48">
        <f>E65</f>
        <v>3417793.375</v>
      </c>
      <c r="AI74" s="39"/>
      <c r="AJ74" s="49" t="s">
        <v>56</v>
      </c>
      <c r="AK74" s="50">
        <f>AH83/AH69</f>
        <v>2.4955029781375641E-3</v>
      </c>
    </row>
    <row r="75" spans="1:37" s="38" customFormat="1" ht="16">
      <c r="A75" s="51"/>
      <c r="B75" s="39"/>
      <c r="C75" s="44"/>
      <c r="D75" s="44"/>
      <c r="E75" s="45"/>
      <c r="F75" s="45"/>
      <c r="G75" s="45"/>
      <c r="H75" s="45"/>
      <c r="I75" s="45"/>
      <c r="K75" s="46"/>
      <c r="L75" s="47"/>
      <c r="M75" s="47"/>
      <c r="N75" s="47"/>
      <c r="O75" s="47"/>
      <c r="AD75" s="39"/>
      <c r="AE75" s="39"/>
      <c r="AF75" s="39"/>
      <c r="AG75" s="34" t="s">
        <v>6</v>
      </c>
      <c r="AH75" s="48">
        <f>F65</f>
        <v>192.7390472878449</v>
      </c>
      <c r="AI75" s="39"/>
      <c r="AJ75" s="49" t="s">
        <v>57</v>
      </c>
      <c r="AK75" s="50">
        <f>AH88/AH69</f>
        <v>1.0957555961007828E-2</v>
      </c>
    </row>
    <row r="76" spans="1:37" s="38" customFormat="1" ht="16">
      <c r="A76" s="51"/>
      <c r="B76" s="39"/>
      <c r="C76" s="44"/>
      <c r="D76" s="44"/>
      <c r="E76" s="45"/>
      <c r="F76" s="45"/>
      <c r="G76" s="45"/>
      <c r="H76" s="45"/>
      <c r="I76" s="45"/>
      <c r="K76" s="46"/>
      <c r="L76" s="47"/>
      <c r="M76" s="47"/>
      <c r="N76" s="47"/>
      <c r="O76" s="47"/>
      <c r="AD76" s="39"/>
      <c r="AE76" s="39"/>
      <c r="AF76" s="39"/>
      <c r="AG76" s="34" t="s">
        <v>7</v>
      </c>
      <c r="AH76" s="48">
        <f>G65</f>
        <v>411.2538326492421</v>
      </c>
      <c r="AI76" s="39"/>
      <c r="AJ76" s="49"/>
      <c r="AK76" s="50"/>
    </row>
    <row r="77" spans="1:37" s="38" customFormat="1" ht="16">
      <c r="A77" s="51"/>
      <c r="B77" s="39"/>
      <c r="C77" s="44"/>
      <c r="D77" s="44"/>
      <c r="E77" s="45"/>
      <c r="F77" s="45"/>
      <c r="G77" s="45"/>
      <c r="H77" s="45"/>
      <c r="I77" s="45"/>
      <c r="K77" s="46"/>
      <c r="L77" s="47"/>
      <c r="M77" s="47"/>
      <c r="N77" s="47"/>
      <c r="O77" s="47"/>
      <c r="AD77" s="39"/>
      <c r="AE77" s="39"/>
      <c r="AF77" s="39"/>
      <c r="AG77" s="34" t="s">
        <v>8</v>
      </c>
      <c r="AH77" s="48">
        <f>H65</f>
        <v>657.78422546615934</v>
      </c>
      <c r="AI77" s="39"/>
      <c r="AJ77" s="49" t="s">
        <v>58</v>
      </c>
      <c r="AK77" s="50">
        <f>AH72-AH69*AK69^2</f>
        <v>18910</v>
      </c>
    </row>
    <row r="78" spans="1:37" s="38" customFormat="1" ht="16">
      <c r="A78" s="51"/>
      <c r="B78" s="39"/>
      <c r="C78" s="44"/>
      <c r="D78" s="44"/>
      <c r="E78" s="45"/>
      <c r="F78" s="45"/>
      <c r="G78" s="45"/>
      <c r="H78" s="45"/>
      <c r="I78" s="45"/>
      <c r="K78" s="46"/>
      <c r="L78" s="47"/>
      <c r="M78" s="47"/>
      <c r="N78" s="47"/>
      <c r="O78" s="47"/>
      <c r="AD78" s="39"/>
      <c r="AE78" s="39"/>
      <c r="AF78" s="39"/>
      <c r="AG78" s="34" t="s">
        <v>9</v>
      </c>
      <c r="AH78" s="48">
        <f>I65</f>
        <v>2842.5036459433773</v>
      </c>
      <c r="AI78" s="39"/>
      <c r="AJ78" s="49" t="s">
        <v>59</v>
      </c>
      <c r="AK78" s="50">
        <f>AH73-AH69*AK70^2</f>
        <v>60936709.304275066</v>
      </c>
    </row>
    <row r="79" spans="1:37" s="38" customFormat="1" ht="16">
      <c r="A79" s="51"/>
      <c r="B79" s="39"/>
      <c r="C79" s="44"/>
      <c r="D79" s="44"/>
      <c r="E79" s="45"/>
      <c r="F79" s="45"/>
      <c r="G79" s="45"/>
      <c r="H79" s="45"/>
      <c r="I79" s="45"/>
      <c r="K79" s="46"/>
      <c r="L79" s="47"/>
      <c r="M79" s="47"/>
      <c r="N79" s="47"/>
      <c r="O79" s="47"/>
      <c r="AD79" s="39"/>
      <c r="AE79" s="39"/>
      <c r="AF79" s="39"/>
      <c r="AG79" s="34" t="s">
        <v>10</v>
      </c>
      <c r="AH79" s="48">
        <f>J65</f>
        <v>1356.0943355021102</v>
      </c>
      <c r="AI79" s="39"/>
      <c r="AJ79" s="49" t="s">
        <v>60</v>
      </c>
      <c r="AK79" s="50">
        <f>AH77-AH69*AK71^2</f>
        <v>48.795039409993592</v>
      </c>
    </row>
    <row r="80" spans="1:37" s="38" customFormat="1" ht="16">
      <c r="A80" s="51"/>
      <c r="B80" s="39"/>
      <c r="C80" s="44"/>
      <c r="D80" s="44"/>
      <c r="E80" s="45"/>
      <c r="F80" s="45"/>
      <c r="G80" s="45"/>
      <c r="H80" s="45"/>
      <c r="I80" s="45"/>
      <c r="K80" s="46"/>
      <c r="L80" s="47"/>
      <c r="M80" s="47"/>
      <c r="N80" s="47"/>
      <c r="O80" s="47"/>
      <c r="AD80" s="39"/>
      <c r="AE80" s="39"/>
      <c r="AF80" s="39"/>
      <c r="AG80" s="34" t="s">
        <v>13</v>
      </c>
      <c r="AH80" s="48">
        <f>M65</f>
        <v>13809.875527260039</v>
      </c>
      <c r="AI80" s="39"/>
      <c r="AJ80" s="49" t="s">
        <v>61</v>
      </c>
      <c r="AK80" s="50">
        <f>AH78-AH69*AK72^2</f>
        <v>69.885369407462349</v>
      </c>
    </row>
    <row r="81" spans="1:37" s="38" customFormat="1" ht="16">
      <c r="A81" s="51"/>
      <c r="B81" s="39"/>
      <c r="C81" s="44"/>
      <c r="D81" s="44"/>
      <c r="E81" s="45"/>
      <c r="F81" s="45"/>
      <c r="G81" s="45"/>
      <c r="H81" s="45"/>
      <c r="I81" s="45"/>
      <c r="K81" s="46"/>
      <c r="L81" s="47"/>
      <c r="M81" s="47"/>
      <c r="N81" s="47"/>
      <c r="O81" s="47"/>
      <c r="AD81" s="39"/>
      <c r="AE81" s="39"/>
      <c r="AF81" s="39"/>
      <c r="AG81" s="34" t="s">
        <v>14</v>
      </c>
      <c r="AH81" s="48">
        <f>N65</f>
        <v>289995.0392088985</v>
      </c>
      <c r="AI81" s="39"/>
      <c r="AJ81" s="49" t="s">
        <v>62</v>
      </c>
      <c r="AK81" s="50">
        <f>AH84-AH69*AK73^2</f>
        <v>1.2671186198271509</v>
      </c>
    </row>
    <row r="82" spans="1:37" s="38" customFormat="1" ht="16">
      <c r="A82" s="51"/>
      <c r="B82" s="39"/>
      <c r="C82" s="44"/>
      <c r="D82" s="44"/>
      <c r="E82" s="45"/>
      <c r="F82" s="45"/>
      <c r="G82" s="45"/>
      <c r="H82" s="45"/>
      <c r="I82" s="45"/>
      <c r="K82" s="46"/>
      <c r="L82" s="47"/>
      <c r="M82" s="47"/>
      <c r="N82" s="47"/>
      <c r="O82" s="47"/>
      <c r="AD82" s="39"/>
      <c r="AE82" s="39"/>
      <c r="AF82" s="39"/>
      <c r="AG82" s="34" t="s">
        <v>15</v>
      </c>
      <c r="AH82" s="48">
        <f>O65</f>
        <v>4.6962638555746867</v>
      </c>
      <c r="AI82" s="39"/>
      <c r="AJ82" s="49" t="s">
        <v>63</v>
      </c>
      <c r="AK82" s="50">
        <f>AH85-AH69*AK74^2</f>
        <v>1.3978318968911416E-3</v>
      </c>
    </row>
    <row r="83" spans="1:37" s="38" customFormat="1" ht="16">
      <c r="A83" s="51"/>
      <c r="B83" s="39"/>
      <c r="C83" s="44"/>
      <c r="D83" s="44"/>
      <c r="E83" s="45"/>
      <c r="F83" s="45"/>
      <c r="G83" s="45"/>
      <c r="H83" s="45"/>
      <c r="I83" s="45"/>
      <c r="K83" s="46"/>
      <c r="L83" s="47"/>
      <c r="M83" s="47"/>
      <c r="N83" s="47"/>
      <c r="O83" s="47"/>
      <c r="AD83" s="39"/>
      <c r="AE83" s="39"/>
      <c r="AF83" s="39"/>
      <c r="AG83" s="34" t="s">
        <v>16</v>
      </c>
      <c r="AH83" s="48">
        <f>P65</f>
        <v>0.15222568166639142</v>
      </c>
      <c r="AI83" s="39"/>
      <c r="AJ83" s="49" t="s">
        <v>64</v>
      </c>
      <c r="AK83" s="50">
        <f>AH89-AH69*AK75^2</f>
        <v>30.8793126143755</v>
      </c>
    </row>
    <row r="84" spans="1:37" s="38" customFormat="1" ht="16">
      <c r="A84" s="51"/>
      <c r="B84" s="39"/>
      <c r="C84" s="44"/>
      <c r="D84" s="44"/>
      <c r="E84" s="45"/>
      <c r="F84" s="45"/>
      <c r="G84" s="45"/>
      <c r="H84" s="45"/>
      <c r="I84" s="45"/>
      <c r="K84" s="46"/>
      <c r="L84" s="47"/>
      <c r="M84" s="47"/>
      <c r="N84" s="47"/>
      <c r="O84" s="47"/>
      <c r="AD84" s="39"/>
      <c r="AE84" s="39"/>
      <c r="AF84" s="39"/>
      <c r="AG84" s="34" t="s">
        <v>17</v>
      </c>
      <c r="AH84" s="48">
        <f>Q65</f>
        <v>1.6286742624694004</v>
      </c>
      <c r="AI84" s="39"/>
      <c r="AJ84" s="49"/>
      <c r="AK84" s="50"/>
    </row>
    <row r="85" spans="1:37" s="38" customFormat="1" ht="16">
      <c r="A85" s="51"/>
      <c r="B85" s="39"/>
      <c r="C85" s="44"/>
      <c r="D85" s="44"/>
      <c r="E85" s="45"/>
      <c r="F85" s="45"/>
      <c r="G85" s="45"/>
      <c r="H85" s="45"/>
      <c r="I85" s="45"/>
      <c r="K85" s="46"/>
      <c r="L85" s="47"/>
      <c r="M85" s="47"/>
      <c r="N85" s="47"/>
      <c r="O85" s="47"/>
      <c r="AD85" s="39"/>
      <c r="AE85" s="39"/>
      <c r="AF85" s="39"/>
      <c r="AG85" s="34" t="s">
        <v>18</v>
      </c>
      <c r="AH85" s="48">
        <f>R65</f>
        <v>1.7777115388386421E-3</v>
      </c>
      <c r="AI85" s="39"/>
      <c r="AJ85" s="49" t="s">
        <v>65</v>
      </c>
      <c r="AK85" s="50">
        <f>AH74-AH69*AK69*AK70</f>
        <v>983780.32500000019</v>
      </c>
    </row>
    <row r="86" spans="1:37" s="38" customFormat="1" ht="16">
      <c r="A86" s="51"/>
      <c r="B86" s="39"/>
      <c r="C86" s="44"/>
      <c r="D86" s="44"/>
      <c r="E86" s="45"/>
      <c r="F86" s="45"/>
      <c r="G86" s="45"/>
      <c r="H86" s="45"/>
      <c r="I86" s="45"/>
      <c r="K86" s="46"/>
      <c r="L86" s="47"/>
      <c r="M86" s="47"/>
      <c r="N86" s="47"/>
      <c r="O86" s="47"/>
      <c r="AD86" s="39"/>
      <c r="AE86" s="39"/>
      <c r="AF86" s="39"/>
      <c r="AG86" s="34" t="s">
        <v>19</v>
      </c>
      <c r="AH86" s="48">
        <f>S65</f>
        <v>2292.2742315612363</v>
      </c>
      <c r="AI86" s="39"/>
      <c r="AJ86" s="49" t="s">
        <v>66</v>
      </c>
      <c r="AK86" s="50">
        <f>AH81-AK70*AK71*AH69</f>
        <v>41909.710629743786</v>
      </c>
    </row>
    <row r="87" spans="1:37" s="38" customFormat="1" ht="16">
      <c r="A87" s="51"/>
      <c r="B87" s="39"/>
      <c r="C87" s="44"/>
      <c r="D87" s="44"/>
      <c r="E87" s="45"/>
      <c r="F87" s="45"/>
      <c r="G87" s="45"/>
      <c r="H87" s="45"/>
      <c r="I87" s="45"/>
      <c r="K87" s="46"/>
      <c r="L87" s="47"/>
      <c r="M87" s="47"/>
      <c r="N87" s="47"/>
      <c r="O87" s="47"/>
      <c r="AD87" s="39"/>
      <c r="AE87" s="39"/>
      <c r="AF87" s="39"/>
      <c r="AG87" s="34" t="s">
        <v>20</v>
      </c>
      <c r="AH87" s="48">
        <f>T65</f>
        <v>1.7707305474960282</v>
      </c>
      <c r="AI87" s="39"/>
      <c r="AJ87" s="49" t="s">
        <v>67</v>
      </c>
      <c r="AK87" s="50">
        <f>AH80-AH69*AK69*AK72</f>
        <v>1061.0067151335352</v>
      </c>
    </row>
    <row r="88" spans="1:37" s="38" customFormat="1" ht="16">
      <c r="A88" s="51"/>
      <c r="B88" s="39"/>
      <c r="C88" s="44"/>
      <c r="D88" s="44"/>
      <c r="E88" s="45"/>
      <c r="F88" s="45"/>
      <c r="G88" s="45"/>
      <c r="H88" s="45"/>
      <c r="I88" s="45"/>
      <c r="K88" s="46"/>
      <c r="L88" s="47"/>
      <c r="M88" s="47"/>
      <c r="N88" s="47"/>
      <c r="O88" s="47"/>
      <c r="AD88" s="39"/>
      <c r="AE88" s="39"/>
      <c r="AF88" s="39"/>
      <c r="AG88" s="34" t="s">
        <v>68</v>
      </c>
      <c r="AH88" s="48">
        <f>U65</f>
        <v>0.66841091362147753</v>
      </c>
      <c r="AI88" s="39"/>
      <c r="AJ88" s="49" t="s">
        <v>69</v>
      </c>
      <c r="AK88" s="50">
        <f>AH86-AH69*AK70*AK73</f>
        <v>-3752.5525853145441</v>
      </c>
    </row>
    <row r="89" spans="1:37" s="38" customFormat="1" ht="16">
      <c r="A89" s="51"/>
      <c r="B89" s="39"/>
      <c r="C89" s="44"/>
      <c r="D89" s="44"/>
      <c r="E89" s="45"/>
      <c r="F89" s="45"/>
      <c r="G89" s="45"/>
      <c r="H89" s="45"/>
      <c r="I89" s="45"/>
      <c r="K89" s="46"/>
      <c r="L89" s="47"/>
      <c r="M89" s="47"/>
      <c r="N89" s="47"/>
      <c r="O89" s="47"/>
      <c r="AD89" s="39"/>
      <c r="AE89" s="39"/>
      <c r="AF89" s="39"/>
      <c r="AG89" s="34" t="s">
        <v>70</v>
      </c>
      <c r="AH89" s="48">
        <f>V65</f>
        <v>30.886636764366457</v>
      </c>
      <c r="AI89" s="39"/>
      <c r="AJ89" s="49" t="s">
        <v>71</v>
      </c>
      <c r="AK89" s="50">
        <f>AH87-AH69*AK69*AK74</f>
        <v>-2.9482655841621055</v>
      </c>
    </row>
    <row r="90" spans="1:37" s="38" customFormat="1" ht="16">
      <c r="A90" s="51"/>
      <c r="B90" s="39"/>
      <c r="C90" s="44"/>
      <c r="D90" s="44"/>
      <c r="E90" s="45"/>
      <c r="F90" s="45"/>
      <c r="G90" s="45"/>
      <c r="H90" s="45"/>
      <c r="I90" s="45"/>
      <c r="K90" s="46"/>
      <c r="L90" s="47"/>
      <c r="M90" s="47"/>
      <c r="N90" s="47"/>
      <c r="O90" s="47"/>
      <c r="AD90" s="39"/>
      <c r="AE90" s="39"/>
      <c r="AF90" s="39"/>
      <c r="AG90" s="34" t="s">
        <v>72</v>
      </c>
      <c r="AH90" s="48">
        <f>W65</f>
        <v>0.60431040661398594</v>
      </c>
      <c r="AI90" s="39"/>
      <c r="AJ90" s="49" t="s">
        <v>73</v>
      </c>
      <c r="AK90" s="52">
        <f>AH90-AH69*AK75*AK72</f>
        <v>-3.9020264788190326</v>
      </c>
    </row>
    <row r="91" spans="1:37" s="38" customFormat="1" ht="16">
      <c r="A91" s="51"/>
      <c r="B91" s="39"/>
      <c r="C91" s="44"/>
      <c r="D91" s="44"/>
      <c r="E91" s="45"/>
      <c r="F91" s="45"/>
      <c r="G91" s="45"/>
      <c r="H91" s="45"/>
      <c r="I91" s="45"/>
      <c r="K91" s="46"/>
      <c r="L91" s="47"/>
      <c r="M91" s="47"/>
      <c r="N91" s="47"/>
      <c r="O91" s="47"/>
      <c r="AD91" s="39"/>
      <c r="AE91" s="39"/>
      <c r="AF91" s="39"/>
      <c r="AG91" s="53"/>
      <c r="AH91" s="54"/>
      <c r="AI91" s="54"/>
      <c r="AJ91" s="55" t="s">
        <v>74</v>
      </c>
      <c r="AK91" s="56">
        <f>AH79-AH69*AK71*AK72</f>
        <v>56.67348471047535</v>
      </c>
    </row>
    <row r="92" spans="1:37" ht="16">
      <c r="C92" s="44"/>
      <c r="D92" s="44"/>
      <c r="E92" s="45"/>
      <c r="F92" s="45"/>
      <c r="G92" s="45"/>
      <c r="H92" s="45"/>
      <c r="I92" s="45"/>
      <c r="K92" s="46"/>
      <c r="L92" s="47"/>
      <c r="M92" s="47"/>
      <c r="N92" s="47"/>
      <c r="O92" s="47"/>
    </row>
    <row r="93" spans="1:37" ht="16">
      <c r="C93" s="44"/>
      <c r="D93" s="44"/>
      <c r="E93" s="45"/>
      <c r="F93" s="45"/>
      <c r="G93" s="45"/>
      <c r="H93" s="45"/>
      <c r="I93" s="45"/>
      <c r="K93" s="46"/>
      <c r="L93" s="47"/>
      <c r="M93" s="47"/>
      <c r="N93" s="47"/>
      <c r="O93" s="47"/>
    </row>
    <row r="94" spans="1:37" ht="16">
      <c r="A94" s="58"/>
      <c r="B94" s="59"/>
      <c r="C94" s="44"/>
      <c r="D94" s="44"/>
      <c r="E94" s="45"/>
      <c r="F94" s="45"/>
      <c r="G94" s="45"/>
      <c r="H94" s="45"/>
      <c r="I94" s="45"/>
      <c r="K94" s="46"/>
      <c r="L94" s="47"/>
      <c r="M94" s="47"/>
      <c r="N94" s="47"/>
      <c r="O94" s="47"/>
      <c r="AJ94" s="60" t="s">
        <v>75</v>
      </c>
    </row>
    <row r="95" spans="1:37" ht="16">
      <c r="A95" s="61"/>
      <c r="B95" s="59"/>
      <c r="C95" s="44"/>
      <c r="D95" s="44"/>
      <c r="E95" s="45"/>
      <c r="F95" s="45"/>
      <c r="G95" s="45"/>
      <c r="H95" s="45"/>
      <c r="I95" s="45"/>
      <c r="K95" s="46"/>
      <c r="L95" s="47"/>
      <c r="M95" s="47"/>
      <c r="N95" s="47"/>
      <c r="O95" s="47"/>
      <c r="AJ95" s="60" t="s">
        <v>76</v>
      </c>
      <c r="AK95" s="62">
        <f>AK70-AK69*AK96</f>
        <v>-325.59807377049219</v>
      </c>
    </row>
    <row r="96" spans="1:37" ht="16">
      <c r="A96" s="58"/>
      <c r="B96" s="59"/>
      <c r="C96" s="44"/>
      <c r="D96" s="44"/>
      <c r="E96" s="45"/>
      <c r="F96" s="45"/>
      <c r="G96" s="45"/>
      <c r="H96" s="45"/>
      <c r="I96" s="45"/>
      <c r="K96" s="46"/>
      <c r="L96" s="47"/>
      <c r="M96" s="47"/>
      <c r="N96" s="47"/>
      <c r="O96" s="47"/>
      <c r="AJ96" s="60" t="s">
        <v>77</v>
      </c>
      <c r="AK96" s="62">
        <f>AK85/AK77</f>
        <v>52.024342940243265</v>
      </c>
    </row>
    <row r="97" spans="3:39" ht="16">
      <c r="C97" s="44"/>
      <c r="D97" s="44"/>
      <c r="E97" s="45"/>
      <c r="F97" s="45"/>
      <c r="G97" s="45"/>
      <c r="H97" s="45"/>
      <c r="I97" s="45"/>
      <c r="K97" s="46"/>
      <c r="L97" s="47"/>
      <c r="M97" s="47"/>
      <c r="N97" s="47"/>
      <c r="O97" s="47"/>
      <c r="AJ97" s="60" t="s">
        <v>78</v>
      </c>
      <c r="AK97" s="62">
        <f>AK96*AK85/AK78</f>
        <v>0.83989643664715208</v>
      </c>
    </row>
    <row r="98" spans="3:39" ht="16">
      <c r="C98" s="44"/>
      <c r="D98" s="44"/>
      <c r="E98" s="45"/>
      <c r="F98" s="45"/>
      <c r="G98" s="45"/>
      <c r="H98" s="45"/>
      <c r="I98" s="45"/>
      <c r="K98" s="46"/>
      <c r="L98" s="47"/>
      <c r="M98" s="47"/>
      <c r="N98" s="47"/>
      <c r="O98" s="47"/>
      <c r="AK98" s="62"/>
    </row>
    <row r="99" spans="3:39" ht="16">
      <c r="C99" s="44"/>
      <c r="D99" s="44"/>
      <c r="E99" s="45"/>
      <c r="F99" s="45"/>
      <c r="G99" s="45"/>
      <c r="H99" s="45"/>
      <c r="I99" s="45"/>
      <c r="K99" s="46"/>
      <c r="L99" s="47"/>
      <c r="M99" s="47"/>
      <c r="N99" s="47"/>
      <c r="O99" s="47"/>
      <c r="AJ99" s="60" t="s">
        <v>79</v>
      </c>
      <c r="AK99" s="62"/>
    </row>
    <row r="100" spans="3:39" ht="16">
      <c r="C100" s="44"/>
      <c r="D100" s="44"/>
      <c r="E100" s="45"/>
      <c r="F100" s="45"/>
      <c r="G100" s="45"/>
      <c r="H100" s="45"/>
      <c r="I100" s="45"/>
      <c r="K100" s="46"/>
      <c r="L100" s="47"/>
      <c r="M100" s="47"/>
      <c r="N100" s="47"/>
      <c r="O100" s="47"/>
      <c r="AJ100" s="60" t="s">
        <v>80</v>
      </c>
      <c r="AK100" s="62">
        <f>EXP(AM100)</f>
        <v>148.78626875866385</v>
      </c>
      <c r="AL100" s="63" t="s">
        <v>76</v>
      </c>
      <c r="AM100">
        <f>AK72-AM101*AK69</f>
        <v>5.0025108382932553</v>
      </c>
    </row>
    <row r="101" spans="3:39" ht="16">
      <c r="C101" s="44"/>
      <c r="D101" s="44"/>
      <c r="E101" s="45"/>
      <c r="F101" s="45"/>
      <c r="G101" s="45"/>
      <c r="H101" s="45"/>
      <c r="I101" s="45"/>
      <c r="K101" s="46"/>
      <c r="L101" s="47"/>
      <c r="M101" s="47"/>
      <c r="N101" s="47"/>
      <c r="O101" s="47"/>
      <c r="AJ101" s="60" t="s">
        <v>81</v>
      </c>
      <c r="AK101" s="62">
        <f>EXP(AM101)</f>
        <v>1.0577121585293678</v>
      </c>
      <c r="AL101" s="63" t="s">
        <v>77</v>
      </c>
      <c r="AM101">
        <f>AK87/AK77</f>
        <v>5.6108234539055273E-2</v>
      </c>
    </row>
    <row r="102" spans="3:39" ht="16">
      <c r="C102" s="44"/>
      <c r="D102" s="44"/>
      <c r="E102" s="45"/>
      <c r="F102" s="45"/>
      <c r="G102" s="45"/>
      <c r="H102" s="45"/>
      <c r="I102" s="45"/>
      <c r="K102" s="46"/>
      <c r="L102" s="47"/>
      <c r="M102" s="47"/>
      <c r="N102" s="47"/>
      <c r="O102" s="47"/>
      <c r="AJ102" s="60" t="s">
        <v>78</v>
      </c>
      <c r="AK102" s="62">
        <f>AM101*AK87/AK80</f>
        <v>0.85184086633544021</v>
      </c>
    </row>
    <row r="103" spans="3:39" ht="16">
      <c r="C103" s="44"/>
      <c r="D103" s="44"/>
      <c r="E103" s="45"/>
      <c r="F103" s="45"/>
      <c r="G103" s="45"/>
      <c r="H103" s="45"/>
      <c r="I103" s="45"/>
      <c r="K103" s="46"/>
      <c r="L103" s="47"/>
      <c r="M103" s="47"/>
      <c r="N103" s="47"/>
      <c r="O103" s="47"/>
      <c r="AK103" s="62"/>
    </row>
    <row r="104" spans="3:39" ht="16">
      <c r="C104" s="44"/>
      <c r="D104" s="44"/>
      <c r="E104" s="45"/>
      <c r="F104" s="45"/>
      <c r="G104" s="45"/>
      <c r="H104" s="45"/>
      <c r="I104" s="45"/>
      <c r="K104" s="46"/>
      <c r="L104" s="47"/>
      <c r="M104" s="47"/>
      <c r="N104" s="47"/>
      <c r="O104" s="47"/>
      <c r="AJ104" s="60" t="s">
        <v>82</v>
      </c>
      <c r="AK104" s="62"/>
    </row>
    <row r="105" spans="3:39" ht="16">
      <c r="C105" s="44"/>
      <c r="D105" s="44"/>
      <c r="E105" s="45"/>
      <c r="F105" s="45"/>
      <c r="G105" s="45"/>
      <c r="H105" s="45"/>
      <c r="I105" s="45"/>
      <c r="K105" s="46"/>
      <c r="L105" s="47"/>
      <c r="M105" s="47"/>
      <c r="N105" s="47"/>
      <c r="O105" s="47"/>
      <c r="AJ105" s="60" t="s">
        <v>80</v>
      </c>
      <c r="AK105" s="62">
        <f>EXP(AM105)</f>
        <v>21.586142754051391</v>
      </c>
      <c r="AL105" s="63" t="s">
        <v>76</v>
      </c>
      <c r="AM105" s="64">
        <f>AK72-AK71*AK106</f>
        <v>3.0720515696515265</v>
      </c>
    </row>
    <row r="106" spans="3:39" ht="16">
      <c r="C106" s="44"/>
      <c r="D106" s="44"/>
      <c r="E106" s="45"/>
      <c r="F106" s="45"/>
      <c r="G106" s="45"/>
      <c r="H106" s="45"/>
      <c r="I106" s="45"/>
      <c r="K106" s="46"/>
      <c r="L106" s="47"/>
      <c r="M106" s="47"/>
      <c r="N106" s="47"/>
      <c r="O106" s="47"/>
      <c r="AJ106" s="60" t="s">
        <v>77</v>
      </c>
      <c r="AK106" s="62">
        <f>AK91/AK79</f>
        <v>1.1614599638763319</v>
      </c>
      <c r="AL106" s="63"/>
    </row>
    <row r="107" spans="3:39" ht="16">
      <c r="C107" s="44"/>
      <c r="D107" s="44"/>
      <c r="E107" s="45"/>
      <c r="F107" s="45"/>
      <c r="G107" s="45"/>
      <c r="H107" s="45"/>
      <c r="I107" s="45"/>
      <c r="K107" s="46"/>
      <c r="L107" s="47"/>
      <c r="M107" s="47"/>
      <c r="N107" s="47"/>
      <c r="O107" s="47"/>
      <c r="AJ107" s="60" t="s">
        <v>78</v>
      </c>
      <c r="AK107" s="62">
        <f>AK106*AK91/AK80</f>
        <v>0.94188503348664943</v>
      </c>
    </row>
    <row r="108" spans="3:39" ht="16">
      <c r="C108" s="44"/>
      <c r="D108" s="44"/>
      <c r="E108" s="45"/>
      <c r="F108" s="45"/>
      <c r="G108" s="45"/>
      <c r="H108" s="45"/>
      <c r="I108" s="45"/>
      <c r="K108" s="46"/>
      <c r="L108" s="47"/>
      <c r="M108" s="47"/>
      <c r="N108" s="47"/>
      <c r="O108" s="47"/>
      <c r="AK108" s="62"/>
    </row>
    <row r="109" spans="3:39" ht="16">
      <c r="C109" s="44"/>
      <c r="D109" s="44"/>
      <c r="E109" s="45"/>
      <c r="F109" s="45"/>
      <c r="G109" s="45"/>
      <c r="H109" s="45"/>
      <c r="I109" s="45"/>
      <c r="K109" s="46"/>
      <c r="L109" s="47"/>
      <c r="M109" s="47"/>
      <c r="N109" s="47"/>
      <c r="O109" s="47"/>
      <c r="AJ109" s="60" t="s">
        <v>83</v>
      </c>
      <c r="AK109" s="62"/>
    </row>
    <row r="110" spans="3:39" ht="16">
      <c r="C110" s="44"/>
      <c r="D110" s="44"/>
      <c r="E110" s="45"/>
      <c r="F110" s="45"/>
      <c r="G110" s="45"/>
      <c r="H110" s="45"/>
      <c r="I110" s="45"/>
      <c r="K110" s="46"/>
      <c r="L110" s="47"/>
      <c r="M110" s="47"/>
      <c r="N110" s="47"/>
      <c r="O110" s="47"/>
      <c r="AJ110" s="60" t="s">
        <v>76</v>
      </c>
      <c r="AK110" s="62">
        <f>AK70-AK71*AK111</f>
        <v>-1426.6498407084259</v>
      </c>
    </row>
    <row r="111" spans="3:39" ht="16">
      <c r="C111" s="44"/>
      <c r="D111" s="44"/>
      <c r="E111" s="45"/>
      <c r="F111" s="45"/>
      <c r="G111" s="45"/>
      <c r="H111" s="45"/>
      <c r="I111" s="45"/>
      <c r="K111" s="46"/>
      <c r="L111" s="47"/>
      <c r="M111" s="47"/>
      <c r="N111" s="47"/>
      <c r="O111" s="47"/>
      <c r="AJ111" s="60" t="s">
        <v>77</v>
      </c>
      <c r="AK111" s="62">
        <f>AK86/AK79</f>
        <v>858.89285338214859</v>
      </c>
    </row>
    <row r="112" spans="3:39" ht="16">
      <c r="C112" s="44"/>
      <c r="D112" s="44"/>
      <c r="E112" s="45"/>
      <c r="F112" s="45"/>
      <c r="G112" s="45"/>
      <c r="H112" s="45"/>
      <c r="I112" s="45"/>
      <c r="K112" s="46"/>
      <c r="L112" s="47"/>
      <c r="M112" s="47"/>
      <c r="N112" s="47"/>
      <c r="O112" s="47"/>
      <c r="AJ112" s="60" t="s">
        <v>78</v>
      </c>
      <c r="AK112" s="62">
        <f>AK111*AK86/AK78</f>
        <v>0.59071044954958662</v>
      </c>
    </row>
    <row r="113" spans="3:37" ht="16">
      <c r="C113" s="44"/>
      <c r="D113" s="44"/>
      <c r="E113" s="45"/>
      <c r="F113" s="45"/>
      <c r="G113" s="45"/>
      <c r="H113" s="45"/>
      <c r="I113" s="45"/>
      <c r="K113" s="46"/>
      <c r="L113" s="47"/>
      <c r="M113" s="47"/>
      <c r="N113" s="47"/>
      <c r="O113" s="47"/>
    </row>
    <row r="114" spans="3:37" ht="16">
      <c r="C114" s="44"/>
      <c r="D114" s="44"/>
      <c r="E114" s="45"/>
      <c r="F114" s="45"/>
      <c r="G114" s="45"/>
      <c r="H114" s="45"/>
      <c r="I114" s="45"/>
      <c r="K114" s="46"/>
      <c r="L114" s="47"/>
      <c r="M114" s="47"/>
      <c r="N114" s="47"/>
      <c r="O114" s="47"/>
      <c r="AJ114" s="60" t="s">
        <v>84</v>
      </c>
    </row>
    <row r="115" spans="3:37" ht="16">
      <c r="C115" s="44"/>
      <c r="D115" s="44"/>
      <c r="E115" s="45"/>
      <c r="F115" s="45"/>
      <c r="G115" s="45"/>
      <c r="H115" s="45"/>
      <c r="I115" s="45"/>
      <c r="K115" s="46"/>
      <c r="L115" s="47"/>
      <c r="M115" s="47"/>
      <c r="N115" s="47"/>
      <c r="O115" s="47"/>
      <c r="AJ115" s="60" t="s">
        <v>76</v>
      </c>
      <c r="AK115" s="64">
        <f>AK70-AK73*AK116</f>
        <v>1515.1551511661094</v>
      </c>
    </row>
    <row r="116" spans="3:37" ht="16">
      <c r="C116" s="44"/>
      <c r="D116" s="44"/>
      <c r="E116" s="45"/>
      <c r="F116" s="45"/>
      <c r="G116" s="45"/>
      <c r="H116" s="45"/>
      <c r="I116" s="45"/>
      <c r="K116" s="46"/>
      <c r="L116" s="47"/>
      <c r="M116" s="47"/>
      <c r="N116" s="47"/>
      <c r="O116" s="47"/>
      <c r="AJ116" s="60" t="s">
        <v>77</v>
      </c>
      <c r="AK116">
        <f>AK88/AK81</f>
        <v>-2961.4848417478343</v>
      </c>
    </row>
    <row r="117" spans="3:37" ht="16">
      <c r="C117" s="44"/>
      <c r="D117" s="44"/>
      <c r="E117" s="45"/>
      <c r="F117" s="45"/>
      <c r="G117" s="45"/>
      <c r="H117" s="45"/>
      <c r="I117" s="45"/>
      <c r="K117" s="46"/>
      <c r="L117" s="47"/>
      <c r="M117" s="47"/>
      <c r="N117" s="47"/>
      <c r="O117" s="47"/>
      <c r="AJ117" s="60" t="s">
        <v>78</v>
      </c>
      <c r="AK117" s="63">
        <f>AK116*AK88/AK78</f>
        <v>0.18237163979071347</v>
      </c>
    </row>
    <row r="118" spans="3:37" ht="16">
      <c r="C118" s="44"/>
      <c r="D118" s="44"/>
      <c r="E118" s="45"/>
      <c r="F118" s="45"/>
      <c r="G118" s="45"/>
      <c r="H118" s="45"/>
      <c r="I118" s="45"/>
      <c r="K118" s="46"/>
      <c r="L118" s="47"/>
      <c r="M118" s="47"/>
      <c r="N118" s="47"/>
      <c r="O118" s="47"/>
    </row>
    <row r="119" spans="3:37" ht="16">
      <c r="C119" s="44"/>
      <c r="D119" s="44"/>
      <c r="E119" s="45"/>
      <c r="F119" s="45"/>
      <c r="G119" s="45"/>
      <c r="H119" s="45"/>
      <c r="I119" s="45"/>
      <c r="K119" s="46"/>
      <c r="L119" s="47"/>
      <c r="M119" s="47"/>
      <c r="N119" s="47"/>
      <c r="O119" s="47"/>
    </row>
    <row r="120" spans="3:37" ht="16">
      <c r="C120" s="44"/>
      <c r="D120" s="44"/>
      <c r="E120" s="45"/>
      <c r="F120" s="45"/>
      <c r="G120" s="45"/>
      <c r="H120" s="45"/>
      <c r="I120" s="45"/>
      <c r="K120" s="46"/>
      <c r="L120" s="47"/>
      <c r="M120" s="47"/>
      <c r="N120" s="47"/>
      <c r="O120" s="47"/>
    </row>
    <row r="121" spans="3:37" ht="16">
      <c r="C121" s="44"/>
      <c r="D121" s="44"/>
      <c r="E121" s="45"/>
      <c r="F121" s="45"/>
      <c r="G121" s="45"/>
      <c r="H121" s="45"/>
      <c r="I121" s="45"/>
      <c r="K121" s="46"/>
      <c r="L121" s="47"/>
      <c r="M121" s="47"/>
      <c r="N121" s="47"/>
      <c r="O121" s="47"/>
    </row>
    <row r="122" spans="3:37" ht="16">
      <c r="C122" s="44"/>
      <c r="D122" s="44"/>
      <c r="E122" s="46"/>
      <c r="J122" s="65"/>
      <c r="K122" s="66"/>
      <c r="L122" s="65"/>
      <c r="M122" s="65"/>
    </row>
    <row r="123" spans="3:37" ht="16">
      <c r="C123" s="44"/>
      <c r="D123" s="44"/>
      <c r="E123" s="46"/>
    </row>
    <row r="124" spans="3:37" ht="16">
      <c r="C124" s="44"/>
      <c r="D124" s="44"/>
      <c r="E124" s="46"/>
      <c r="K124"/>
    </row>
    <row r="125" spans="3:37" ht="16">
      <c r="C125" s="44"/>
      <c r="D125" s="44"/>
      <c r="E125" s="46"/>
      <c r="K125"/>
    </row>
    <row r="126" spans="3:37" ht="16">
      <c r="C126" s="44"/>
      <c r="D126" s="44"/>
      <c r="E126" s="46"/>
    </row>
  </sheetData>
  <pageMargins left="0.39370078740157483" right="0.39370078740157483" top="0.78740157480314965" bottom="0.39370078740157483" header="0.51181102362204722" footer="0.51181102362204722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Base</vt:lpstr>
      <vt:lpstr>presidentes</vt:lpstr>
      <vt:lpstr>Base analisada</vt:lpstr>
      <vt:lpstr>'Base analisada'!Area_de_impressao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MARCOS DE ALMEIDA</dc:creator>
  <cp:lastModifiedBy>WESLEY MARCOS DE ALMEIDA</cp:lastModifiedBy>
  <dcterms:created xsi:type="dcterms:W3CDTF">2018-06-08T21:40:53Z</dcterms:created>
  <dcterms:modified xsi:type="dcterms:W3CDTF">2018-06-08T21:45:19Z</dcterms:modified>
</cp:coreProperties>
</file>