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<sst xmlns="http://schemas.openxmlformats.org/spreadsheetml/2006/main" count="376" uniqueCount="265">
  <si>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</si>
  <si>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</si>
  <si>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</si>
  <si>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</si>
  <si>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</si>
  <si>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</si>
  <si>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</si>
  <si>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</si>
  <si>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</si>
  <si>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</si>
  <si>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</si>
  <si>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</si>
  <si>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</si>
  <si>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</si>
  <si>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</si>
  <si>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</si>
  <si>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</si>
  <si>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</si>
  <si>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</si>
  <si>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</si>
  <si>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</si>
  <si>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</si>
  <si>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</si>
  <si>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scheme hours to date - credited in EH (opening + accrued)</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</si>
  <si>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</si>
  <si>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</si>
  <si>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</si>
  <si>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</si>
  <si>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</si>
  <si>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</si>
  <si>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</si>
  <si>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</si>
  <si>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</si>
  <si>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</si>
  <si>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</si>
  <si>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</si>
  <si>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</si>
  <si>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</si>
  <si>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</si>
  <si>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</si>
  <si>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</si>
  <si>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</si>
  <si>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</si>
  <si>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</si>
  <si>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</si>
  <si>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</si>
  <si>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</si>
  <si>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</si>
  <si>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</si>
  <si>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</si>
  <si>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</si>
  <si>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</si>
  <si>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</si>
  <si>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</si>
  <si>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</si>
  <si>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</si>
  <si>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</si>
  <si>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</si>
  <si>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</si>
  <si>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</si>
  <si>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</si>
  <si>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</si>
  <si>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</si>
  <si>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</si>
  <si>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</si>
  <si>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</si>
  <si>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</si>
  <si>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</si>
  <si>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</si>
  <si>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</si>
  <si>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</si>
  <si>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</si>
  <si>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</si>
  <si>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</si>
  <si>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</si>
  <si>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</si>
  <si>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</si>
  <si>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</si>
  <si>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</si>
  <si>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</si>
  <si>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</si>
  <si>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</si>
  <si>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</si>
  <si>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</si>
  <si>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</si>
  <si>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</si>
  <si>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</si>
  <si>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</si>
  <si>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</si>
  <si>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</si>
  <si>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</si>
  <si>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</si>
  <si>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</si>
  <si>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</si>
  <si>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</si>
  <si>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</si>
  <si>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</si>
  <si>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</si>
  <si>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</si>
  <si>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</si>
  <si>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</si>
  <si>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</si>
  <si>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</si>
  <si>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</si>
  <si>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</si>
  <si>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</si>
  <si>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</si>
  <si>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</si>
  <si>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</si>
  <si>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</si>
  <si>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</si>
  <si>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</si>
  <si>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</si>
  <si>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</si>
  <si>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</si>
  <si>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</si>
  <si>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</si>
  <si>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</si>
  <si>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</si>
  <si>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</si>
  <si>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</si>
  <si>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</si>
  <si>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</si>
  <si>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</si>
  <si>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</si>
  <si>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</si>
  <si>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</si>
  <si>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</si>
  <si>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</si>
  <si>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</si>
  <si>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</si>
  <si>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</si>
  <si>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</si>
  <si>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</si>
  <si>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</si>
  <si>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</si>
  <si>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</si>
  <si>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</si>
  <si>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</si>
  <si>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</si>
  <si>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</si>
  <si>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</si>
  <si>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</si>
  <si>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</si>
  <si>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</si>
  <si>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</si>
  <si>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</si>
  <si>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</si>
  <si>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</si>
  <si>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</si>
  <si>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</si>
  <si>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</si>
  <si>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</si>
  <si>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</si>
  <si>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</si>
  <si>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</si>
  <si>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</si>
  <si>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</si>
  <si>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</si>
  <si>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</si>
  <si>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</si>
  <si>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</si>
  <si>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</si>
  <si>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</si>
  <si>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</si>
  <si>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</si>
  <si>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</si>
  <si>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</si>
  <si>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</si>
  <si>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</si>
  <si>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</si>
  <si>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</si>
  <si>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</si>
  <si>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</si>
  <si>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</si>
  <si>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</si>
  <si>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</si>
  <si>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</si>
  <si>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</si>
  <si>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</si>
  <si>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</si>
  <si>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</si>
  <si>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</si>
  <si>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</si>
  <si>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</si>
  <si>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</si>
  <si>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</si>
  <si>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</si>
  <si>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</si>
  <si>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</si>
  <si>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</si>
  <si>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</si>
  <si>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</si>
  <si>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</si>
  <si>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</si>
  <si>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</si>
  <si>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</si>
  <si>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</si>
  <si>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</si>
  <si>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</si>
  <si>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</si>
  <si>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</si>
  <si>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</si>
  <si>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</si>
  <si>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</si>
  <si>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</si>
  <si>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</si>
  <si>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</si>
  <si>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</si>
  <si>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</si>
  <si>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</si>
  <si>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</si>
  <si>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</si>
  <si>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</si>
  <si>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</si>
  <si>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</si>
  <si>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</si>
  <si>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</si>
  <si>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</si>
  <si>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</si>
  <si>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</si>
  <si>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</si>
  <si>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</si>
  <si>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</si>
  <si>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</si>
  <si>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</si>
  <si>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</si>
  <si>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</si>
  <si>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</si>
  <si>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</si>
  <si>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</si>
  <si>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</si>
  <si>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</si>
  <si>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</si>
  <si>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</si>
  <si>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</si>
  <si>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</si>
  <si>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</si>
  <si>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</si>
  <si>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</si>
  <si>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</si>
  <si>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</si>
  <si>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</si>
  <si>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</si>
  <si>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</si>
  <si>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</si>
  <si>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</si>
  <si>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on the 2026 Bonus Leave Scheme Policy (v1.0, effective 08/09/2026), Settings row 35 = Yes: full-time from 3 years (1 day, then 1 day every 4 months), 5-year anniversary 2 days from 08/09/2026 (1 day for anniversaries before that, as under the flowchart) then 1 day every 3 months; part-time on 24+ hrs eligible from 5 years, 1 day every 4 months. Service counts from the first full-time or part-time start date (casual time never counts, by CTS decision). Service before the scheme start counts, but milestones before 27/11/2017 earn nothing (row 34 = Yes). No pro-rata; not paid out on termination. Set row 35 to No to revert to flowchart v2.0 (full-time only, 1 day at 5 years).</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</si>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</sst>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0  |  Accruing: 0  |  To accrue now: 0 hrs for 0 people  |  Earned this month: 0 days  |  Over-accrued in EH: 0 people, 0 hrs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t="s">
        <v>32</v>
      </c>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row>
    <row r="4" customFormat="false" ht="42" hidden="false" customHeight="true" outlineLevel="0" collapsed="false">
      <c r="A4" s="7" t="s">
        <v>33</v>
      </c>
      <c r="B4" s="7" t="s">
        <v>34</v>
      </c>
      <c r="C4" s="7" t="s">
        <v>35</v>
      </c>
      <c r="D4" s="7" t="s">
        <v>36</v>
      </c>
      <c r="E4" s="8" t="s">
        <v>37</v>
      </c>
      <c r="F4" s="7" t="s">
        <v>38</v>
      </c>
      <c r="G4" s="7" t="s">
        <v>39</v>
      </c>
      <c r="H4" s="7" t="s">
        <v>40</v>
      </c>
      <c r="I4" s="7" t="s">
        <v>41</v>
      </c>
      <c r="J4" s="7" t="s">
        <v>42</v>
      </c>
      <c r="K4" s="8" t="s">
        <v>43</v>
      </c>
      <c r="L4" s="8" t="s">
        <v>44</v>
      </c>
      <c r="M4" s="8" t="s">
        <v>45</v>
      </c>
      <c r="N4" s="8" t="s">
        <v>46</v>
      </c>
      <c r="O4" s="8" t="s">
        <v>47</v>
      </c>
      <c r="P4" s="7" t="s">
        <v>48</v>
      </c>
      <c r="Q4" s="8" t="s">
        <v>49</v>
      </c>
      <c r="R4" s="8" t="s">
        <v>50</v>
      </c>
      <c r="S4" s="8" t="s">
        <v>51</v>
      </c>
      <c r="T4" s="9" t="s">
        <v>52</v>
      </c>
      <c r="U4" s="9" t="s">
        <v>53</v>
      </c>
      <c r="V4" s="9" t="s">
        <v>54</v>
      </c>
      <c r="W4" s="9" t="s">
        <v>55</v>
      </c>
      <c r="X4" s="9" t="s">
        <v>56</v>
      </c>
      <c r="Y4" s="9" t="s">
        <v>57</v>
      </c>
      <c r="Z4" s="9" t="s">
        <v>58</v>
      </c>
      <c r="AA4" s="9" t="s">
        <v>59</v>
      </c>
      <c r="AB4" s="9" t="s">
        <v>60</v>
      </c>
      <c r="AC4" s="9" t="s">
        <v>61</v>
      </c>
      <c r="AD4" s="8" t="s">
        <v>62</v>
      </c>
      <c r="AE4" s="9" t="s">
        <v>63</v>
      </c>
      <c r="AF4" s="9" t="s">
        <v>64</v>
      </c>
      <c r="AG4" s="9" t="s">
        <v>65</v>
      </c>
      <c r="AH4" s="9" t="s">
        <v>66</v>
      </c>
      <c r="AI4" s="7" t="s">
        <v>67</v>
      </c>
      <c r="AJ4" s="7" t="s">
        <v>68</v>
      </c>
      <c r="AK4" s="10" t="s">
        <v>69</v>
      </c>
      <c r="AL4" s="10" t="s">
        <v>70</v>
      </c>
      <c r="AM4" s="10" t="s">
        <v>71</v>
      </c>
      <c r="AN4" s="10" t="s">
        <v>72</v>
      </c>
      <c r="AO4" s="10" t="s">
        <v>73</v>
      </c>
      <c r="AP4" s="10" t="s">
        <v>74</v>
      </c>
      <c r="AQ4" s="10" t="s">
        <v>75</v>
      </c>
      <c r="AR4" s="10" t="s">
        <v>76</v>
      </c>
      <c r="AS4" s="10" t="s">
        <v>77</v>
      </c>
      <c r="AT4" s="10" t="s">
        <v>78</v>
      </c>
      <c r="AU4" s="10" t="s">
        <v>79</v>
      </c>
      <c r="AV4" s="10" t="s">
        <v>80</v>
      </c>
      <c r="AW4" s="10" t="s">
        <v>81</v>
      </c>
      <c r="AX4" s="10" t="s">
        <v>82</v>
      </c>
      <c r="AY4" s="10" t="s">
        <v>83</v>
      </c>
      <c r="AZ4" s="10" t="s">
        <v>84</v>
      </c>
      <c r="BA4" s="10" t="s">
        <v>85</v>
      </c>
      <c r="BB4" s="10" t="s">
        <v>86</v>
      </c>
      <c r="BC4" s="10" t="s">
        <v>87</v>
      </c>
      <c r="BD4" s="10" t="s">
        <v>88</v>
      </c>
      <c r="BE4" s="10" t="s">
        <v>89</v>
      </c>
      <c r="BF4" s="10" t="s">
        <v>90</v>
      </c>
      <c r="BG4" s="10" t="s">
        <v>91</v>
      </c>
      <c r="BH4" s="10" t="s">
        <v>92</v>
      </c>
      <c r="BI4" s="10" t="s">
        <v>93</v>
      </c>
      <c r="BJ4" s="10" t="s">
        <v>94</v>
      </c>
      <c r="BK4" s="10" t="s">
        <v>95</v>
      </c>
      <c r="BL4" s="10" t="s">
        <v>96</v>
      </c>
      <c r="BM4" s="10" t="s">
        <v>97</v>
      </c>
      <c r="BN4" s="10" t="s">
        <v>98</v>
      </c>
      <c r="BO4" s="10" t="s">
        <v>99</v>
      </c>
      <c r="BP4" s="10" t="s">
        <v>100</v>
      </c>
      <c r="BQ4" s="10" t="s">
        <v>101</v>
      </c>
      <c r="BR4" s="11" t="s">
        <v>102</v>
      </c>
    </row>
    <row r="5" customFormat="false" ht="15" hidden="false" customHeight="false" outlineLevel="0" collapsed="false">
      <c r="A5" s="12"/>
      <c r="B5" s="12"/>
      <c r="C5" s="12"/>
      <c r="D5" s="13"/>
      <c r="E5" s="14" t="str">
        <f aca="false">IF(OR(AK5=0,$D5=""),"",DATE(YEAR(AsOfDate)+IF(DATE(YEAR(AsOfDate),MONTH($D5),DAY($D5))&lt;=AsOfDate,1,0),MONTH($D5),DAY($D5)))</f>
        <v/>
      </c>
      <c r="F5" s="13"/>
      <c r="G5" s="13"/>
      <c r="H5" s="13"/>
      <c r="I5" s="13"/>
      <c r="J5" s="13"/>
      <c r="K5" s="14" t="str">
        <f aca="false">IF(AK5=0,"",DATE(YEAR(AsOfDate)+IF(DATE(YEAR(AsOfDate),MONTH(AL5),DAY(AL5))&lt;=AsOfDate,1,0),MONTH(AL5),DAY(AL5)))</f>
        <v/>
      </c>
      <c r="L5" s="15" t="str">
        <f aca="false">IF(AK5=0,"",ROUND((AsOfDate-AL5)/365.25,1))</f>
        <v/>
      </c>
      <c r="M5" s="16" t="str">
        <f aca="false">IF(AK5=0,"",IF(AsOfDate&lt;AL5,"-",DATEDIF(AL5,AsOfDate,"y")&amp;"y "&amp;DATEDIF(AL5,AsOfDate,"ym")&amp;"m "&amp;DATEDIF(AL5,AsOfDate,"md")&amp;"d"))</f>
        <v/>
      </c>
      <c r="N5" s="17" t="str">
        <f aca="false">IF(AK5=0,"",O5*HoursPerDay)</f>
        <v/>
      </c>
      <c r="O5" s="17" t="str">
        <f aca="false">IF(AK5=0,"",MAX(0,BD5-BQ5))</f>
        <v/>
      </c>
      <c r="P5" s="18"/>
      <c r="Q5" s="16"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16"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IF(AK5=0,"",IF(AW5="None","",EDATE(AL5,BF5)))</f>
        <v/>
      </c>
      <c r="T5" s="17" t="str">
        <f aca="false">IF(AK5=0,"",IF(NOT(LH_Ready),"",IF($F5&gt;PFYDate,0,IF(LH_ColPeriod=0,W5-U5+V5,SUMIFS(INDEX(LH_Data,0,LH_ColAcc),INDEX(LH_Data,0,LH_ColFirst),$A5,INDEX(LH_Data,0,LH_ColSur),$B5,INDEX(LH_Data,0,LH_ColCat),BonusCat,INDEX(LH_Data,0,LH_ColPeriod),LH_OpenLabel)*UnitFactor))))</f>
        <v/>
      </c>
      <c r="U5" s="17" t="str">
        <f aca="false">IF(AK5=0,"",IF(NOT(LH_Ready),"",SUMIFS(INDEX(LH_Data,0,LH_ColAcc),INDEX(LH_Data,0,LH_ColFirst),$A5,INDEX(LH_Data,0,LH_ColSur),$B5,INDEX(LH_Data,0,LH_ColCat),BonusCat,INDEX(LH_Data,0,LH_ColStart),"&gt;="&amp;AL5)*UnitFactor))</f>
        <v/>
      </c>
      <c r="V5" s="17" t="str">
        <f aca="false">IF(AK5=0,"",IF(NOT(LH_Ready),"",SUMIFS(INDEX(LH_Data,0,LH_ColTaken),INDEX(LH_Data,0,LH_ColFirst),$A5,INDEX(LH_Data,0,LH_ColSur),$B5,INDEX(LH_Data,0,LH_ColCat),BonusCat,INDEX(LH_Data,0,LH_ColStart),"&gt;="&amp;AL5)*UnitFactor))</f>
        <v/>
      </c>
      <c r="W5" s="17" t="str">
        <f aca="false">IF(AK5=0,"",IF(NOT(LH_Ready),"",IF(BH5=0,0,INDEX(INDEX(LH_Data,0,LH_ColClose),BH5-1)*UnitFactor)))</f>
        <v/>
      </c>
      <c r="X5" s="17" t="str">
        <f aca="false">IF(AK5=0,"",(MAX(0,BD5-BQ5)-MAX(0,BE5-BQ5))*HoursPerDay)</f>
        <v/>
      </c>
      <c r="Y5" s="17" t="str">
        <f aca="false">IF(AK5=0,"",IF(NOT(LH_Ready),"",IF($AI5="Yes",N(AE5)*HoursPerDay-SUMIFS(INDEX(LH_Data,0,LH_ColAcc),INDEX(LH_Data,0,LH_ColFirst),$A5,INDEX(LH_Data,0,LH_ColSur),$B5,INDEX(LH_Data,0,LH_ColCat),BonusCat,INDEX(LH_Data,0,LH_ColStart),"&gt;="&amp;(EOMONTH(AsOfDate,-1)+1),INDEX(LH_Data,0,LH_ColStart),"&lt;="&amp;AsOfDate)*UnitFactor,IF(BG5=0,N5,N5-N(T5)-N(U5)))))</f>
        <v/>
      </c>
      <c r="Z5" s="16" t="str">
        <f aca="false">IF(OR(AK5=0,Y5=""),"",IF(Y5&gt;0,"Yes","No"))</f>
        <v/>
      </c>
      <c r="AA5" s="16"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
      </c>
      <c r="AB5" s="17" t="str">
        <f aca="false">IF(OR(AK5=0,T5=""),"",MAX(0,BE5-BQ5)*HoursPerDay-T5)</f>
        <v/>
      </c>
      <c r="AC5" s="16" t="str">
        <f aca="false">IF(AK5=0,"",BG5)</f>
        <v/>
      </c>
      <c r="AD5" s="16"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17" t="str">
        <f aca="false">IF(AK5=0,"",O5-MAX(0,BL5-BQ5))</f>
        <v/>
      </c>
      <c r="AF5" s="14" t="str">
        <f aca="false">IF(OR(AK5=0,AE5="",N(AE5)=0,BM5=""),"",EDATE(AL5,BM5))</f>
        <v/>
      </c>
      <c r="AG5" s="17" t="str">
        <f aca="false">IF(AK5=0,"",MIN(BD5,BQ5))</f>
        <v/>
      </c>
      <c r="AH5" s="17" t="str">
        <f aca="false">IF(AK5=0,"",IF(NOT(LH_Ready),"",IF(BG5=0,0,MAX(0,ROUND(N(T5)+N(U5)-N5,2)))))</f>
        <v/>
      </c>
      <c r="AI5" s="12"/>
      <c r="AJ5" s="12"/>
      <c r="AK5" s="16" t="n">
        <f aca="false">IF(OR(LEN($A5&amp;$B5)=0,$F5=""),0,1)</f>
        <v>0</v>
      </c>
      <c r="AL5" s="14" t="str">
        <f aca="false">IF(AK5=0,"",IF(PreSchemeCounts="No",MAX(SchemeStart,IF($J5&lt;&gt;"",$J5,IF(OR(CasualCounts="Yes",COUNT($G5:$I5)=0),$F5,IF(Apply2026="No",IF($I5="",$F5,$I5),IF(COUNT($H5:$I5)=0,$F5,MIN($H5:$I5)))))),IF($J5&lt;&gt;"",$J5,IF(OR(CasualCounts="Yes",COUNT($G5:$I5)=0),$F5,IF(Apply2026="No",IF($I5="",$F5,$I5),IF(COUNT($H5:$I5)=0,$F5,MIN($H5:$I5)))))))</f>
        <v/>
      </c>
      <c r="AM5" s="16" t="str">
        <f aca="false">IF(AK5=0,"",COUNT($G5:$I5))</f>
        <v/>
      </c>
      <c r="AN5" s="14" t="str">
        <f aca="false">IF(AK5=0,"",IFERROR(SMALL($G5:$I5,1),""))</f>
        <v/>
      </c>
      <c r="AO5" s="14" t="str">
        <f aca="false">IF(AK5=0,"",IFERROR(SMALL($G5:$I5,2),""))</f>
        <v/>
      </c>
      <c r="AP5" s="14" t="str">
        <f aca="false">IF(AK5=0,"",IFERROR(SMALL($G5:$I5,3),""))</f>
        <v/>
      </c>
      <c r="AQ5" s="16" t="str">
        <f aca="false">IF(AK5=0,"",IF(AN5="","",IF(AN5=$H5,"Part-Time",IF(AN5=$I5,"Full-Time","Casual"))))</f>
        <v/>
      </c>
      <c r="AR5" s="16" t="str">
        <f aca="false">IF(AK5=0,"",IF(AO5="","",IF(AO5=$H5,"Part-Time",IF(AO5=$I5,"Full-Time","Casual"))))</f>
        <v/>
      </c>
      <c r="AS5" s="16" t="str">
        <f aca="false">IF(AK5=0,"",IF(AP5="","",IF(AP5=$H5,"Part-Time",IF(AP5=$I5,"Full-Time","Casual"))))</f>
        <v/>
      </c>
      <c r="AT5" s="16"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
      </c>
      <c r="AU5" s="16" t="str">
        <f aca="false">IF(AK5=0,"",IF(AM5&lt;2,"",IF(OR(ISNUMBER(SEARCH("full",AR5)),UPPER(TRIM(AR5))="FT",UPPER(TRIM(AR5))="FTE"),"FT",IF(AND(OR(ISNUMBER(SEARCH("part",AR5)),UPPER(TRIM(AR5))="PT",UPPER(TRIM(AR5))="PTE"),Apply2026="Yes",OR($P5="",N($P5)&gt;=PT_MinHours)),"PT","None"))))</f>
        <v/>
      </c>
      <c r="AV5" s="16" t="str">
        <f aca="false">IF(AK5=0,"",IF(AM5&lt;3,"",IF(OR(ISNUMBER(SEARCH("full",AS5)),UPPER(TRIM(AS5))="FT",UPPER(TRIM(AS5))="FTE"),"FT",IF(AND(OR(ISNUMBER(SEARCH("part",AS5)),UPPER(TRIM(AS5))="PT",UPPER(TRIM(AS5))="PTE"),Apply2026="Yes",OR($P5="",N($P5)&gt;=PT_MinHours)),"PT","None"))))</f>
        <v/>
      </c>
      <c r="AW5" s="16" t="str">
        <f aca="false">IF(AK5=0,"",IF(AND(AM5&gt;=3,AP5&lt;=AsOfDate),AV5,IF(AND(AM5&gt;=2,AO5&lt;=AsOfDate),AU5,AT5)))</f>
        <v/>
      </c>
      <c r="AX5" s="16" t="str">
        <f aca="false">IF(AK5=0,"",IF(AsOfDate&lt;AL5,-1,12*(YEAR(AsOfDate)-YEAR(AL5))+MONTH(AsOfDate)-MONTH(AL5)-IF(DAY(AsOfDate)&lt;MIN(DAY(AL5),DAY(EOMONTH(AsOfDate,0))),1,0)))</f>
        <v/>
      </c>
      <c r="AY5" s="16" t="str">
        <f aca="false">IF(AK5=0,"",IF(OR(AM5&lt;2,AO5&gt;AsOfDate),AX5,IF((AO5-1)&lt;AL5,-1,12*(YEAR((AO5-1))-YEAR(AL5))+MONTH((AO5-1))-MONTH(AL5)-IF(DAY((AO5-1))&lt;MIN(DAY(AL5),DAY(EOMONTH((AO5-1),0))),1,0))))</f>
        <v/>
      </c>
      <c r="AZ5" s="16" t="str">
        <f aca="false">IF(AK5=0,"",IF(OR(AM5&lt;3,AP5&gt;AsOfDate),AX5,IF((AP5-1)&lt;AL5,-1,12*(YEAR((AP5-1))-YEAR(AL5))+MONTH((AP5-1))-MONTH(AL5)-IF(DAY((AP5-1))&lt;MIN(DAY(AL5),DAY(EOMONTH((AP5-1),0))),1,0))))</f>
        <v/>
      </c>
      <c r="BA5" s="16" t="str">
        <f aca="false">IF(AK5=0,"",IF(PFYDate&lt;AL5,-1,12*(YEAR(PFYDate)-YEAR(AL5))+MONTH(PFYDate)-MONTH(AL5)-IF(DAY(PFYDate)&lt;MIN(DAY(AL5),DAY(EOMONTH(PFYDate,0))),1,0)))</f>
        <v/>
      </c>
      <c r="BB5" s="16" t="str">
        <f aca="false">IF(AK5=0,"",IF(OR(AM5&lt;2,AO5&gt;PFYDate),BA5,IF((AO5-1)&lt;AL5,-1,12*(YEAR((AO5-1))-YEAR(AL5))+MONTH((AO5-1))-MONTH(AL5)-IF(DAY((AO5-1))&lt;MIN(DAY(AL5),DAY(EOMONTH((AO5-1),0))),1,0))))</f>
        <v/>
      </c>
      <c r="BC5" s="16" t="str">
        <f aca="false">IF(AK5=0,"",IF(OR(AM5&lt;3,AP5&gt;PFYDate),BA5,IF((AP5-1)&lt;AL5,-1,12*(YEAR((AP5-1))-YEAR(AL5))+MONTH((AP5-1))-MONTH(AL5)-IF(DAY((AP5-1))&lt;MIN(DAY(AL5),DAY(EOMONTH((AP5-1),0))),1,0))))</f>
        <v/>
      </c>
      <c r="BD5" s="16" t="str">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
      </c>
      <c r="BE5" s="16" t="str">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
      </c>
      <c r="BF5" s="16" t="str">
        <f aca="false">IF(AK5=0,"",IF(AW5="FT",IF(AX5&lt;FT_First,FT_First,IF(AX5&lt;FT_Y5,MIN(FT_Y5,FT_First+FT_Int1*(INT((AX5-FT_First)/FT_Int1)+1)),FT_Y5+12*INT((AX5-FT_Y5)/12)+FT_Int2*(INT(MOD(AX5-FT_Y5,12)/FT_Int2)+1))),IF(AW5="PT",IF(AX5&lt;PT_First,PT_First,PT_First+PT_Int*(INT((AX5-PT_First)/PT_Int)+1)),"")))</f>
        <v/>
      </c>
      <c r="BG5" s="16" t="str">
        <f aca="false">IF(AK5=0,"",IF(NOT(LH_Ready),0,COUNTIFS(INDEX(LH_Data,0,LH_ColFirst),$A5,INDEX(LH_Data,0,LH_ColSur),$B5,INDEX(LH_Data,0,LH_ColCat),BonusCat)))</f>
        <v/>
      </c>
      <c r="BH5" s="16" t="str">
        <f aca="false">IF(AK5=0,"",IF(OR(NOT(LH_Ready),BG5=0),0,SUMPRODUCT(MAX((INDEX(LH_Data,0,LH_ColFirst)=$A5)*(INDEX(LH_Data,0,LH_ColSur)=$B5)*(INDEX(LH_Data,0,LH_ColCat)=BonusCat)*ROW(LH_Data)))))</f>
        <v/>
      </c>
      <c r="BI5" s="16" t="str">
        <f aca="false">IF(AK5=0,"",IF(EOMONTH(AsOfDate,-1)&lt;AL5,-1,12*(YEAR(EOMONTH(AsOfDate,-1))-YEAR(AL5))+MONTH(EOMONTH(AsOfDate,-1))-MONTH(AL5)-IF(DAY(EOMONTH(AsOfDate,-1))&lt;MIN(DAY(AL5),DAY(EOMONTH(EOMONTH(AsOfDate,-1),0))),1,0)))</f>
        <v/>
      </c>
      <c r="BJ5" s="16" t="str">
        <f aca="false">IF(AK5=0,"",IF(OR(AM5&lt;2,AO5&gt;EOMONTH(AsOfDate,-1)),BI5,IF((AO5-1)&lt;AL5,-1,12*(YEAR((AO5-1))-YEAR(AL5))+MONTH((AO5-1))-MONTH(AL5)-IF(DAY((AO5-1))&lt;MIN(DAY(AL5),DAY(EOMONTH((AO5-1),0))),1,0))))</f>
        <v/>
      </c>
      <c r="BK5" s="16" t="str">
        <f aca="false">IF(AK5=0,"",IF(OR(AM5&lt;3,AP5&gt;EOMONTH(AsOfDate,-1)),BI5,IF((AP5-1)&lt;AL5,-1,12*(YEAR((AP5-1))-YEAR(AL5))+MONTH((AP5-1))-MONTH(AL5)-IF(DAY((AP5-1))&lt;MIN(DAY(AL5),DAY(EOMONTH((AP5-1),0))),1,0))))</f>
        <v/>
      </c>
      <c r="BL5" s="16" t="str">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
      </c>
      <c r="BM5" s="16" t="str">
        <f aca="false">IF(AK5=0,"",IF(AW5="FT",IF(AX5&lt;FT_First,"",IF(AX5&lt;FT_Y5,FT_First+FT_Int1*INT((AX5-FT_First)/FT_Int1),FT_Y5+FT_Int2*INT((AX5-FT_Y5)/FT_Int2))),IF(AW5="PT",IF(AX5&lt;PT_First,"",PT_First+PT_Int*INT((AX5-PT_First)/PT_Int)),"")))</f>
        <v/>
      </c>
      <c r="BN5" s="16" t="str">
        <f aca="false">IF(AK5=0,"",IF((SchemeStart-1)&lt;AL5,-1,12*(YEAR((SchemeStart-1))-YEAR(AL5))+MONTH((SchemeStart-1))-MONTH(AL5)-IF(DAY((SchemeStart-1))&lt;MIN(DAY(AL5),DAY(EOMONTH((SchemeStart-1),0))),1,0)))</f>
        <v/>
      </c>
      <c r="BO5" s="16" t="str">
        <f aca="false">IF(AK5=0,"",IF(OR(AM5&lt;2,AO5&gt;(SchemeStart-1)),BN5,IF((AO5-1)&lt;AL5,-1,12*(YEAR((AO5-1))-YEAR(AL5))+MONTH((AO5-1))-MONTH(AL5)-IF(DAY((AO5-1))&lt;MIN(DAY(AL5),DAY(EOMONTH((AO5-1),0))),1,0))))</f>
        <v/>
      </c>
      <c r="BP5" s="16" t="str">
        <f aca="false">IF(AK5=0,"",IF(OR(AM5&lt;3,AP5&gt;(SchemeStart-1)),BN5,IF((AP5-1)&lt;AL5,-1,12*(YEAR((AP5-1))-YEAR(AL5))+MONTH((AP5-1))-MONTH(AL5)-IF(DAY((AP5-1))&lt;MIN(DAY(AL5),DAY(EOMONTH((AP5-1),0))),1,0))))</f>
        <v/>
      </c>
      <c r="BQ5" s="16" t="str">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
      </c>
      <c r="BR5" s="0" t="str">
        <f aca="false">IF(LEN($A5&amp;$B5)=0,"",$A5&amp;" "&amp;$B5)</f>
        <v/>
      </c>
    </row>
    <row r="6" customFormat="false" ht="15" hidden="false" customHeight="false" outlineLevel="0" collapsed="false">
      <c r="A6" s="12"/>
      <c r="B6" s="12"/>
      <c r="C6" s="12"/>
      <c r="D6" s="13"/>
      <c r="E6" s="14" t="str">
        <f aca="false">IF(OR(AK6=0,$D6=""),"",DATE(YEAR(AsOfDate)+IF(DATE(YEAR(AsOfDate),MONTH($D6),DAY($D6))&lt;=AsOfDate,1,0),MONTH($D6),DAY($D6)))</f>
        <v/>
      </c>
      <c r="F6" s="13"/>
      <c r="G6" s="13"/>
      <c r="H6" s="13"/>
      <c r="I6" s="13"/>
      <c r="J6" s="13"/>
      <c r="K6" s="14" t="str">
        <f aca="false">IF(AK6=0,"",DATE(YEAR(AsOfDate)+IF(DATE(YEAR(AsOfDate),MONTH(AL6),DAY(AL6))&lt;=AsOfDate,1,0),MONTH(AL6),DAY(AL6)))</f>
        <v/>
      </c>
      <c r="L6" s="15" t="str">
        <f aca="false">IF(AK6=0,"",ROUND((AsOfDate-AL6)/365.25,1))</f>
        <v/>
      </c>
      <c r="M6" s="16" t="str">
        <f aca="false">IF(AK6=0,"",IF(AsOfDate&lt;AL6,"-",DATEDIF(AL6,AsOfDate,"y")&amp;"y "&amp;DATEDIF(AL6,AsOfDate,"ym")&amp;"m "&amp;DATEDIF(AL6,AsOfDate,"md")&amp;"d"))</f>
        <v/>
      </c>
      <c r="N6" s="17" t="str">
        <f aca="false">IF(AK6=0,"",O6*HoursPerDay)</f>
        <v/>
      </c>
      <c r="O6" s="17" t="str">
        <f aca="false">IF(AK6=0,"",MAX(0,BD6-BQ6))</f>
        <v/>
      </c>
      <c r="P6" s="18"/>
      <c r="Q6" s="16"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16"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IF(AK6=0,"",IF(AW6="None","",EDATE(AL6,BF6)))</f>
        <v/>
      </c>
      <c r="T6" s="17" t="str">
        <f aca="false">IF(AK6=0,"",IF(NOT(LH_Ready),"",IF($F6&gt;PFYDate,0,IF(LH_ColPeriod=0,W6-U6+V6,SUMIFS(INDEX(LH_Data,0,LH_ColAcc),INDEX(LH_Data,0,LH_ColFirst),$A6,INDEX(LH_Data,0,LH_ColSur),$B6,INDEX(LH_Data,0,LH_ColCat),BonusCat,INDEX(LH_Data,0,LH_ColPeriod),LH_OpenLabel)*UnitFactor))))</f>
        <v/>
      </c>
      <c r="U6" s="17" t="str">
        <f aca="false">IF(AK6=0,"",IF(NOT(LH_Ready),"",SUMIFS(INDEX(LH_Data,0,LH_ColAcc),INDEX(LH_Data,0,LH_ColFirst),$A6,INDEX(LH_Data,0,LH_ColSur),$B6,INDEX(LH_Data,0,LH_ColCat),BonusCat,INDEX(LH_Data,0,LH_ColStart),"&gt;="&amp;AL6)*UnitFactor))</f>
        <v/>
      </c>
      <c r="V6" s="17" t="str">
        <f aca="false">IF(AK6=0,"",IF(NOT(LH_Ready),"",SUMIFS(INDEX(LH_Data,0,LH_ColTaken),INDEX(LH_Data,0,LH_ColFirst),$A6,INDEX(LH_Data,0,LH_ColSur),$B6,INDEX(LH_Data,0,LH_ColCat),BonusCat,INDEX(LH_Data,0,LH_ColStart),"&gt;="&amp;AL6)*UnitFactor))</f>
        <v/>
      </c>
      <c r="W6" s="17" t="str">
        <f aca="false">IF(AK6=0,"",IF(NOT(LH_Ready),"",IF(BH6=0,0,INDEX(INDEX(LH_Data,0,LH_ColClose),BH6-1)*UnitFactor)))</f>
        <v/>
      </c>
      <c r="X6" s="17" t="str">
        <f aca="false">IF(AK6=0,"",(MAX(0,BD6-BQ6)-MAX(0,BE6-BQ6))*HoursPerDay)</f>
        <v/>
      </c>
      <c r="Y6" s="17" t="str">
        <f aca="false">IF(AK6=0,"",IF(NOT(LH_Ready),"",IF($AI6="Yes",N(AE6)*HoursPerDay-SUMIFS(INDEX(LH_Data,0,LH_ColAcc),INDEX(LH_Data,0,LH_ColFirst),$A6,INDEX(LH_Data,0,LH_ColSur),$B6,INDEX(LH_Data,0,LH_ColCat),BonusCat,INDEX(LH_Data,0,LH_ColStart),"&gt;="&amp;(EOMONTH(AsOfDate,-1)+1),INDEX(LH_Data,0,LH_ColStart),"&lt;="&amp;AsOfDate)*UnitFactor,IF(BG6=0,N6,N6-N(T6)-N(U6)))))</f>
        <v/>
      </c>
      <c r="Z6" s="16" t="str">
        <f aca="false">IF(OR(AK6=0,Y6=""),"",IF(Y6&gt;0,"Yes","No"))</f>
        <v/>
      </c>
      <c r="AA6" s="16"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
      </c>
      <c r="AB6" s="17" t="str">
        <f aca="false">IF(OR(AK6=0,T6=""),"",MAX(0,BE6-BQ6)*HoursPerDay-T6)</f>
        <v/>
      </c>
      <c r="AC6" s="16" t="str">
        <f aca="false">IF(AK6=0,"",BG6)</f>
        <v/>
      </c>
      <c r="AD6" s="16"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17" t="str">
        <f aca="false">IF(AK6=0,"",O6-MAX(0,BL6-BQ6))</f>
        <v/>
      </c>
      <c r="AF6" s="14" t="str">
        <f aca="false">IF(OR(AK6=0,AE6="",N(AE6)=0,BM6=""),"",EDATE(AL6,BM6))</f>
        <v/>
      </c>
      <c r="AG6" s="17" t="str">
        <f aca="false">IF(AK6=0,"",MIN(BD6,BQ6))</f>
        <v/>
      </c>
      <c r="AH6" s="17" t="str">
        <f aca="false">IF(AK6=0,"",IF(NOT(LH_Ready),"",IF(BG6=0,0,MAX(0,ROUND(N(T6)+N(U6)-N6,2)))))</f>
        <v/>
      </c>
      <c r="AI6" s="12"/>
      <c r="AJ6" s="12"/>
      <c r="AK6" s="16" t="n">
        <f aca="false">IF(OR(LEN($A6&amp;$B6)=0,$F6=""),0,1)</f>
        <v>0</v>
      </c>
      <c r="AL6" s="14" t="str">
        <f aca="false">IF(AK6=0,"",IF(PreSchemeCounts="No",MAX(SchemeStart,IF($J6&lt;&gt;"",$J6,IF(OR(CasualCounts="Yes",COUNT($G6:$I6)=0),$F6,IF(Apply2026="No",IF($I6="",$F6,$I6),IF(COUNT($H6:$I6)=0,$F6,MIN($H6:$I6)))))),IF($J6&lt;&gt;"",$J6,IF(OR(CasualCounts="Yes",COUNT($G6:$I6)=0),$F6,IF(Apply2026="No",IF($I6="",$F6,$I6),IF(COUNT($H6:$I6)=0,$F6,MIN($H6:$I6)))))))</f>
        <v/>
      </c>
      <c r="AM6" s="16" t="str">
        <f aca="false">IF(AK6=0,"",COUNT($G6:$I6))</f>
        <v/>
      </c>
      <c r="AN6" s="14" t="str">
        <f aca="false">IF(AK6=0,"",IFERROR(SMALL($G6:$I6,1),""))</f>
        <v/>
      </c>
      <c r="AO6" s="14" t="str">
        <f aca="false">IF(AK6=0,"",IFERROR(SMALL($G6:$I6,2),""))</f>
        <v/>
      </c>
      <c r="AP6" s="14" t="str">
        <f aca="false">IF(AK6=0,"",IFERROR(SMALL($G6:$I6,3),""))</f>
        <v/>
      </c>
      <c r="AQ6" s="16" t="str">
        <f aca="false">IF(AK6=0,"",IF(AN6="","",IF(AN6=$H6,"Part-Time",IF(AN6=$I6,"Full-Time","Casual"))))</f>
        <v/>
      </c>
      <c r="AR6" s="16" t="str">
        <f aca="false">IF(AK6=0,"",IF(AO6="","",IF(AO6=$H6,"Part-Time",IF(AO6=$I6,"Full-Time","Casual"))))</f>
        <v/>
      </c>
      <c r="AS6" s="16" t="str">
        <f aca="false">IF(AK6=0,"",IF(AP6="","",IF(AP6=$H6,"Part-Time",IF(AP6=$I6,"Full-Time","Casual"))))</f>
        <v/>
      </c>
      <c r="AT6" s="16"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
      </c>
      <c r="AU6" s="16" t="str">
        <f aca="false">IF(AK6=0,"",IF(AM6&lt;2,"",IF(OR(ISNUMBER(SEARCH("full",AR6)),UPPER(TRIM(AR6))="FT",UPPER(TRIM(AR6))="FTE"),"FT",IF(AND(OR(ISNUMBER(SEARCH("part",AR6)),UPPER(TRIM(AR6))="PT",UPPER(TRIM(AR6))="PTE"),Apply2026="Yes",OR($P6="",N($P6)&gt;=PT_MinHours)),"PT","None"))))</f>
        <v/>
      </c>
      <c r="AV6" s="16" t="str">
        <f aca="false">IF(AK6=0,"",IF(AM6&lt;3,"",IF(OR(ISNUMBER(SEARCH("full",AS6)),UPPER(TRIM(AS6))="FT",UPPER(TRIM(AS6))="FTE"),"FT",IF(AND(OR(ISNUMBER(SEARCH("part",AS6)),UPPER(TRIM(AS6))="PT",UPPER(TRIM(AS6))="PTE"),Apply2026="Yes",OR($P6="",N($P6)&gt;=PT_MinHours)),"PT","None"))))</f>
        <v/>
      </c>
      <c r="AW6" s="16" t="str">
        <f aca="false">IF(AK6=0,"",IF(AND(AM6&gt;=3,AP6&lt;=AsOfDate),AV6,IF(AND(AM6&gt;=2,AO6&lt;=AsOfDate),AU6,AT6)))</f>
        <v/>
      </c>
      <c r="AX6" s="16" t="str">
        <f aca="false">IF(AK6=0,"",IF(AsOfDate&lt;AL6,-1,12*(YEAR(AsOfDate)-YEAR(AL6))+MONTH(AsOfDate)-MONTH(AL6)-IF(DAY(AsOfDate)&lt;MIN(DAY(AL6),DAY(EOMONTH(AsOfDate,0))),1,0)))</f>
        <v/>
      </c>
      <c r="AY6" s="16" t="str">
        <f aca="false">IF(AK6=0,"",IF(OR(AM6&lt;2,AO6&gt;AsOfDate),AX6,IF((AO6-1)&lt;AL6,-1,12*(YEAR((AO6-1))-YEAR(AL6))+MONTH((AO6-1))-MONTH(AL6)-IF(DAY((AO6-1))&lt;MIN(DAY(AL6),DAY(EOMONTH((AO6-1),0))),1,0))))</f>
        <v/>
      </c>
      <c r="AZ6" s="16" t="str">
        <f aca="false">IF(AK6=0,"",IF(OR(AM6&lt;3,AP6&gt;AsOfDate),AX6,IF((AP6-1)&lt;AL6,-1,12*(YEAR((AP6-1))-YEAR(AL6))+MONTH((AP6-1))-MONTH(AL6)-IF(DAY((AP6-1))&lt;MIN(DAY(AL6),DAY(EOMONTH((AP6-1),0))),1,0))))</f>
        <v/>
      </c>
      <c r="BA6" s="16" t="str">
        <f aca="false">IF(AK6=0,"",IF(PFYDate&lt;AL6,-1,12*(YEAR(PFYDate)-YEAR(AL6))+MONTH(PFYDate)-MONTH(AL6)-IF(DAY(PFYDate)&lt;MIN(DAY(AL6),DAY(EOMONTH(PFYDate,0))),1,0)))</f>
        <v/>
      </c>
      <c r="BB6" s="16" t="str">
        <f aca="false">IF(AK6=0,"",IF(OR(AM6&lt;2,AO6&gt;PFYDate),BA6,IF((AO6-1)&lt;AL6,-1,12*(YEAR((AO6-1))-YEAR(AL6))+MONTH((AO6-1))-MONTH(AL6)-IF(DAY((AO6-1))&lt;MIN(DAY(AL6),DAY(EOMONTH((AO6-1),0))),1,0))))</f>
        <v/>
      </c>
      <c r="BC6" s="16" t="str">
        <f aca="false">IF(AK6=0,"",IF(OR(AM6&lt;3,AP6&gt;PFYDate),BA6,IF((AP6-1)&lt;AL6,-1,12*(YEAR((AP6-1))-YEAR(AL6))+MONTH((AP6-1))-MONTH(AL6)-IF(DAY((AP6-1))&lt;MIN(DAY(AL6),DAY(EOMONTH((AP6-1),0))),1,0))))</f>
        <v/>
      </c>
      <c r="BD6" s="16" t="str">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
      </c>
      <c r="BE6" s="16" t="str">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
      </c>
      <c r="BF6" s="16" t="str">
        <f aca="false">IF(AK6=0,"",IF(AW6="FT",IF(AX6&lt;FT_First,FT_First,IF(AX6&lt;FT_Y5,MIN(FT_Y5,FT_First+FT_Int1*(INT((AX6-FT_First)/FT_Int1)+1)),FT_Y5+12*INT((AX6-FT_Y5)/12)+FT_Int2*(INT(MOD(AX6-FT_Y5,12)/FT_Int2)+1))),IF(AW6="PT",IF(AX6&lt;PT_First,PT_First,PT_First+PT_Int*(INT((AX6-PT_First)/PT_Int)+1)),"")))</f>
        <v/>
      </c>
      <c r="BG6" s="16" t="str">
        <f aca="false">IF(AK6=0,"",IF(NOT(LH_Ready),0,COUNTIFS(INDEX(LH_Data,0,LH_ColFirst),$A6,INDEX(LH_Data,0,LH_ColSur),$B6,INDEX(LH_Data,0,LH_ColCat),BonusCat)))</f>
        <v/>
      </c>
      <c r="BH6" s="16" t="str">
        <f aca="false">IF(AK6=0,"",IF(OR(NOT(LH_Ready),BG6=0),0,SUMPRODUCT(MAX((INDEX(LH_Data,0,LH_ColFirst)=$A6)*(INDEX(LH_Data,0,LH_ColSur)=$B6)*(INDEX(LH_Data,0,LH_ColCat)=BonusCat)*ROW(LH_Data)))))</f>
        <v/>
      </c>
      <c r="BI6" s="16" t="str">
        <f aca="false">IF(AK6=0,"",IF(EOMONTH(AsOfDate,-1)&lt;AL6,-1,12*(YEAR(EOMONTH(AsOfDate,-1))-YEAR(AL6))+MONTH(EOMONTH(AsOfDate,-1))-MONTH(AL6)-IF(DAY(EOMONTH(AsOfDate,-1))&lt;MIN(DAY(AL6),DAY(EOMONTH(EOMONTH(AsOfDate,-1),0))),1,0)))</f>
        <v/>
      </c>
      <c r="BJ6" s="16" t="str">
        <f aca="false">IF(AK6=0,"",IF(OR(AM6&lt;2,AO6&gt;EOMONTH(AsOfDate,-1)),BI6,IF((AO6-1)&lt;AL6,-1,12*(YEAR((AO6-1))-YEAR(AL6))+MONTH((AO6-1))-MONTH(AL6)-IF(DAY((AO6-1))&lt;MIN(DAY(AL6),DAY(EOMONTH((AO6-1),0))),1,0))))</f>
        <v/>
      </c>
      <c r="BK6" s="16" t="str">
        <f aca="false">IF(AK6=0,"",IF(OR(AM6&lt;3,AP6&gt;EOMONTH(AsOfDate,-1)),BI6,IF((AP6-1)&lt;AL6,-1,12*(YEAR((AP6-1))-YEAR(AL6))+MONTH((AP6-1))-MONTH(AL6)-IF(DAY((AP6-1))&lt;MIN(DAY(AL6),DAY(EOMONTH((AP6-1),0))),1,0))))</f>
        <v/>
      </c>
      <c r="BL6" s="16" t="str">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
      </c>
      <c r="BM6" s="16" t="str">
        <f aca="false">IF(AK6=0,"",IF(AW6="FT",IF(AX6&lt;FT_First,"",IF(AX6&lt;FT_Y5,FT_First+FT_Int1*INT((AX6-FT_First)/FT_Int1),FT_Y5+FT_Int2*INT((AX6-FT_Y5)/FT_Int2))),IF(AW6="PT",IF(AX6&lt;PT_First,"",PT_First+PT_Int*INT((AX6-PT_First)/PT_Int)),"")))</f>
        <v/>
      </c>
      <c r="BN6" s="16" t="str">
        <f aca="false">IF(AK6=0,"",IF((SchemeStart-1)&lt;AL6,-1,12*(YEAR((SchemeStart-1))-YEAR(AL6))+MONTH((SchemeStart-1))-MONTH(AL6)-IF(DAY((SchemeStart-1))&lt;MIN(DAY(AL6),DAY(EOMONTH((SchemeStart-1),0))),1,0)))</f>
        <v/>
      </c>
      <c r="BO6" s="16" t="str">
        <f aca="false">IF(AK6=0,"",IF(OR(AM6&lt;2,AO6&gt;(SchemeStart-1)),BN6,IF((AO6-1)&lt;AL6,-1,12*(YEAR((AO6-1))-YEAR(AL6))+MONTH((AO6-1))-MONTH(AL6)-IF(DAY((AO6-1))&lt;MIN(DAY(AL6),DAY(EOMONTH((AO6-1),0))),1,0))))</f>
        <v/>
      </c>
      <c r="BP6" s="16" t="str">
        <f aca="false">IF(AK6=0,"",IF(OR(AM6&lt;3,AP6&gt;(SchemeStart-1)),BN6,IF((AP6-1)&lt;AL6,-1,12*(YEAR((AP6-1))-YEAR(AL6))+MONTH((AP6-1))-MONTH(AL6)-IF(DAY((AP6-1))&lt;MIN(DAY(AL6),DAY(EOMONTH((AP6-1),0))),1,0))))</f>
        <v/>
      </c>
      <c r="BQ6" s="16" t="str">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
      </c>
      <c r="BR6" s="0" t="str">
        <f aca="false">IF(LEN($A6&amp;$B6)=0,"",$A6&amp;" "&amp;$B6)</f>
        <v/>
      </c>
    </row>
    <row r="7" customFormat="false" ht="15" hidden="false" customHeight="false" outlineLevel="0" collapsed="false">
      <c r="A7" s="12"/>
      <c r="B7" s="12"/>
      <c r="C7" s="12"/>
      <c r="D7" s="13"/>
      <c r="E7" s="14" t="str">
        <f aca="false">IF(OR(AK7=0,$D7=""),"",DATE(YEAR(AsOfDate)+IF(DATE(YEAR(AsOfDate),MONTH($D7),DAY($D7))&lt;=AsOfDate,1,0),MONTH($D7),DAY($D7)))</f>
        <v/>
      </c>
      <c r="F7" s="13"/>
      <c r="G7" s="13"/>
      <c r="H7" s="13"/>
      <c r="I7" s="13"/>
      <c r="J7" s="13"/>
      <c r="K7" s="14" t="str">
        <f aca="false">IF(AK7=0,"",DATE(YEAR(AsOfDate)+IF(DATE(YEAR(AsOfDate),MONTH(AL7),DAY(AL7))&lt;=AsOfDate,1,0),MONTH(AL7),DAY(AL7)))</f>
        <v/>
      </c>
      <c r="L7" s="15" t="str">
        <f aca="false">IF(AK7=0,"",ROUND((AsOfDate-AL7)/365.25,1))</f>
        <v/>
      </c>
      <c r="M7" s="16" t="str">
        <f aca="false">IF(AK7=0,"",IF(AsOfDate&lt;AL7,"-",DATEDIF(AL7,AsOfDate,"y")&amp;"y "&amp;DATEDIF(AL7,AsOfDate,"ym")&amp;"m "&amp;DATEDIF(AL7,AsOfDate,"md")&amp;"d"))</f>
        <v/>
      </c>
      <c r="N7" s="17" t="str">
        <f aca="false">IF(AK7=0,"",O7*HoursPerDay)</f>
        <v/>
      </c>
      <c r="O7" s="17" t="str">
        <f aca="false">IF(AK7=0,"",MAX(0,BD7-BQ7))</f>
        <v/>
      </c>
      <c r="P7" s="18"/>
      <c r="Q7" s="16"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16"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IF(AK7=0,"",IF(AW7="None","",EDATE(AL7,BF7)))</f>
        <v/>
      </c>
      <c r="T7" s="17" t="str">
        <f aca="false">IF(AK7=0,"",IF(NOT(LH_Ready),"",IF($F7&gt;PFYDate,0,IF(LH_ColPeriod=0,W7-U7+V7,SUMIFS(INDEX(LH_Data,0,LH_ColAcc),INDEX(LH_Data,0,LH_ColFirst),$A7,INDEX(LH_Data,0,LH_ColSur),$B7,INDEX(LH_Data,0,LH_ColCat),BonusCat,INDEX(LH_Data,0,LH_ColPeriod),LH_OpenLabel)*UnitFactor))))</f>
        <v/>
      </c>
      <c r="U7" s="17" t="str">
        <f aca="false">IF(AK7=0,"",IF(NOT(LH_Ready),"",SUMIFS(INDEX(LH_Data,0,LH_ColAcc),INDEX(LH_Data,0,LH_ColFirst),$A7,INDEX(LH_Data,0,LH_ColSur),$B7,INDEX(LH_Data,0,LH_ColCat),BonusCat,INDEX(LH_Data,0,LH_ColStart),"&gt;="&amp;AL7)*UnitFactor))</f>
        <v/>
      </c>
      <c r="V7" s="17" t="str">
        <f aca="false">IF(AK7=0,"",IF(NOT(LH_Ready),"",SUMIFS(INDEX(LH_Data,0,LH_ColTaken),INDEX(LH_Data,0,LH_ColFirst),$A7,INDEX(LH_Data,0,LH_ColSur),$B7,INDEX(LH_Data,0,LH_ColCat),BonusCat,INDEX(LH_Data,0,LH_ColStart),"&gt;="&amp;AL7)*UnitFactor))</f>
        <v/>
      </c>
      <c r="W7" s="17" t="str">
        <f aca="false">IF(AK7=0,"",IF(NOT(LH_Ready),"",IF(BH7=0,0,INDEX(INDEX(LH_Data,0,LH_ColClose),BH7-1)*UnitFactor)))</f>
        <v/>
      </c>
      <c r="X7" s="17" t="str">
        <f aca="false">IF(AK7=0,"",(MAX(0,BD7-BQ7)-MAX(0,BE7-BQ7))*HoursPerDay)</f>
        <v/>
      </c>
      <c r="Y7" s="17" t="str">
        <f aca="false">IF(AK7=0,"",IF(NOT(LH_Ready),"",IF($AI7="Yes",N(AE7)*HoursPerDay-SUMIFS(INDEX(LH_Data,0,LH_ColAcc),INDEX(LH_Data,0,LH_ColFirst),$A7,INDEX(LH_Data,0,LH_ColSur),$B7,INDEX(LH_Data,0,LH_ColCat),BonusCat,INDEX(LH_Data,0,LH_ColStart),"&gt;="&amp;(EOMONTH(AsOfDate,-1)+1),INDEX(LH_Data,0,LH_ColStart),"&lt;="&amp;AsOfDate)*UnitFactor,IF(BG7=0,N7,N7-N(T7)-N(U7)))))</f>
        <v/>
      </c>
      <c r="Z7" s="16" t="str">
        <f aca="false">IF(OR(AK7=0,Y7=""),"",IF(Y7&gt;0,"Yes","No"))</f>
        <v/>
      </c>
      <c r="AA7" s="16"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
      </c>
      <c r="AB7" s="17" t="str">
        <f aca="false">IF(OR(AK7=0,T7=""),"",MAX(0,BE7-BQ7)*HoursPerDay-T7)</f>
        <v/>
      </c>
      <c r="AC7" s="16" t="str">
        <f aca="false">IF(AK7=0,"",BG7)</f>
        <v/>
      </c>
      <c r="AD7" s="16"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17" t="str">
        <f aca="false">IF(AK7=0,"",O7-MAX(0,BL7-BQ7))</f>
        <v/>
      </c>
      <c r="AF7" s="14" t="str">
        <f aca="false">IF(OR(AK7=0,AE7="",N(AE7)=0,BM7=""),"",EDATE(AL7,BM7))</f>
        <v/>
      </c>
      <c r="AG7" s="17" t="str">
        <f aca="false">IF(AK7=0,"",MIN(BD7,BQ7))</f>
        <v/>
      </c>
      <c r="AH7" s="17" t="str">
        <f aca="false">IF(AK7=0,"",IF(NOT(LH_Ready),"",IF(BG7=0,0,MAX(0,ROUND(N(T7)+N(U7)-N7,2)))))</f>
        <v/>
      </c>
      <c r="AI7" s="12"/>
      <c r="AJ7" s="12"/>
      <c r="AK7" s="16" t="n">
        <f aca="false">IF(OR(LEN($A7&amp;$B7)=0,$F7=""),0,1)</f>
        <v>0</v>
      </c>
      <c r="AL7" s="14" t="str">
        <f aca="false">IF(AK7=0,"",IF(PreSchemeCounts="No",MAX(SchemeStart,IF($J7&lt;&gt;"",$J7,IF(OR(CasualCounts="Yes",COUNT($G7:$I7)=0),$F7,IF(Apply2026="No",IF($I7="",$F7,$I7),IF(COUNT($H7:$I7)=0,$F7,MIN($H7:$I7)))))),IF($J7&lt;&gt;"",$J7,IF(OR(CasualCounts="Yes",COUNT($G7:$I7)=0),$F7,IF(Apply2026="No",IF($I7="",$F7,$I7),IF(COUNT($H7:$I7)=0,$F7,MIN($H7:$I7)))))))</f>
        <v/>
      </c>
      <c r="AM7" s="16" t="str">
        <f aca="false">IF(AK7=0,"",COUNT($G7:$I7))</f>
        <v/>
      </c>
      <c r="AN7" s="14" t="str">
        <f aca="false">IF(AK7=0,"",IFERROR(SMALL($G7:$I7,1),""))</f>
        <v/>
      </c>
      <c r="AO7" s="14" t="str">
        <f aca="false">IF(AK7=0,"",IFERROR(SMALL($G7:$I7,2),""))</f>
        <v/>
      </c>
      <c r="AP7" s="14" t="str">
        <f aca="false">IF(AK7=0,"",IFERROR(SMALL($G7:$I7,3),""))</f>
        <v/>
      </c>
      <c r="AQ7" s="16" t="str">
        <f aca="false">IF(AK7=0,"",IF(AN7="","",IF(AN7=$H7,"Part-Time",IF(AN7=$I7,"Full-Time","Casual"))))</f>
        <v/>
      </c>
      <c r="AR7" s="16" t="str">
        <f aca="false">IF(AK7=0,"",IF(AO7="","",IF(AO7=$H7,"Part-Time",IF(AO7=$I7,"Full-Time","Casual"))))</f>
        <v/>
      </c>
      <c r="AS7" s="16" t="str">
        <f aca="false">IF(AK7=0,"",IF(AP7="","",IF(AP7=$H7,"Part-Time",IF(AP7=$I7,"Full-Time","Casual"))))</f>
        <v/>
      </c>
      <c r="AT7" s="16"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
      </c>
      <c r="AU7" s="16" t="str">
        <f aca="false">IF(AK7=0,"",IF(AM7&lt;2,"",IF(OR(ISNUMBER(SEARCH("full",AR7)),UPPER(TRIM(AR7))="FT",UPPER(TRIM(AR7))="FTE"),"FT",IF(AND(OR(ISNUMBER(SEARCH("part",AR7)),UPPER(TRIM(AR7))="PT",UPPER(TRIM(AR7))="PTE"),Apply2026="Yes",OR($P7="",N($P7)&gt;=PT_MinHours)),"PT","None"))))</f>
        <v/>
      </c>
      <c r="AV7" s="16" t="str">
        <f aca="false">IF(AK7=0,"",IF(AM7&lt;3,"",IF(OR(ISNUMBER(SEARCH("full",AS7)),UPPER(TRIM(AS7))="FT",UPPER(TRIM(AS7))="FTE"),"FT",IF(AND(OR(ISNUMBER(SEARCH("part",AS7)),UPPER(TRIM(AS7))="PT",UPPER(TRIM(AS7))="PTE"),Apply2026="Yes",OR($P7="",N($P7)&gt;=PT_MinHours)),"PT","None"))))</f>
        <v/>
      </c>
      <c r="AW7" s="16" t="str">
        <f aca="false">IF(AK7=0,"",IF(AND(AM7&gt;=3,AP7&lt;=AsOfDate),AV7,IF(AND(AM7&gt;=2,AO7&lt;=AsOfDate),AU7,AT7)))</f>
        <v/>
      </c>
      <c r="AX7" s="16" t="str">
        <f aca="false">IF(AK7=0,"",IF(AsOfDate&lt;AL7,-1,12*(YEAR(AsOfDate)-YEAR(AL7))+MONTH(AsOfDate)-MONTH(AL7)-IF(DAY(AsOfDate)&lt;MIN(DAY(AL7),DAY(EOMONTH(AsOfDate,0))),1,0)))</f>
        <v/>
      </c>
      <c r="AY7" s="16" t="str">
        <f aca="false">IF(AK7=0,"",IF(OR(AM7&lt;2,AO7&gt;AsOfDate),AX7,IF((AO7-1)&lt;AL7,-1,12*(YEAR((AO7-1))-YEAR(AL7))+MONTH((AO7-1))-MONTH(AL7)-IF(DAY((AO7-1))&lt;MIN(DAY(AL7),DAY(EOMONTH((AO7-1),0))),1,0))))</f>
        <v/>
      </c>
      <c r="AZ7" s="16" t="str">
        <f aca="false">IF(AK7=0,"",IF(OR(AM7&lt;3,AP7&gt;AsOfDate),AX7,IF((AP7-1)&lt;AL7,-1,12*(YEAR((AP7-1))-YEAR(AL7))+MONTH((AP7-1))-MONTH(AL7)-IF(DAY((AP7-1))&lt;MIN(DAY(AL7),DAY(EOMONTH((AP7-1),0))),1,0))))</f>
        <v/>
      </c>
      <c r="BA7" s="16" t="str">
        <f aca="false">IF(AK7=0,"",IF(PFYDate&lt;AL7,-1,12*(YEAR(PFYDate)-YEAR(AL7))+MONTH(PFYDate)-MONTH(AL7)-IF(DAY(PFYDate)&lt;MIN(DAY(AL7),DAY(EOMONTH(PFYDate,0))),1,0)))</f>
        <v/>
      </c>
      <c r="BB7" s="16" t="str">
        <f aca="false">IF(AK7=0,"",IF(OR(AM7&lt;2,AO7&gt;PFYDate),BA7,IF((AO7-1)&lt;AL7,-1,12*(YEAR((AO7-1))-YEAR(AL7))+MONTH((AO7-1))-MONTH(AL7)-IF(DAY((AO7-1))&lt;MIN(DAY(AL7),DAY(EOMONTH((AO7-1),0))),1,0))))</f>
        <v/>
      </c>
      <c r="BC7" s="16" t="str">
        <f aca="false">IF(AK7=0,"",IF(OR(AM7&lt;3,AP7&gt;PFYDate),BA7,IF((AP7-1)&lt;AL7,-1,12*(YEAR((AP7-1))-YEAR(AL7))+MONTH((AP7-1))-MONTH(AL7)-IF(DAY((AP7-1))&lt;MIN(DAY(AL7),DAY(EOMONTH((AP7-1),0))),1,0))))</f>
        <v/>
      </c>
      <c r="BD7" s="16" t="str">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
      </c>
      <c r="BE7" s="16" t="str">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
      </c>
      <c r="BF7" s="16" t="str">
        <f aca="false">IF(AK7=0,"",IF(AW7="FT",IF(AX7&lt;FT_First,FT_First,IF(AX7&lt;FT_Y5,MIN(FT_Y5,FT_First+FT_Int1*(INT((AX7-FT_First)/FT_Int1)+1)),FT_Y5+12*INT((AX7-FT_Y5)/12)+FT_Int2*(INT(MOD(AX7-FT_Y5,12)/FT_Int2)+1))),IF(AW7="PT",IF(AX7&lt;PT_First,PT_First,PT_First+PT_Int*(INT((AX7-PT_First)/PT_Int)+1)),"")))</f>
        <v/>
      </c>
      <c r="BG7" s="16" t="str">
        <f aca="false">IF(AK7=0,"",IF(NOT(LH_Ready),0,COUNTIFS(INDEX(LH_Data,0,LH_ColFirst),$A7,INDEX(LH_Data,0,LH_ColSur),$B7,INDEX(LH_Data,0,LH_ColCat),BonusCat)))</f>
        <v/>
      </c>
      <c r="BH7" s="16" t="str">
        <f aca="false">IF(AK7=0,"",IF(OR(NOT(LH_Ready),BG7=0),0,SUMPRODUCT(MAX((INDEX(LH_Data,0,LH_ColFirst)=$A7)*(INDEX(LH_Data,0,LH_ColSur)=$B7)*(INDEX(LH_Data,0,LH_ColCat)=BonusCat)*ROW(LH_Data)))))</f>
        <v/>
      </c>
      <c r="BI7" s="16" t="str">
        <f aca="false">IF(AK7=0,"",IF(EOMONTH(AsOfDate,-1)&lt;AL7,-1,12*(YEAR(EOMONTH(AsOfDate,-1))-YEAR(AL7))+MONTH(EOMONTH(AsOfDate,-1))-MONTH(AL7)-IF(DAY(EOMONTH(AsOfDate,-1))&lt;MIN(DAY(AL7),DAY(EOMONTH(EOMONTH(AsOfDate,-1),0))),1,0)))</f>
        <v/>
      </c>
      <c r="BJ7" s="16" t="str">
        <f aca="false">IF(AK7=0,"",IF(OR(AM7&lt;2,AO7&gt;EOMONTH(AsOfDate,-1)),BI7,IF((AO7-1)&lt;AL7,-1,12*(YEAR((AO7-1))-YEAR(AL7))+MONTH((AO7-1))-MONTH(AL7)-IF(DAY((AO7-1))&lt;MIN(DAY(AL7),DAY(EOMONTH((AO7-1),0))),1,0))))</f>
        <v/>
      </c>
      <c r="BK7" s="16" t="str">
        <f aca="false">IF(AK7=0,"",IF(OR(AM7&lt;3,AP7&gt;EOMONTH(AsOfDate,-1)),BI7,IF((AP7-1)&lt;AL7,-1,12*(YEAR((AP7-1))-YEAR(AL7))+MONTH((AP7-1))-MONTH(AL7)-IF(DAY((AP7-1))&lt;MIN(DAY(AL7),DAY(EOMONTH((AP7-1),0))),1,0))))</f>
        <v/>
      </c>
      <c r="BL7" s="16" t="str">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
      </c>
      <c r="BM7" s="16" t="str">
        <f aca="false">IF(AK7=0,"",IF(AW7="FT",IF(AX7&lt;FT_First,"",IF(AX7&lt;FT_Y5,FT_First+FT_Int1*INT((AX7-FT_First)/FT_Int1),FT_Y5+FT_Int2*INT((AX7-FT_Y5)/FT_Int2))),IF(AW7="PT",IF(AX7&lt;PT_First,"",PT_First+PT_Int*INT((AX7-PT_First)/PT_Int)),"")))</f>
        <v/>
      </c>
      <c r="BN7" s="16" t="str">
        <f aca="false">IF(AK7=0,"",IF((SchemeStart-1)&lt;AL7,-1,12*(YEAR((SchemeStart-1))-YEAR(AL7))+MONTH((SchemeStart-1))-MONTH(AL7)-IF(DAY((SchemeStart-1))&lt;MIN(DAY(AL7),DAY(EOMONTH((SchemeStart-1),0))),1,0)))</f>
        <v/>
      </c>
      <c r="BO7" s="16" t="str">
        <f aca="false">IF(AK7=0,"",IF(OR(AM7&lt;2,AO7&gt;(SchemeStart-1)),BN7,IF((AO7-1)&lt;AL7,-1,12*(YEAR((AO7-1))-YEAR(AL7))+MONTH((AO7-1))-MONTH(AL7)-IF(DAY((AO7-1))&lt;MIN(DAY(AL7),DAY(EOMONTH((AO7-1),0))),1,0))))</f>
        <v/>
      </c>
      <c r="BP7" s="16" t="str">
        <f aca="false">IF(AK7=0,"",IF(OR(AM7&lt;3,AP7&gt;(SchemeStart-1)),BN7,IF((AP7-1)&lt;AL7,-1,12*(YEAR((AP7-1))-YEAR(AL7))+MONTH((AP7-1))-MONTH(AL7)-IF(DAY((AP7-1))&lt;MIN(DAY(AL7),DAY(EOMONTH((AP7-1),0))),1,0))))</f>
        <v/>
      </c>
      <c r="BQ7" s="16" t="str">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
      </c>
      <c r="BR7" s="0" t="str">
        <f aca="false">IF(LEN($A7&amp;$B7)=0,"",$A7&amp;" "&amp;$B7)</f>
        <v/>
      </c>
    </row>
    <row r="8" customFormat="false" ht="15" hidden="false" customHeight="false" outlineLevel="0" collapsed="false">
      <c r="A8" s="12"/>
      <c r="B8" s="12"/>
      <c r="C8" s="12"/>
      <c r="D8" s="13"/>
      <c r="E8" s="14" t="str">
        <f aca="false">IF(OR(AK8=0,$D8=""),"",DATE(YEAR(AsOfDate)+IF(DATE(YEAR(AsOfDate),MONTH($D8),DAY($D8))&lt;=AsOfDate,1,0),MONTH($D8),DAY($D8)))</f>
        <v/>
      </c>
      <c r="F8" s="13"/>
      <c r="G8" s="13"/>
      <c r="H8" s="13"/>
      <c r="I8" s="13"/>
      <c r="J8" s="13"/>
      <c r="K8" s="14" t="str">
        <f aca="false">IF(AK8=0,"",DATE(YEAR(AsOfDate)+IF(DATE(YEAR(AsOfDate),MONTH(AL8),DAY(AL8))&lt;=AsOfDate,1,0),MONTH(AL8),DAY(AL8)))</f>
        <v/>
      </c>
      <c r="L8" s="15" t="str">
        <f aca="false">IF(AK8=0,"",ROUND((AsOfDate-AL8)/365.25,1))</f>
        <v/>
      </c>
      <c r="M8" s="16" t="str">
        <f aca="false">IF(AK8=0,"",IF(AsOfDate&lt;AL8,"-",DATEDIF(AL8,AsOfDate,"y")&amp;"y "&amp;DATEDIF(AL8,AsOfDate,"ym")&amp;"m "&amp;DATEDIF(AL8,AsOfDate,"md")&amp;"d"))</f>
        <v/>
      </c>
      <c r="N8" s="17" t="str">
        <f aca="false">IF(AK8=0,"",O8*HoursPerDay)</f>
        <v/>
      </c>
      <c r="O8" s="17" t="str">
        <f aca="false">IF(AK8=0,"",MAX(0,BD8-BQ8))</f>
        <v/>
      </c>
      <c r="P8" s="18"/>
      <c r="Q8" s="16"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16"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IF(AK8=0,"",IF(AW8="None","",EDATE(AL8,BF8)))</f>
        <v/>
      </c>
      <c r="T8" s="17" t="str">
        <f aca="false">IF(AK8=0,"",IF(NOT(LH_Ready),"",IF($F8&gt;PFYDate,0,IF(LH_ColPeriod=0,W8-U8+V8,SUMIFS(INDEX(LH_Data,0,LH_ColAcc),INDEX(LH_Data,0,LH_ColFirst),$A8,INDEX(LH_Data,0,LH_ColSur),$B8,INDEX(LH_Data,0,LH_ColCat),BonusCat,INDEX(LH_Data,0,LH_ColPeriod),LH_OpenLabel)*UnitFactor))))</f>
        <v/>
      </c>
      <c r="U8" s="17" t="str">
        <f aca="false">IF(AK8=0,"",IF(NOT(LH_Ready),"",SUMIFS(INDEX(LH_Data,0,LH_ColAcc),INDEX(LH_Data,0,LH_ColFirst),$A8,INDEX(LH_Data,0,LH_ColSur),$B8,INDEX(LH_Data,0,LH_ColCat),BonusCat,INDEX(LH_Data,0,LH_ColStart),"&gt;="&amp;AL8)*UnitFactor))</f>
        <v/>
      </c>
      <c r="V8" s="17" t="str">
        <f aca="false">IF(AK8=0,"",IF(NOT(LH_Ready),"",SUMIFS(INDEX(LH_Data,0,LH_ColTaken),INDEX(LH_Data,0,LH_ColFirst),$A8,INDEX(LH_Data,0,LH_ColSur),$B8,INDEX(LH_Data,0,LH_ColCat),BonusCat,INDEX(LH_Data,0,LH_ColStart),"&gt;="&amp;AL8)*UnitFactor))</f>
        <v/>
      </c>
      <c r="W8" s="17" t="str">
        <f aca="false">IF(AK8=0,"",IF(NOT(LH_Ready),"",IF(BH8=0,0,INDEX(INDEX(LH_Data,0,LH_ColClose),BH8-1)*UnitFactor)))</f>
        <v/>
      </c>
      <c r="X8" s="17" t="str">
        <f aca="false">IF(AK8=0,"",(MAX(0,BD8-BQ8)-MAX(0,BE8-BQ8))*HoursPerDay)</f>
        <v/>
      </c>
      <c r="Y8" s="17" t="str">
        <f aca="false">IF(AK8=0,"",IF(NOT(LH_Ready),"",IF($AI8="Yes",N(AE8)*HoursPerDay-SUMIFS(INDEX(LH_Data,0,LH_ColAcc),INDEX(LH_Data,0,LH_ColFirst),$A8,INDEX(LH_Data,0,LH_ColSur),$B8,INDEX(LH_Data,0,LH_ColCat),BonusCat,INDEX(LH_Data,0,LH_ColStart),"&gt;="&amp;(EOMONTH(AsOfDate,-1)+1),INDEX(LH_Data,0,LH_ColStart),"&lt;="&amp;AsOfDate)*UnitFactor,IF(BG8=0,N8,N8-N(T8)-N(U8)))))</f>
        <v/>
      </c>
      <c r="Z8" s="16" t="str">
        <f aca="false">IF(OR(AK8=0,Y8=""),"",IF(Y8&gt;0,"Yes","No"))</f>
        <v/>
      </c>
      <c r="AA8" s="16"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
      </c>
      <c r="AB8" s="17" t="str">
        <f aca="false">IF(OR(AK8=0,T8=""),"",MAX(0,BE8-BQ8)*HoursPerDay-T8)</f>
        <v/>
      </c>
      <c r="AC8" s="16" t="str">
        <f aca="false">IF(AK8=0,"",BG8)</f>
        <v/>
      </c>
      <c r="AD8" s="16"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17" t="str">
        <f aca="false">IF(AK8=0,"",O8-MAX(0,BL8-BQ8))</f>
        <v/>
      </c>
      <c r="AF8" s="14" t="str">
        <f aca="false">IF(OR(AK8=0,AE8="",N(AE8)=0,BM8=""),"",EDATE(AL8,BM8))</f>
        <v/>
      </c>
      <c r="AG8" s="17" t="str">
        <f aca="false">IF(AK8=0,"",MIN(BD8,BQ8))</f>
        <v/>
      </c>
      <c r="AH8" s="17" t="str">
        <f aca="false">IF(AK8=0,"",IF(NOT(LH_Ready),"",IF(BG8=0,0,MAX(0,ROUND(N(T8)+N(U8)-N8,2)))))</f>
        <v/>
      </c>
      <c r="AI8" s="12"/>
      <c r="AJ8" s="12"/>
      <c r="AK8" s="16" t="n">
        <f aca="false">IF(OR(LEN($A8&amp;$B8)=0,$F8=""),0,1)</f>
        <v>0</v>
      </c>
      <c r="AL8" s="14" t="str">
        <f aca="false">IF(AK8=0,"",IF(PreSchemeCounts="No",MAX(SchemeStart,IF($J8&lt;&gt;"",$J8,IF(OR(CasualCounts="Yes",COUNT($G8:$I8)=0),$F8,IF(Apply2026="No",IF($I8="",$F8,$I8),IF(COUNT($H8:$I8)=0,$F8,MIN($H8:$I8)))))),IF($J8&lt;&gt;"",$J8,IF(OR(CasualCounts="Yes",COUNT($G8:$I8)=0),$F8,IF(Apply2026="No",IF($I8="",$F8,$I8),IF(COUNT($H8:$I8)=0,$F8,MIN($H8:$I8)))))))</f>
        <v/>
      </c>
      <c r="AM8" s="16" t="str">
        <f aca="false">IF(AK8=0,"",COUNT($G8:$I8))</f>
        <v/>
      </c>
      <c r="AN8" s="14" t="str">
        <f aca="false">IF(AK8=0,"",IFERROR(SMALL($G8:$I8,1),""))</f>
        <v/>
      </c>
      <c r="AO8" s="14" t="str">
        <f aca="false">IF(AK8=0,"",IFERROR(SMALL($G8:$I8,2),""))</f>
        <v/>
      </c>
      <c r="AP8" s="14" t="str">
        <f aca="false">IF(AK8=0,"",IFERROR(SMALL($G8:$I8,3),""))</f>
        <v/>
      </c>
      <c r="AQ8" s="16" t="str">
        <f aca="false">IF(AK8=0,"",IF(AN8="","",IF(AN8=$H8,"Part-Time",IF(AN8=$I8,"Full-Time","Casual"))))</f>
        <v/>
      </c>
      <c r="AR8" s="16" t="str">
        <f aca="false">IF(AK8=0,"",IF(AO8="","",IF(AO8=$H8,"Part-Time",IF(AO8=$I8,"Full-Time","Casual"))))</f>
        <v/>
      </c>
      <c r="AS8" s="16" t="str">
        <f aca="false">IF(AK8=0,"",IF(AP8="","",IF(AP8=$H8,"Part-Time",IF(AP8=$I8,"Full-Time","Casual"))))</f>
        <v/>
      </c>
      <c r="AT8" s="16"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
      </c>
      <c r="AU8" s="16" t="str">
        <f aca="false">IF(AK8=0,"",IF(AM8&lt;2,"",IF(OR(ISNUMBER(SEARCH("full",AR8)),UPPER(TRIM(AR8))="FT",UPPER(TRIM(AR8))="FTE"),"FT",IF(AND(OR(ISNUMBER(SEARCH("part",AR8)),UPPER(TRIM(AR8))="PT",UPPER(TRIM(AR8))="PTE"),Apply2026="Yes",OR($P8="",N($P8)&gt;=PT_MinHours)),"PT","None"))))</f>
        <v/>
      </c>
      <c r="AV8" s="16" t="str">
        <f aca="false">IF(AK8=0,"",IF(AM8&lt;3,"",IF(OR(ISNUMBER(SEARCH("full",AS8)),UPPER(TRIM(AS8))="FT",UPPER(TRIM(AS8))="FTE"),"FT",IF(AND(OR(ISNUMBER(SEARCH("part",AS8)),UPPER(TRIM(AS8))="PT",UPPER(TRIM(AS8))="PTE"),Apply2026="Yes",OR($P8="",N($P8)&gt;=PT_MinHours)),"PT","None"))))</f>
        <v/>
      </c>
      <c r="AW8" s="16" t="str">
        <f aca="false">IF(AK8=0,"",IF(AND(AM8&gt;=3,AP8&lt;=AsOfDate),AV8,IF(AND(AM8&gt;=2,AO8&lt;=AsOfDate),AU8,AT8)))</f>
        <v/>
      </c>
      <c r="AX8" s="16" t="str">
        <f aca="false">IF(AK8=0,"",IF(AsOfDate&lt;AL8,-1,12*(YEAR(AsOfDate)-YEAR(AL8))+MONTH(AsOfDate)-MONTH(AL8)-IF(DAY(AsOfDate)&lt;MIN(DAY(AL8),DAY(EOMONTH(AsOfDate,0))),1,0)))</f>
        <v/>
      </c>
      <c r="AY8" s="16" t="str">
        <f aca="false">IF(AK8=0,"",IF(OR(AM8&lt;2,AO8&gt;AsOfDate),AX8,IF((AO8-1)&lt;AL8,-1,12*(YEAR((AO8-1))-YEAR(AL8))+MONTH((AO8-1))-MONTH(AL8)-IF(DAY((AO8-1))&lt;MIN(DAY(AL8),DAY(EOMONTH((AO8-1),0))),1,0))))</f>
        <v/>
      </c>
      <c r="AZ8" s="16" t="str">
        <f aca="false">IF(AK8=0,"",IF(OR(AM8&lt;3,AP8&gt;AsOfDate),AX8,IF((AP8-1)&lt;AL8,-1,12*(YEAR((AP8-1))-YEAR(AL8))+MONTH((AP8-1))-MONTH(AL8)-IF(DAY((AP8-1))&lt;MIN(DAY(AL8),DAY(EOMONTH((AP8-1),0))),1,0))))</f>
        <v/>
      </c>
      <c r="BA8" s="16" t="str">
        <f aca="false">IF(AK8=0,"",IF(PFYDate&lt;AL8,-1,12*(YEAR(PFYDate)-YEAR(AL8))+MONTH(PFYDate)-MONTH(AL8)-IF(DAY(PFYDate)&lt;MIN(DAY(AL8),DAY(EOMONTH(PFYDate,0))),1,0)))</f>
        <v/>
      </c>
      <c r="BB8" s="16" t="str">
        <f aca="false">IF(AK8=0,"",IF(OR(AM8&lt;2,AO8&gt;PFYDate),BA8,IF((AO8-1)&lt;AL8,-1,12*(YEAR((AO8-1))-YEAR(AL8))+MONTH((AO8-1))-MONTH(AL8)-IF(DAY((AO8-1))&lt;MIN(DAY(AL8),DAY(EOMONTH((AO8-1),0))),1,0))))</f>
        <v/>
      </c>
      <c r="BC8" s="16" t="str">
        <f aca="false">IF(AK8=0,"",IF(OR(AM8&lt;3,AP8&gt;PFYDate),BA8,IF((AP8-1)&lt;AL8,-1,12*(YEAR((AP8-1))-YEAR(AL8))+MONTH((AP8-1))-MONTH(AL8)-IF(DAY((AP8-1))&lt;MIN(DAY(AL8),DAY(EOMONTH((AP8-1),0))),1,0))))</f>
        <v/>
      </c>
      <c r="BD8" s="16" t="str">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
      </c>
      <c r="BE8" s="16" t="str">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
      </c>
      <c r="BF8" s="16" t="str">
        <f aca="false">IF(AK8=0,"",IF(AW8="FT",IF(AX8&lt;FT_First,FT_First,IF(AX8&lt;FT_Y5,MIN(FT_Y5,FT_First+FT_Int1*(INT((AX8-FT_First)/FT_Int1)+1)),FT_Y5+12*INT((AX8-FT_Y5)/12)+FT_Int2*(INT(MOD(AX8-FT_Y5,12)/FT_Int2)+1))),IF(AW8="PT",IF(AX8&lt;PT_First,PT_First,PT_First+PT_Int*(INT((AX8-PT_First)/PT_Int)+1)),"")))</f>
        <v/>
      </c>
      <c r="BG8" s="16" t="str">
        <f aca="false">IF(AK8=0,"",IF(NOT(LH_Ready),0,COUNTIFS(INDEX(LH_Data,0,LH_ColFirst),$A8,INDEX(LH_Data,0,LH_ColSur),$B8,INDEX(LH_Data,0,LH_ColCat),BonusCat)))</f>
        <v/>
      </c>
      <c r="BH8" s="16" t="str">
        <f aca="false">IF(AK8=0,"",IF(OR(NOT(LH_Ready),BG8=0),0,SUMPRODUCT(MAX((INDEX(LH_Data,0,LH_ColFirst)=$A8)*(INDEX(LH_Data,0,LH_ColSur)=$B8)*(INDEX(LH_Data,0,LH_ColCat)=BonusCat)*ROW(LH_Data)))))</f>
        <v/>
      </c>
      <c r="BI8" s="16" t="str">
        <f aca="false">IF(AK8=0,"",IF(EOMONTH(AsOfDate,-1)&lt;AL8,-1,12*(YEAR(EOMONTH(AsOfDate,-1))-YEAR(AL8))+MONTH(EOMONTH(AsOfDate,-1))-MONTH(AL8)-IF(DAY(EOMONTH(AsOfDate,-1))&lt;MIN(DAY(AL8),DAY(EOMONTH(EOMONTH(AsOfDate,-1),0))),1,0)))</f>
        <v/>
      </c>
      <c r="BJ8" s="16" t="str">
        <f aca="false">IF(AK8=0,"",IF(OR(AM8&lt;2,AO8&gt;EOMONTH(AsOfDate,-1)),BI8,IF((AO8-1)&lt;AL8,-1,12*(YEAR((AO8-1))-YEAR(AL8))+MONTH((AO8-1))-MONTH(AL8)-IF(DAY((AO8-1))&lt;MIN(DAY(AL8),DAY(EOMONTH((AO8-1),0))),1,0))))</f>
        <v/>
      </c>
      <c r="BK8" s="16" t="str">
        <f aca="false">IF(AK8=0,"",IF(OR(AM8&lt;3,AP8&gt;EOMONTH(AsOfDate,-1)),BI8,IF((AP8-1)&lt;AL8,-1,12*(YEAR((AP8-1))-YEAR(AL8))+MONTH((AP8-1))-MONTH(AL8)-IF(DAY((AP8-1))&lt;MIN(DAY(AL8),DAY(EOMONTH((AP8-1),0))),1,0))))</f>
        <v/>
      </c>
      <c r="BL8" s="16" t="str">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
      </c>
      <c r="BM8" s="16" t="str">
        <f aca="false">IF(AK8=0,"",IF(AW8="FT",IF(AX8&lt;FT_First,"",IF(AX8&lt;FT_Y5,FT_First+FT_Int1*INT((AX8-FT_First)/FT_Int1),FT_Y5+FT_Int2*INT((AX8-FT_Y5)/FT_Int2))),IF(AW8="PT",IF(AX8&lt;PT_First,"",PT_First+PT_Int*INT((AX8-PT_First)/PT_Int)),"")))</f>
        <v/>
      </c>
      <c r="BN8" s="16" t="str">
        <f aca="false">IF(AK8=0,"",IF((SchemeStart-1)&lt;AL8,-1,12*(YEAR((SchemeStart-1))-YEAR(AL8))+MONTH((SchemeStart-1))-MONTH(AL8)-IF(DAY((SchemeStart-1))&lt;MIN(DAY(AL8),DAY(EOMONTH((SchemeStart-1),0))),1,0)))</f>
        <v/>
      </c>
      <c r="BO8" s="16" t="str">
        <f aca="false">IF(AK8=0,"",IF(OR(AM8&lt;2,AO8&gt;(SchemeStart-1)),BN8,IF((AO8-1)&lt;AL8,-1,12*(YEAR((AO8-1))-YEAR(AL8))+MONTH((AO8-1))-MONTH(AL8)-IF(DAY((AO8-1))&lt;MIN(DAY(AL8),DAY(EOMONTH((AO8-1),0))),1,0))))</f>
        <v/>
      </c>
      <c r="BP8" s="16" t="str">
        <f aca="false">IF(AK8=0,"",IF(OR(AM8&lt;3,AP8&gt;(SchemeStart-1)),BN8,IF((AP8-1)&lt;AL8,-1,12*(YEAR((AP8-1))-YEAR(AL8))+MONTH((AP8-1))-MONTH(AL8)-IF(DAY((AP8-1))&lt;MIN(DAY(AL8),DAY(EOMONTH((AP8-1),0))),1,0))))</f>
        <v/>
      </c>
      <c r="BQ8" s="16" t="str">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
      </c>
      <c r="BR8" s="0" t="str">
        <f aca="false">IF(LEN($A8&amp;$B8)=0,"",$A8&amp;" "&amp;$B8)</f>
        <v/>
      </c>
    </row>
    <row r="9" customFormat="false" ht="15" hidden="false" customHeight="false" outlineLevel="0" collapsed="false">
      <c r="A9" s="12"/>
      <c r="B9" s="12"/>
      <c r="C9" s="12"/>
      <c r="D9" s="13"/>
      <c r="E9" s="14" t="str">
        <f aca="false">IF(OR(AK9=0,$D9=""),"",DATE(YEAR(AsOfDate)+IF(DATE(YEAR(AsOfDate),MONTH($D9),DAY($D9))&lt;=AsOfDate,1,0),MONTH($D9),DAY($D9)))</f>
        <v/>
      </c>
      <c r="F9" s="13"/>
      <c r="G9" s="13"/>
      <c r="H9" s="13"/>
      <c r="I9" s="13"/>
      <c r="J9" s="13"/>
      <c r="K9" s="14" t="str">
        <f aca="false">IF(AK9=0,"",DATE(YEAR(AsOfDate)+IF(DATE(YEAR(AsOfDate),MONTH(AL9),DAY(AL9))&lt;=AsOfDate,1,0),MONTH(AL9),DAY(AL9)))</f>
        <v/>
      </c>
      <c r="L9" s="15" t="str">
        <f aca="false">IF(AK9=0,"",ROUND((AsOfDate-AL9)/365.25,1))</f>
        <v/>
      </c>
      <c r="M9" s="16" t="str">
        <f aca="false">IF(AK9=0,"",IF(AsOfDate&lt;AL9,"-",DATEDIF(AL9,AsOfDate,"y")&amp;"y "&amp;DATEDIF(AL9,AsOfDate,"ym")&amp;"m "&amp;DATEDIF(AL9,AsOfDate,"md")&amp;"d"))</f>
        <v/>
      </c>
      <c r="N9" s="17" t="str">
        <f aca="false">IF(AK9=0,"",O9*HoursPerDay)</f>
        <v/>
      </c>
      <c r="O9" s="17" t="str">
        <f aca="false">IF(AK9=0,"",MAX(0,BD9-BQ9))</f>
        <v/>
      </c>
      <c r="P9" s="18"/>
      <c r="Q9" s="16"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16"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IF(AK9=0,"",IF(AW9="None","",EDATE(AL9,BF9)))</f>
        <v/>
      </c>
      <c r="T9" s="17" t="str">
        <f aca="false">IF(AK9=0,"",IF(NOT(LH_Ready),"",IF($F9&gt;PFYDate,0,IF(LH_ColPeriod=0,W9-U9+V9,SUMIFS(INDEX(LH_Data,0,LH_ColAcc),INDEX(LH_Data,0,LH_ColFirst),$A9,INDEX(LH_Data,0,LH_ColSur),$B9,INDEX(LH_Data,0,LH_ColCat),BonusCat,INDEX(LH_Data,0,LH_ColPeriod),LH_OpenLabel)*UnitFactor))))</f>
        <v/>
      </c>
      <c r="U9" s="17" t="str">
        <f aca="false">IF(AK9=0,"",IF(NOT(LH_Ready),"",SUMIFS(INDEX(LH_Data,0,LH_ColAcc),INDEX(LH_Data,0,LH_ColFirst),$A9,INDEX(LH_Data,0,LH_ColSur),$B9,INDEX(LH_Data,0,LH_ColCat),BonusCat,INDEX(LH_Data,0,LH_ColStart),"&gt;="&amp;AL9)*UnitFactor))</f>
        <v/>
      </c>
      <c r="V9" s="17" t="str">
        <f aca="false">IF(AK9=0,"",IF(NOT(LH_Ready),"",SUMIFS(INDEX(LH_Data,0,LH_ColTaken),INDEX(LH_Data,0,LH_ColFirst),$A9,INDEX(LH_Data,0,LH_ColSur),$B9,INDEX(LH_Data,0,LH_ColCat),BonusCat,INDEX(LH_Data,0,LH_ColStart),"&gt;="&amp;AL9)*UnitFactor))</f>
        <v/>
      </c>
      <c r="W9" s="17" t="str">
        <f aca="false">IF(AK9=0,"",IF(NOT(LH_Ready),"",IF(BH9=0,0,INDEX(INDEX(LH_Data,0,LH_ColClose),BH9-1)*UnitFactor)))</f>
        <v/>
      </c>
      <c r="X9" s="17" t="str">
        <f aca="false">IF(AK9=0,"",(MAX(0,BD9-BQ9)-MAX(0,BE9-BQ9))*HoursPerDay)</f>
        <v/>
      </c>
      <c r="Y9" s="17" t="str">
        <f aca="false">IF(AK9=0,"",IF(NOT(LH_Ready),"",IF($AI9="Yes",N(AE9)*HoursPerDay-SUMIFS(INDEX(LH_Data,0,LH_ColAcc),INDEX(LH_Data,0,LH_ColFirst),$A9,INDEX(LH_Data,0,LH_ColSur),$B9,INDEX(LH_Data,0,LH_ColCat),BonusCat,INDEX(LH_Data,0,LH_ColStart),"&gt;="&amp;(EOMONTH(AsOfDate,-1)+1),INDEX(LH_Data,0,LH_ColStart),"&lt;="&amp;AsOfDate)*UnitFactor,IF(BG9=0,N9,N9-N(T9)-N(U9)))))</f>
        <v/>
      </c>
      <c r="Z9" s="16" t="str">
        <f aca="false">IF(OR(AK9=0,Y9=""),"",IF(Y9&gt;0,"Yes","No"))</f>
        <v/>
      </c>
      <c r="AA9" s="16"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
      </c>
      <c r="AB9" s="17" t="str">
        <f aca="false">IF(OR(AK9=0,T9=""),"",MAX(0,BE9-BQ9)*HoursPerDay-T9)</f>
        <v/>
      </c>
      <c r="AC9" s="16" t="str">
        <f aca="false">IF(AK9=0,"",BG9)</f>
        <v/>
      </c>
      <c r="AD9" s="16"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17" t="str">
        <f aca="false">IF(AK9=0,"",O9-MAX(0,BL9-BQ9))</f>
        <v/>
      </c>
      <c r="AF9" s="14" t="str">
        <f aca="false">IF(OR(AK9=0,AE9="",N(AE9)=0,BM9=""),"",EDATE(AL9,BM9))</f>
        <v/>
      </c>
      <c r="AG9" s="17" t="str">
        <f aca="false">IF(AK9=0,"",MIN(BD9,BQ9))</f>
        <v/>
      </c>
      <c r="AH9" s="17" t="str">
        <f aca="false">IF(AK9=0,"",IF(NOT(LH_Ready),"",IF(BG9=0,0,MAX(0,ROUND(N(T9)+N(U9)-N9,2)))))</f>
        <v/>
      </c>
      <c r="AI9" s="12"/>
      <c r="AJ9" s="12"/>
      <c r="AK9" s="16" t="n">
        <f aca="false">IF(OR(LEN($A9&amp;$B9)=0,$F9=""),0,1)</f>
        <v>0</v>
      </c>
      <c r="AL9" s="14" t="str">
        <f aca="false">IF(AK9=0,"",IF(PreSchemeCounts="No",MAX(SchemeStart,IF($J9&lt;&gt;"",$J9,IF(OR(CasualCounts="Yes",COUNT($G9:$I9)=0),$F9,IF(Apply2026="No",IF($I9="",$F9,$I9),IF(COUNT($H9:$I9)=0,$F9,MIN($H9:$I9)))))),IF($J9&lt;&gt;"",$J9,IF(OR(CasualCounts="Yes",COUNT($G9:$I9)=0),$F9,IF(Apply2026="No",IF($I9="",$F9,$I9),IF(COUNT($H9:$I9)=0,$F9,MIN($H9:$I9)))))))</f>
        <v/>
      </c>
      <c r="AM9" s="16" t="str">
        <f aca="false">IF(AK9=0,"",COUNT($G9:$I9))</f>
        <v/>
      </c>
      <c r="AN9" s="14" t="str">
        <f aca="false">IF(AK9=0,"",IFERROR(SMALL($G9:$I9,1),""))</f>
        <v/>
      </c>
      <c r="AO9" s="14" t="str">
        <f aca="false">IF(AK9=0,"",IFERROR(SMALL($G9:$I9,2),""))</f>
        <v/>
      </c>
      <c r="AP9" s="14" t="str">
        <f aca="false">IF(AK9=0,"",IFERROR(SMALL($G9:$I9,3),""))</f>
        <v/>
      </c>
      <c r="AQ9" s="16" t="str">
        <f aca="false">IF(AK9=0,"",IF(AN9="","",IF(AN9=$H9,"Part-Time",IF(AN9=$I9,"Full-Time","Casual"))))</f>
        <v/>
      </c>
      <c r="AR9" s="16" t="str">
        <f aca="false">IF(AK9=0,"",IF(AO9="","",IF(AO9=$H9,"Part-Time",IF(AO9=$I9,"Full-Time","Casual"))))</f>
        <v/>
      </c>
      <c r="AS9" s="16" t="str">
        <f aca="false">IF(AK9=0,"",IF(AP9="","",IF(AP9=$H9,"Part-Time",IF(AP9=$I9,"Full-Time","Casual"))))</f>
        <v/>
      </c>
      <c r="AT9" s="16"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
      </c>
      <c r="AU9" s="16" t="str">
        <f aca="false">IF(AK9=0,"",IF(AM9&lt;2,"",IF(OR(ISNUMBER(SEARCH("full",AR9)),UPPER(TRIM(AR9))="FT",UPPER(TRIM(AR9))="FTE"),"FT",IF(AND(OR(ISNUMBER(SEARCH("part",AR9)),UPPER(TRIM(AR9))="PT",UPPER(TRIM(AR9))="PTE"),Apply2026="Yes",OR($P9="",N($P9)&gt;=PT_MinHours)),"PT","None"))))</f>
        <v/>
      </c>
      <c r="AV9" s="16" t="str">
        <f aca="false">IF(AK9=0,"",IF(AM9&lt;3,"",IF(OR(ISNUMBER(SEARCH("full",AS9)),UPPER(TRIM(AS9))="FT",UPPER(TRIM(AS9))="FTE"),"FT",IF(AND(OR(ISNUMBER(SEARCH("part",AS9)),UPPER(TRIM(AS9))="PT",UPPER(TRIM(AS9))="PTE"),Apply2026="Yes",OR($P9="",N($P9)&gt;=PT_MinHours)),"PT","None"))))</f>
        <v/>
      </c>
      <c r="AW9" s="16" t="str">
        <f aca="false">IF(AK9=0,"",IF(AND(AM9&gt;=3,AP9&lt;=AsOfDate),AV9,IF(AND(AM9&gt;=2,AO9&lt;=AsOfDate),AU9,AT9)))</f>
        <v/>
      </c>
      <c r="AX9" s="16" t="str">
        <f aca="false">IF(AK9=0,"",IF(AsOfDate&lt;AL9,-1,12*(YEAR(AsOfDate)-YEAR(AL9))+MONTH(AsOfDate)-MONTH(AL9)-IF(DAY(AsOfDate)&lt;MIN(DAY(AL9),DAY(EOMONTH(AsOfDate,0))),1,0)))</f>
        <v/>
      </c>
      <c r="AY9" s="16" t="str">
        <f aca="false">IF(AK9=0,"",IF(OR(AM9&lt;2,AO9&gt;AsOfDate),AX9,IF((AO9-1)&lt;AL9,-1,12*(YEAR((AO9-1))-YEAR(AL9))+MONTH((AO9-1))-MONTH(AL9)-IF(DAY((AO9-1))&lt;MIN(DAY(AL9),DAY(EOMONTH((AO9-1),0))),1,0))))</f>
        <v/>
      </c>
      <c r="AZ9" s="16" t="str">
        <f aca="false">IF(AK9=0,"",IF(OR(AM9&lt;3,AP9&gt;AsOfDate),AX9,IF((AP9-1)&lt;AL9,-1,12*(YEAR((AP9-1))-YEAR(AL9))+MONTH((AP9-1))-MONTH(AL9)-IF(DAY((AP9-1))&lt;MIN(DAY(AL9),DAY(EOMONTH((AP9-1),0))),1,0))))</f>
        <v/>
      </c>
      <c r="BA9" s="16" t="str">
        <f aca="false">IF(AK9=0,"",IF(PFYDate&lt;AL9,-1,12*(YEAR(PFYDate)-YEAR(AL9))+MONTH(PFYDate)-MONTH(AL9)-IF(DAY(PFYDate)&lt;MIN(DAY(AL9),DAY(EOMONTH(PFYDate,0))),1,0)))</f>
        <v/>
      </c>
      <c r="BB9" s="16" t="str">
        <f aca="false">IF(AK9=0,"",IF(OR(AM9&lt;2,AO9&gt;PFYDate),BA9,IF((AO9-1)&lt;AL9,-1,12*(YEAR((AO9-1))-YEAR(AL9))+MONTH((AO9-1))-MONTH(AL9)-IF(DAY((AO9-1))&lt;MIN(DAY(AL9),DAY(EOMONTH((AO9-1),0))),1,0))))</f>
        <v/>
      </c>
      <c r="BC9" s="16" t="str">
        <f aca="false">IF(AK9=0,"",IF(OR(AM9&lt;3,AP9&gt;PFYDate),BA9,IF((AP9-1)&lt;AL9,-1,12*(YEAR((AP9-1))-YEAR(AL9))+MONTH((AP9-1))-MONTH(AL9)-IF(DAY((AP9-1))&lt;MIN(DAY(AL9),DAY(EOMONTH((AP9-1),0))),1,0))))</f>
        <v/>
      </c>
      <c r="BD9" s="16" t="str">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
      </c>
      <c r="BE9" s="16" t="str">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
      </c>
      <c r="BF9" s="16" t="str">
        <f aca="false">IF(AK9=0,"",IF(AW9="FT",IF(AX9&lt;FT_First,FT_First,IF(AX9&lt;FT_Y5,MIN(FT_Y5,FT_First+FT_Int1*(INT((AX9-FT_First)/FT_Int1)+1)),FT_Y5+12*INT((AX9-FT_Y5)/12)+FT_Int2*(INT(MOD(AX9-FT_Y5,12)/FT_Int2)+1))),IF(AW9="PT",IF(AX9&lt;PT_First,PT_First,PT_First+PT_Int*(INT((AX9-PT_First)/PT_Int)+1)),"")))</f>
        <v/>
      </c>
      <c r="BG9" s="16" t="str">
        <f aca="false">IF(AK9=0,"",IF(NOT(LH_Ready),0,COUNTIFS(INDEX(LH_Data,0,LH_ColFirst),$A9,INDEX(LH_Data,0,LH_ColSur),$B9,INDEX(LH_Data,0,LH_ColCat),BonusCat)))</f>
        <v/>
      </c>
      <c r="BH9" s="16" t="str">
        <f aca="false">IF(AK9=0,"",IF(OR(NOT(LH_Ready),BG9=0),0,SUMPRODUCT(MAX((INDEX(LH_Data,0,LH_ColFirst)=$A9)*(INDEX(LH_Data,0,LH_ColSur)=$B9)*(INDEX(LH_Data,0,LH_ColCat)=BonusCat)*ROW(LH_Data)))))</f>
        <v/>
      </c>
      <c r="BI9" s="16" t="str">
        <f aca="false">IF(AK9=0,"",IF(EOMONTH(AsOfDate,-1)&lt;AL9,-1,12*(YEAR(EOMONTH(AsOfDate,-1))-YEAR(AL9))+MONTH(EOMONTH(AsOfDate,-1))-MONTH(AL9)-IF(DAY(EOMONTH(AsOfDate,-1))&lt;MIN(DAY(AL9),DAY(EOMONTH(EOMONTH(AsOfDate,-1),0))),1,0)))</f>
        <v/>
      </c>
      <c r="BJ9" s="16" t="str">
        <f aca="false">IF(AK9=0,"",IF(OR(AM9&lt;2,AO9&gt;EOMONTH(AsOfDate,-1)),BI9,IF((AO9-1)&lt;AL9,-1,12*(YEAR((AO9-1))-YEAR(AL9))+MONTH((AO9-1))-MONTH(AL9)-IF(DAY((AO9-1))&lt;MIN(DAY(AL9),DAY(EOMONTH((AO9-1),0))),1,0))))</f>
        <v/>
      </c>
      <c r="BK9" s="16" t="str">
        <f aca="false">IF(AK9=0,"",IF(OR(AM9&lt;3,AP9&gt;EOMONTH(AsOfDate,-1)),BI9,IF((AP9-1)&lt;AL9,-1,12*(YEAR((AP9-1))-YEAR(AL9))+MONTH((AP9-1))-MONTH(AL9)-IF(DAY((AP9-1))&lt;MIN(DAY(AL9),DAY(EOMONTH((AP9-1),0))),1,0))))</f>
        <v/>
      </c>
      <c r="BL9" s="16" t="str">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
      </c>
      <c r="BM9" s="16" t="str">
        <f aca="false">IF(AK9=0,"",IF(AW9="FT",IF(AX9&lt;FT_First,"",IF(AX9&lt;FT_Y5,FT_First+FT_Int1*INT((AX9-FT_First)/FT_Int1),FT_Y5+FT_Int2*INT((AX9-FT_Y5)/FT_Int2))),IF(AW9="PT",IF(AX9&lt;PT_First,"",PT_First+PT_Int*INT((AX9-PT_First)/PT_Int)),"")))</f>
        <v/>
      </c>
      <c r="BN9" s="16" t="str">
        <f aca="false">IF(AK9=0,"",IF((SchemeStart-1)&lt;AL9,-1,12*(YEAR((SchemeStart-1))-YEAR(AL9))+MONTH((SchemeStart-1))-MONTH(AL9)-IF(DAY((SchemeStart-1))&lt;MIN(DAY(AL9),DAY(EOMONTH((SchemeStart-1),0))),1,0)))</f>
        <v/>
      </c>
      <c r="BO9" s="16" t="str">
        <f aca="false">IF(AK9=0,"",IF(OR(AM9&lt;2,AO9&gt;(SchemeStart-1)),BN9,IF((AO9-1)&lt;AL9,-1,12*(YEAR((AO9-1))-YEAR(AL9))+MONTH((AO9-1))-MONTH(AL9)-IF(DAY((AO9-1))&lt;MIN(DAY(AL9),DAY(EOMONTH((AO9-1),0))),1,0))))</f>
        <v/>
      </c>
      <c r="BP9" s="16" t="str">
        <f aca="false">IF(AK9=0,"",IF(OR(AM9&lt;3,AP9&gt;(SchemeStart-1)),BN9,IF((AP9-1)&lt;AL9,-1,12*(YEAR((AP9-1))-YEAR(AL9))+MONTH((AP9-1))-MONTH(AL9)-IF(DAY((AP9-1))&lt;MIN(DAY(AL9),DAY(EOMONTH((AP9-1),0))),1,0))))</f>
        <v/>
      </c>
      <c r="BQ9" s="16" t="str">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
      </c>
      <c r="BR9" s="0" t="str">
        <f aca="false">IF(LEN($A9&amp;$B9)=0,"",$A9&amp;" "&amp;$B9)</f>
        <v/>
      </c>
    </row>
    <row r="10" customFormat="false" ht="15" hidden="false" customHeight="false" outlineLevel="0" collapsed="false">
      <c r="A10" s="12"/>
      <c r="B10" s="12"/>
      <c r="C10" s="12"/>
      <c r="D10" s="13"/>
      <c r="E10" s="14" t="str">
        <f aca="false">IF(OR(AK10=0,$D10=""),"",DATE(YEAR(AsOfDate)+IF(DATE(YEAR(AsOfDate),MONTH($D10),DAY($D10))&lt;=AsOfDate,1,0),MONTH($D10),DAY($D10)))</f>
        <v/>
      </c>
      <c r="F10" s="13"/>
      <c r="G10" s="13"/>
      <c r="H10" s="13"/>
      <c r="I10" s="13"/>
      <c r="J10" s="13"/>
      <c r="K10" s="14" t="str">
        <f aca="false">IF(AK10=0,"",DATE(YEAR(AsOfDate)+IF(DATE(YEAR(AsOfDate),MONTH(AL10),DAY(AL10))&lt;=AsOfDate,1,0),MONTH(AL10),DAY(AL10)))</f>
        <v/>
      </c>
      <c r="L10" s="15" t="str">
        <f aca="false">IF(AK10=0,"",ROUND((AsOfDate-AL10)/365.25,1))</f>
        <v/>
      </c>
      <c r="M10" s="16" t="str">
        <f aca="false">IF(AK10=0,"",IF(AsOfDate&lt;AL10,"-",DATEDIF(AL10,AsOfDate,"y")&amp;"y "&amp;DATEDIF(AL10,AsOfDate,"ym")&amp;"m "&amp;DATEDIF(AL10,AsOfDate,"md")&amp;"d"))</f>
        <v/>
      </c>
      <c r="N10" s="17" t="str">
        <f aca="false">IF(AK10=0,"",O10*HoursPerDay)</f>
        <v/>
      </c>
      <c r="O10" s="17" t="str">
        <f aca="false">IF(AK10=0,"",MAX(0,BD10-BQ10))</f>
        <v/>
      </c>
      <c r="P10" s="18"/>
      <c r="Q10" s="16"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16"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IF(AK10=0,"",IF(AW10="None","",EDATE(AL10,BF10)))</f>
        <v/>
      </c>
      <c r="T10" s="17" t="str">
        <f aca="false">IF(AK10=0,"",IF(NOT(LH_Ready),"",IF($F10&gt;PFYDate,0,IF(LH_ColPeriod=0,W10-U10+V10,SUMIFS(INDEX(LH_Data,0,LH_ColAcc),INDEX(LH_Data,0,LH_ColFirst),$A10,INDEX(LH_Data,0,LH_ColSur),$B10,INDEX(LH_Data,0,LH_ColCat),BonusCat,INDEX(LH_Data,0,LH_ColPeriod),LH_OpenLabel)*UnitFactor))))</f>
        <v/>
      </c>
      <c r="U10" s="17" t="str">
        <f aca="false">IF(AK10=0,"",IF(NOT(LH_Ready),"",SUMIFS(INDEX(LH_Data,0,LH_ColAcc),INDEX(LH_Data,0,LH_ColFirst),$A10,INDEX(LH_Data,0,LH_ColSur),$B10,INDEX(LH_Data,0,LH_ColCat),BonusCat,INDEX(LH_Data,0,LH_ColStart),"&gt;="&amp;AL10)*UnitFactor))</f>
        <v/>
      </c>
      <c r="V10" s="17" t="str">
        <f aca="false">IF(AK10=0,"",IF(NOT(LH_Ready),"",SUMIFS(INDEX(LH_Data,0,LH_ColTaken),INDEX(LH_Data,0,LH_ColFirst),$A10,INDEX(LH_Data,0,LH_ColSur),$B10,INDEX(LH_Data,0,LH_ColCat),BonusCat,INDEX(LH_Data,0,LH_ColStart),"&gt;="&amp;AL10)*UnitFactor))</f>
        <v/>
      </c>
      <c r="W10" s="17" t="str">
        <f aca="false">IF(AK10=0,"",IF(NOT(LH_Ready),"",IF(BH10=0,0,INDEX(INDEX(LH_Data,0,LH_ColClose),BH10-1)*UnitFactor)))</f>
        <v/>
      </c>
      <c r="X10" s="17" t="str">
        <f aca="false">IF(AK10=0,"",(MAX(0,BD10-BQ10)-MAX(0,BE10-BQ10))*HoursPerDay)</f>
        <v/>
      </c>
      <c r="Y10" s="17" t="str">
        <f aca="false">IF(AK10=0,"",IF(NOT(LH_Ready),"",IF($AI10="Yes",N(AE10)*HoursPerDay-SUMIFS(INDEX(LH_Data,0,LH_ColAcc),INDEX(LH_Data,0,LH_ColFirst),$A10,INDEX(LH_Data,0,LH_ColSur),$B10,INDEX(LH_Data,0,LH_ColCat),BonusCat,INDEX(LH_Data,0,LH_ColStart),"&gt;="&amp;(EOMONTH(AsOfDate,-1)+1),INDEX(LH_Data,0,LH_ColStart),"&lt;="&amp;AsOfDate)*UnitFactor,IF(BG10=0,N10,N10-N(T10)-N(U10)))))</f>
        <v/>
      </c>
      <c r="Z10" s="16" t="str">
        <f aca="false">IF(OR(AK10=0,Y10=""),"",IF(Y10&gt;0,"Yes","No"))</f>
        <v/>
      </c>
      <c r="AA10" s="16"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
      </c>
      <c r="AB10" s="17" t="str">
        <f aca="false">IF(OR(AK10=0,T10=""),"",MAX(0,BE10-BQ10)*HoursPerDay-T10)</f>
        <v/>
      </c>
      <c r="AC10" s="16" t="str">
        <f aca="false">IF(AK10=0,"",BG10)</f>
        <v/>
      </c>
      <c r="AD10" s="16"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17" t="str">
        <f aca="false">IF(AK10=0,"",O10-MAX(0,BL10-BQ10))</f>
        <v/>
      </c>
      <c r="AF10" s="14" t="str">
        <f aca="false">IF(OR(AK10=0,AE10="",N(AE10)=0,BM10=""),"",EDATE(AL10,BM10))</f>
        <v/>
      </c>
      <c r="AG10" s="17" t="str">
        <f aca="false">IF(AK10=0,"",MIN(BD10,BQ10))</f>
        <v/>
      </c>
      <c r="AH10" s="17" t="str">
        <f aca="false">IF(AK10=0,"",IF(NOT(LH_Ready),"",IF(BG10=0,0,MAX(0,ROUND(N(T10)+N(U10)-N10,2)))))</f>
        <v/>
      </c>
      <c r="AI10" s="12"/>
      <c r="AJ10" s="12"/>
      <c r="AK10" s="16" t="n">
        <f aca="false">IF(OR(LEN($A10&amp;$B10)=0,$F10=""),0,1)</f>
        <v>0</v>
      </c>
      <c r="AL10" s="14" t="str">
        <f aca="false">IF(AK10=0,"",IF(PreSchemeCounts="No",MAX(SchemeStart,IF($J10&lt;&gt;"",$J10,IF(OR(CasualCounts="Yes",COUNT($G10:$I10)=0),$F10,IF(Apply2026="No",IF($I10="",$F10,$I10),IF(COUNT($H10:$I10)=0,$F10,MIN($H10:$I10)))))),IF($J10&lt;&gt;"",$J10,IF(OR(CasualCounts="Yes",COUNT($G10:$I10)=0),$F10,IF(Apply2026="No",IF($I10="",$F10,$I10),IF(COUNT($H10:$I10)=0,$F10,MIN($H10:$I10)))))))</f>
        <v/>
      </c>
      <c r="AM10" s="16" t="str">
        <f aca="false">IF(AK10=0,"",COUNT($G10:$I10))</f>
        <v/>
      </c>
      <c r="AN10" s="14" t="str">
        <f aca="false">IF(AK10=0,"",IFERROR(SMALL($G10:$I10,1),""))</f>
        <v/>
      </c>
      <c r="AO10" s="14" t="str">
        <f aca="false">IF(AK10=0,"",IFERROR(SMALL($G10:$I10,2),""))</f>
        <v/>
      </c>
      <c r="AP10" s="14" t="str">
        <f aca="false">IF(AK10=0,"",IFERROR(SMALL($G10:$I10,3),""))</f>
        <v/>
      </c>
      <c r="AQ10" s="16" t="str">
        <f aca="false">IF(AK10=0,"",IF(AN10="","",IF(AN10=$H10,"Part-Time",IF(AN10=$I10,"Full-Time","Casual"))))</f>
        <v/>
      </c>
      <c r="AR10" s="16" t="str">
        <f aca="false">IF(AK10=0,"",IF(AO10="","",IF(AO10=$H10,"Part-Time",IF(AO10=$I10,"Full-Time","Casual"))))</f>
        <v/>
      </c>
      <c r="AS10" s="16" t="str">
        <f aca="false">IF(AK10=0,"",IF(AP10="","",IF(AP10=$H10,"Part-Time",IF(AP10=$I10,"Full-Time","Casual"))))</f>
        <v/>
      </c>
      <c r="AT10" s="16"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
      </c>
      <c r="AU10" s="16" t="str">
        <f aca="false">IF(AK10=0,"",IF(AM10&lt;2,"",IF(OR(ISNUMBER(SEARCH("full",AR10)),UPPER(TRIM(AR10))="FT",UPPER(TRIM(AR10))="FTE"),"FT",IF(AND(OR(ISNUMBER(SEARCH("part",AR10)),UPPER(TRIM(AR10))="PT",UPPER(TRIM(AR10))="PTE"),Apply2026="Yes",OR($P10="",N($P10)&gt;=PT_MinHours)),"PT","None"))))</f>
        <v/>
      </c>
      <c r="AV10" s="16" t="str">
        <f aca="false">IF(AK10=0,"",IF(AM10&lt;3,"",IF(OR(ISNUMBER(SEARCH("full",AS10)),UPPER(TRIM(AS10))="FT",UPPER(TRIM(AS10))="FTE"),"FT",IF(AND(OR(ISNUMBER(SEARCH("part",AS10)),UPPER(TRIM(AS10))="PT",UPPER(TRIM(AS10))="PTE"),Apply2026="Yes",OR($P10="",N($P10)&gt;=PT_MinHours)),"PT","None"))))</f>
        <v/>
      </c>
      <c r="AW10" s="16" t="str">
        <f aca="false">IF(AK10=0,"",IF(AND(AM10&gt;=3,AP10&lt;=AsOfDate),AV10,IF(AND(AM10&gt;=2,AO10&lt;=AsOfDate),AU10,AT10)))</f>
        <v/>
      </c>
      <c r="AX10" s="16" t="str">
        <f aca="false">IF(AK10=0,"",IF(AsOfDate&lt;AL10,-1,12*(YEAR(AsOfDate)-YEAR(AL10))+MONTH(AsOfDate)-MONTH(AL10)-IF(DAY(AsOfDate)&lt;MIN(DAY(AL10),DAY(EOMONTH(AsOfDate,0))),1,0)))</f>
        <v/>
      </c>
      <c r="AY10" s="16" t="str">
        <f aca="false">IF(AK10=0,"",IF(OR(AM10&lt;2,AO10&gt;AsOfDate),AX10,IF((AO10-1)&lt;AL10,-1,12*(YEAR((AO10-1))-YEAR(AL10))+MONTH((AO10-1))-MONTH(AL10)-IF(DAY((AO10-1))&lt;MIN(DAY(AL10),DAY(EOMONTH((AO10-1),0))),1,0))))</f>
        <v/>
      </c>
      <c r="AZ10" s="16" t="str">
        <f aca="false">IF(AK10=0,"",IF(OR(AM10&lt;3,AP10&gt;AsOfDate),AX10,IF((AP10-1)&lt;AL10,-1,12*(YEAR((AP10-1))-YEAR(AL10))+MONTH((AP10-1))-MONTH(AL10)-IF(DAY((AP10-1))&lt;MIN(DAY(AL10),DAY(EOMONTH((AP10-1),0))),1,0))))</f>
        <v/>
      </c>
      <c r="BA10" s="16" t="str">
        <f aca="false">IF(AK10=0,"",IF(PFYDate&lt;AL10,-1,12*(YEAR(PFYDate)-YEAR(AL10))+MONTH(PFYDate)-MONTH(AL10)-IF(DAY(PFYDate)&lt;MIN(DAY(AL10),DAY(EOMONTH(PFYDate,0))),1,0)))</f>
        <v/>
      </c>
      <c r="BB10" s="16" t="str">
        <f aca="false">IF(AK10=0,"",IF(OR(AM10&lt;2,AO10&gt;PFYDate),BA10,IF((AO10-1)&lt;AL10,-1,12*(YEAR((AO10-1))-YEAR(AL10))+MONTH((AO10-1))-MONTH(AL10)-IF(DAY((AO10-1))&lt;MIN(DAY(AL10),DAY(EOMONTH((AO10-1),0))),1,0))))</f>
        <v/>
      </c>
      <c r="BC10" s="16" t="str">
        <f aca="false">IF(AK10=0,"",IF(OR(AM10&lt;3,AP10&gt;PFYDate),BA10,IF((AP10-1)&lt;AL10,-1,12*(YEAR((AP10-1))-YEAR(AL10))+MONTH((AP10-1))-MONTH(AL10)-IF(DAY((AP10-1))&lt;MIN(DAY(AL10),DAY(EOMONTH((AP10-1),0))),1,0))))</f>
        <v/>
      </c>
      <c r="BD10" s="16" t="str">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
      </c>
      <c r="BE10" s="16" t="str">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
      </c>
      <c r="BF10" s="16" t="str">
        <f aca="false">IF(AK10=0,"",IF(AW10="FT",IF(AX10&lt;FT_First,FT_First,IF(AX10&lt;FT_Y5,MIN(FT_Y5,FT_First+FT_Int1*(INT((AX10-FT_First)/FT_Int1)+1)),FT_Y5+12*INT((AX10-FT_Y5)/12)+FT_Int2*(INT(MOD(AX10-FT_Y5,12)/FT_Int2)+1))),IF(AW10="PT",IF(AX10&lt;PT_First,PT_First,PT_First+PT_Int*(INT((AX10-PT_First)/PT_Int)+1)),"")))</f>
        <v/>
      </c>
      <c r="BG10" s="16" t="str">
        <f aca="false">IF(AK10=0,"",IF(NOT(LH_Ready),0,COUNTIFS(INDEX(LH_Data,0,LH_ColFirst),$A10,INDEX(LH_Data,0,LH_ColSur),$B10,INDEX(LH_Data,0,LH_ColCat),BonusCat)))</f>
        <v/>
      </c>
      <c r="BH10" s="16" t="str">
        <f aca="false">IF(AK10=0,"",IF(OR(NOT(LH_Ready),BG10=0),0,SUMPRODUCT(MAX((INDEX(LH_Data,0,LH_ColFirst)=$A10)*(INDEX(LH_Data,0,LH_ColSur)=$B10)*(INDEX(LH_Data,0,LH_ColCat)=BonusCat)*ROW(LH_Data)))))</f>
        <v/>
      </c>
      <c r="BI10" s="16" t="str">
        <f aca="false">IF(AK10=0,"",IF(EOMONTH(AsOfDate,-1)&lt;AL10,-1,12*(YEAR(EOMONTH(AsOfDate,-1))-YEAR(AL10))+MONTH(EOMONTH(AsOfDate,-1))-MONTH(AL10)-IF(DAY(EOMONTH(AsOfDate,-1))&lt;MIN(DAY(AL10),DAY(EOMONTH(EOMONTH(AsOfDate,-1),0))),1,0)))</f>
        <v/>
      </c>
      <c r="BJ10" s="16" t="str">
        <f aca="false">IF(AK10=0,"",IF(OR(AM10&lt;2,AO10&gt;EOMONTH(AsOfDate,-1)),BI10,IF((AO10-1)&lt;AL10,-1,12*(YEAR((AO10-1))-YEAR(AL10))+MONTH((AO10-1))-MONTH(AL10)-IF(DAY((AO10-1))&lt;MIN(DAY(AL10),DAY(EOMONTH((AO10-1),0))),1,0))))</f>
        <v/>
      </c>
      <c r="BK10" s="16" t="str">
        <f aca="false">IF(AK10=0,"",IF(OR(AM10&lt;3,AP10&gt;EOMONTH(AsOfDate,-1)),BI10,IF((AP10-1)&lt;AL10,-1,12*(YEAR((AP10-1))-YEAR(AL10))+MONTH((AP10-1))-MONTH(AL10)-IF(DAY((AP10-1))&lt;MIN(DAY(AL10),DAY(EOMONTH((AP10-1),0))),1,0))))</f>
        <v/>
      </c>
      <c r="BL10" s="16" t="str">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
      </c>
      <c r="BM10" s="16" t="str">
        <f aca="false">IF(AK10=0,"",IF(AW10="FT",IF(AX10&lt;FT_First,"",IF(AX10&lt;FT_Y5,FT_First+FT_Int1*INT((AX10-FT_First)/FT_Int1),FT_Y5+FT_Int2*INT((AX10-FT_Y5)/FT_Int2))),IF(AW10="PT",IF(AX10&lt;PT_First,"",PT_First+PT_Int*INT((AX10-PT_First)/PT_Int)),"")))</f>
        <v/>
      </c>
      <c r="BN10" s="16" t="str">
        <f aca="false">IF(AK10=0,"",IF((SchemeStart-1)&lt;AL10,-1,12*(YEAR((SchemeStart-1))-YEAR(AL10))+MONTH((SchemeStart-1))-MONTH(AL10)-IF(DAY((SchemeStart-1))&lt;MIN(DAY(AL10),DAY(EOMONTH((SchemeStart-1),0))),1,0)))</f>
        <v/>
      </c>
      <c r="BO10" s="16" t="str">
        <f aca="false">IF(AK10=0,"",IF(OR(AM10&lt;2,AO10&gt;(SchemeStart-1)),BN10,IF((AO10-1)&lt;AL10,-1,12*(YEAR((AO10-1))-YEAR(AL10))+MONTH((AO10-1))-MONTH(AL10)-IF(DAY((AO10-1))&lt;MIN(DAY(AL10),DAY(EOMONTH((AO10-1),0))),1,0))))</f>
        <v/>
      </c>
      <c r="BP10" s="16" t="str">
        <f aca="false">IF(AK10=0,"",IF(OR(AM10&lt;3,AP10&gt;(SchemeStart-1)),BN10,IF((AP10-1)&lt;AL10,-1,12*(YEAR((AP10-1))-YEAR(AL10))+MONTH((AP10-1))-MONTH(AL10)-IF(DAY((AP10-1))&lt;MIN(DAY(AL10),DAY(EOMONTH((AP10-1),0))),1,0))))</f>
        <v/>
      </c>
      <c r="BQ10" s="16" t="str">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
      </c>
      <c r="BR10" s="0" t="str">
        <f aca="false">IF(LEN($A10&amp;$B10)=0,"",$A10&amp;" "&amp;$B10)</f>
        <v/>
      </c>
    </row>
    <row r="11" customFormat="false" ht="15" hidden="false" customHeight="false" outlineLevel="0" collapsed="false">
      <c r="A11" s="12"/>
      <c r="B11" s="12"/>
      <c r="C11" s="12"/>
      <c r="D11" s="13"/>
      <c r="E11" s="14" t="str">
        <f aca="false">IF(OR(AK11=0,$D11=""),"",DATE(YEAR(AsOfDate)+IF(DATE(YEAR(AsOfDate),MONTH($D11),DAY($D11))&lt;=AsOfDate,1,0),MONTH($D11),DAY($D11)))</f>
        <v/>
      </c>
      <c r="F11" s="13"/>
      <c r="G11" s="13"/>
      <c r="H11" s="13"/>
      <c r="I11" s="13"/>
      <c r="J11" s="13"/>
      <c r="K11" s="14" t="str">
        <f aca="false">IF(AK11=0,"",DATE(YEAR(AsOfDate)+IF(DATE(YEAR(AsOfDate),MONTH(AL11),DAY(AL11))&lt;=AsOfDate,1,0),MONTH(AL11),DAY(AL11)))</f>
        <v/>
      </c>
      <c r="L11" s="15" t="str">
        <f aca="false">IF(AK11=0,"",ROUND((AsOfDate-AL11)/365.25,1))</f>
        <v/>
      </c>
      <c r="M11" s="16" t="str">
        <f aca="false">IF(AK11=0,"",IF(AsOfDate&lt;AL11,"-",DATEDIF(AL11,AsOfDate,"y")&amp;"y "&amp;DATEDIF(AL11,AsOfDate,"ym")&amp;"m "&amp;DATEDIF(AL11,AsOfDate,"md")&amp;"d"))</f>
        <v/>
      </c>
      <c r="N11" s="17" t="str">
        <f aca="false">IF(AK11=0,"",O11*HoursPerDay)</f>
        <v/>
      </c>
      <c r="O11" s="17" t="str">
        <f aca="false">IF(AK11=0,"",MAX(0,BD11-BQ11))</f>
        <v/>
      </c>
      <c r="P11" s="18"/>
      <c r="Q11" s="16"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16"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IF(AK11=0,"",IF(AW11="None","",EDATE(AL11,BF11)))</f>
        <v/>
      </c>
      <c r="T11" s="17" t="str">
        <f aca="false">IF(AK11=0,"",IF(NOT(LH_Ready),"",IF($F11&gt;PFYDate,0,IF(LH_ColPeriod=0,W11-U11+V11,SUMIFS(INDEX(LH_Data,0,LH_ColAcc),INDEX(LH_Data,0,LH_ColFirst),$A11,INDEX(LH_Data,0,LH_ColSur),$B11,INDEX(LH_Data,0,LH_ColCat),BonusCat,INDEX(LH_Data,0,LH_ColPeriod),LH_OpenLabel)*UnitFactor))))</f>
        <v/>
      </c>
      <c r="U11" s="17" t="str">
        <f aca="false">IF(AK11=0,"",IF(NOT(LH_Ready),"",SUMIFS(INDEX(LH_Data,0,LH_ColAcc),INDEX(LH_Data,0,LH_ColFirst),$A11,INDEX(LH_Data,0,LH_ColSur),$B11,INDEX(LH_Data,0,LH_ColCat),BonusCat,INDEX(LH_Data,0,LH_ColStart),"&gt;="&amp;AL11)*UnitFactor))</f>
        <v/>
      </c>
      <c r="V11" s="17" t="str">
        <f aca="false">IF(AK11=0,"",IF(NOT(LH_Ready),"",SUMIFS(INDEX(LH_Data,0,LH_ColTaken),INDEX(LH_Data,0,LH_ColFirst),$A11,INDEX(LH_Data,0,LH_ColSur),$B11,INDEX(LH_Data,0,LH_ColCat),BonusCat,INDEX(LH_Data,0,LH_ColStart),"&gt;="&amp;AL11)*UnitFactor))</f>
        <v/>
      </c>
      <c r="W11" s="17" t="str">
        <f aca="false">IF(AK11=0,"",IF(NOT(LH_Ready),"",IF(BH11=0,0,INDEX(INDEX(LH_Data,0,LH_ColClose),BH11-1)*UnitFactor)))</f>
        <v/>
      </c>
      <c r="X11" s="17" t="str">
        <f aca="false">IF(AK11=0,"",(MAX(0,BD11-BQ11)-MAX(0,BE11-BQ11))*HoursPerDay)</f>
        <v/>
      </c>
      <c r="Y11" s="17" t="str">
        <f aca="false">IF(AK11=0,"",IF(NOT(LH_Ready),"",IF($AI11="Yes",N(AE11)*HoursPerDay-SUMIFS(INDEX(LH_Data,0,LH_ColAcc),INDEX(LH_Data,0,LH_ColFirst),$A11,INDEX(LH_Data,0,LH_ColSur),$B11,INDEX(LH_Data,0,LH_ColCat),BonusCat,INDEX(LH_Data,0,LH_ColStart),"&gt;="&amp;(EOMONTH(AsOfDate,-1)+1),INDEX(LH_Data,0,LH_ColStart),"&lt;="&amp;AsOfDate)*UnitFactor,IF(BG11=0,N11,N11-N(T11)-N(U11)))))</f>
        <v/>
      </c>
      <c r="Z11" s="16" t="str">
        <f aca="false">IF(OR(AK11=0,Y11=""),"",IF(Y11&gt;0,"Yes","No"))</f>
        <v/>
      </c>
      <c r="AA11" s="16"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
      </c>
      <c r="AB11" s="17" t="str">
        <f aca="false">IF(OR(AK11=0,T11=""),"",MAX(0,BE11-BQ11)*HoursPerDay-T11)</f>
        <v/>
      </c>
      <c r="AC11" s="16" t="str">
        <f aca="false">IF(AK11=0,"",BG11)</f>
        <v/>
      </c>
      <c r="AD11" s="16"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17" t="str">
        <f aca="false">IF(AK11=0,"",O11-MAX(0,BL11-BQ11))</f>
        <v/>
      </c>
      <c r="AF11" s="14" t="str">
        <f aca="false">IF(OR(AK11=0,AE11="",N(AE11)=0,BM11=""),"",EDATE(AL11,BM11))</f>
        <v/>
      </c>
      <c r="AG11" s="17" t="str">
        <f aca="false">IF(AK11=0,"",MIN(BD11,BQ11))</f>
        <v/>
      </c>
      <c r="AH11" s="17" t="str">
        <f aca="false">IF(AK11=0,"",IF(NOT(LH_Ready),"",IF(BG11=0,0,MAX(0,ROUND(N(T11)+N(U11)-N11,2)))))</f>
        <v/>
      </c>
      <c r="AI11" s="12"/>
      <c r="AJ11" s="12"/>
      <c r="AK11" s="16" t="n">
        <f aca="false">IF(OR(LEN($A11&amp;$B11)=0,$F11=""),0,1)</f>
        <v>0</v>
      </c>
      <c r="AL11" s="14" t="str">
        <f aca="false">IF(AK11=0,"",IF(PreSchemeCounts="No",MAX(SchemeStart,IF($J11&lt;&gt;"",$J11,IF(OR(CasualCounts="Yes",COUNT($G11:$I11)=0),$F11,IF(Apply2026="No",IF($I11="",$F11,$I11),IF(COUNT($H11:$I11)=0,$F11,MIN($H11:$I11)))))),IF($J11&lt;&gt;"",$J11,IF(OR(CasualCounts="Yes",COUNT($G11:$I11)=0),$F11,IF(Apply2026="No",IF($I11="",$F11,$I11),IF(COUNT($H11:$I11)=0,$F11,MIN($H11:$I11)))))))</f>
        <v/>
      </c>
      <c r="AM11" s="16" t="str">
        <f aca="false">IF(AK11=0,"",COUNT($G11:$I11))</f>
        <v/>
      </c>
      <c r="AN11" s="14" t="str">
        <f aca="false">IF(AK11=0,"",IFERROR(SMALL($G11:$I11,1),""))</f>
        <v/>
      </c>
      <c r="AO11" s="14" t="str">
        <f aca="false">IF(AK11=0,"",IFERROR(SMALL($G11:$I11,2),""))</f>
        <v/>
      </c>
      <c r="AP11" s="14" t="str">
        <f aca="false">IF(AK11=0,"",IFERROR(SMALL($G11:$I11,3),""))</f>
        <v/>
      </c>
      <c r="AQ11" s="16" t="str">
        <f aca="false">IF(AK11=0,"",IF(AN11="","",IF(AN11=$H11,"Part-Time",IF(AN11=$I11,"Full-Time","Casual"))))</f>
        <v/>
      </c>
      <c r="AR11" s="16" t="str">
        <f aca="false">IF(AK11=0,"",IF(AO11="","",IF(AO11=$H11,"Part-Time",IF(AO11=$I11,"Full-Time","Casual"))))</f>
        <v/>
      </c>
      <c r="AS11" s="16" t="str">
        <f aca="false">IF(AK11=0,"",IF(AP11="","",IF(AP11=$H11,"Part-Time",IF(AP11=$I11,"Full-Time","Casual"))))</f>
        <v/>
      </c>
      <c r="AT11" s="16"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
      </c>
      <c r="AU11" s="16" t="str">
        <f aca="false">IF(AK11=0,"",IF(AM11&lt;2,"",IF(OR(ISNUMBER(SEARCH("full",AR11)),UPPER(TRIM(AR11))="FT",UPPER(TRIM(AR11))="FTE"),"FT",IF(AND(OR(ISNUMBER(SEARCH("part",AR11)),UPPER(TRIM(AR11))="PT",UPPER(TRIM(AR11))="PTE"),Apply2026="Yes",OR($P11="",N($P11)&gt;=PT_MinHours)),"PT","None"))))</f>
        <v/>
      </c>
      <c r="AV11" s="16" t="str">
        <f aca="false">IF(AK11=0,"",IF(AM11&lt;3,"",IF(OR(ISNUMBER(SEARCH("full",AS11)),UPPER(TRIM(AS11))="FT",UPPER(TRIM(AS11))="FTE"),"FT",IF(AND(OR(ISNUMBER(SEARCH("part",AS11)),UPPER(TRIM(AS11))="PT",UPPER(TRIM(AS11))="PTE"),Apply2026="Yes",OR($P11="",N($P11)&gt;=PT_MinHours)),"PT","None"))))</f>
        <v/>
      </c>
      <c r="AW11" s="16" t="str">
        <f aca="false">IF(AK11=0,"",IF(AND(AM11&gt;=3,AP11&lt;=AsOfDate),AV11,IF(AND(AM11&gt;=2,AO11&lt;=AsOfDate),AU11,AT11)))</f>
        <v/>
      </c>
      <c r="AX11" s="16" t="str">
        <f aca="false">IF(AK11=0,"",IF(AsOfDate&lt;AL11,-1,12*(YEAR(AsOfDate)-YEAR(AL11))+MONTH(AsOfDate)-MONTH(AL11)-IF(DAY(AsOfDate)&lt;MIN(DAY(AL11),DAY(EOMONTH(AsOfDate,0))),1,0)))</f>
        <v/>
      </c>
      <c r="AY11" s="16" t="str">
        <f aca="false">IF(AK11=0,"",IF(OR(AM11&lt;2,AO11&gt;AsOfDate),AX11,IF((AO11-1)&lt;AL11,-1,12*(YEAR((AO11-1))-YEAR(AL11))+MONTH((AO11-1))-MONTH(AL11)-IF(DAY((AO11-1))&lt;MIN(DAY(AL11),DAY(EOMONTH((AO11-1),0))),1,0))))</f>
        <v/>
      </c>
      <c r="AZ11" s="16" t="str">
        <f aca="false">IF(AK11=0,"",IF(OR(AM11&lt;3,AP11&gt;AsOfDate),AX11,IF((AP11-1)&lt;AL11,-1,12*(YEAR((AP11-1))-YEAR(AL11))+MONTH((AP11-1))-MONTH(AL11)-IF(DAY((AP11-1))&lt;MIN(DAY(AL11),DAY(EOMONTH((AP11-1),0))),1,0))))</f>
        <v/>
      </c>
      <c r="BA11" s="16" t="str">
        <f aca="false">IF(AK11=0,"",IF(PFYDate&lt;AL11,-1,12*(YEAR(PFYDate)-YEAR(AL11))+MONTH(PFYDate)-MONTH(AL11)-IF(DAY(PFYDate)&lt;MIN(DAY(AL11),DAY(EOMONTH(PFYDate,0))),1,0)))</f>
        <v/>
      </c>
      <c r="BB11" s="16" t="str">
        <f aca="false">IF(AK11=0,"",IF(OR(AM11&lt;2,AO11&gt;PFYDate),BA11,IF((AO11-1)&lt;AL11,-1,12*(YEAR((AO11-1))-YEAR(AL11))+MONTH((AO11-1))-MONTH(AL11)-IF(DAY((AO11-1))&lt;MIN(DAY(AL11),DAY(EOMONTH((AO11-1),0))),1,0))))</f>
        <v/>
      </c>
      <c r="BC11" s="16" t="str">
        <f aca="false">IF(AK11=0,"",IF(OR(AM11&lt;3,AP11&gt;PFYDate),BA11,IF((AP11-1)&lt;AL11,-1,12*(YEAR((AP11-1))-YEAR(AL11))+MONTH((AP11-1))-MONTH(AL11)-IF(DAY((AP11-1))&lt;MIN(DAY(AL11),DAY(EOMONTH((AP11-1),0))),1,0))))</f>
        <v/>
      </c>
      <c r="BD11" s="16" t="str">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
      </c>
      <c r="BE11" s="16" t="str">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
      </c>
      <c r="BF11" s="16" t="str">
        <f aca="false">IF(AK11=0,"",IF(AW11="FT",IF(AX11&lt;FT_First,FT_First,IF(AX11&lt;FT_Y5,MIN(FT_Y5,FT_First+FT_Int1*(INT((AX11-FT_First)/FT_Int1)+1)),FT_Y5+12*INT((AX11-FT_Y5)/12)+FT_Int2*(INT(MOD(AX11-FT_Y5,12)/FT_Int2)+1))),IF(AW11="PT",IF(AX11&lt;PT_First,PT_First,PT_First+PT_Int*(INT((AX11-PT_First)/PT_Int)+1)),"")))</f>
        <v/>
      </c>
      <c r="BG11" s="16" t="str">
        <f aca="false">IF(AK11=0,"",IF(NOT(LH_Ready),0,COUNTIFS(INDEX(LH_Data,0,LH_ColFirst),$A11,INDEX(LH_Data,0,LH_ColSur),$B11,INDEX(LH_Data,0,LH_ColCat),BonusCat)))</f>
        <v/>
      </c>
      <c r="BH11" s="16" t="str">
        <f aca="false">IF(AK11=0,"",IF(OR(NOT(LH_Ready),BG11=0),0,SUMPRODUCT(MAX((INDEX(LH_Data,0,LH_ColFirst)=$A11)*(INDEX(LH_Data,0,LH_ColSur)=$B11)*(INDEX(LH_Data,0,LH_ColCat)=BonusCat)*ROW(LH_Data)))))</f>
        <v/>
      </c>
      <c r="BI11" s="16" t="str">
        <f aca="false">IF(AK11=0,"",IF(EOMONTH(AsOfDate,-1)&lt;AL11,-1,12*(YEAR(EOMONTH(AsOfDate,-1))-YEAR(AL11))+MONTH(EOMONTH(AsOfDate,-1))-MONTH(AL11)-IF(DAY(EOMONTH(AsOfDate,-1))&lt;MIN(DAY(AL11),DAY(EOMONTH(EOMONTH(AsOfDate,-1),0))),1,0)))</f>
        <v/>
      </c>
      <c r="BJ11" s="16" t="str">
        <f aca="false">IF(AK11=0,"",IF(OR(AM11&lt;2,AO11&gt;EOMONTH(AsOfDate,-1)),BI11,IF((AO11-1)&lt;AL11,-1,12*(YEAR((AO11-1))-YEAR(AL11))+MONTH((AO11-1))-MONTH(AL11)-IF(DAY((AO11-1))&lt;MIN(DAY(AL11),DAY(EOMONTH((AO11-1),0))),1,0))))</f>
        <v/>
      </c>
      <c r="BK11" s="16" t="str">
        <f aca="false">IF(AK11=0,"",IF(OR(AM11&lt;3,AP11&gt;EOMONTH(AsOfDate,-1)),BI11,IF((AP11-1)&lt;AL11,-1,12*(YEAR((AP11-1))-YEAR(AL11))+MONTH((AP11-1))-MONTH(AL11)-IF(DAY((AP11-1))&lt;MIN(DAY(AL11),DAY(EOMONTH((AP11-1),0))),1,0))))</f>
        <v/>
      </c>
      <c r="BL11" s="16" t="str">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
      </c>
      <c r="BM11" s="16" t="str">
        <f aca="false">IF(AK11=0,"",IF(AW11="FT",IF(AX11&lt;FT_First,"",IF(AX11&lt;FT_Y5,FT_First+FT_Int1*INT((AX11-FT_First)/FT_Int1),FT_Y5+FT_Int2*INT((AX11-FT_Y5)/FT_Int2))),IF(AW11="PT",IF(AX11&lt;PT_First,"",PT_First+PT_Int*INT((AX11-PT_First)/PT_Int)),"")))</f>
        <v/>
      </c>
      <c r="BN11" s="16" t="str">
        <f aca="false">IF(AK11=0,"",IF((SchemeStart-1)&lt;AL11,-1,12*(YEAR((SchemeStart-1))-YEAR(AL11))+MONTH((SchemeStart-1))-MONTH(AL11)-IF(DAY((SchemeStart-1))&lt;MIN(DAY(AL11),DAY(EOMONTH((SchemeStart-1),0))),1,0)))</f>
        <v/>
      </c>
      <c r="BO11" s="16" t="str">
        <f aca="false">IF(AK11=0,"",IF(OR(AM11&lt;2,AO11&gt;(SchemeStart-1)),BN11,IF((AO11-1)&lt;AL11,-1,12*(YEAR((AO11-1))-YEAR(AL11))+MONTH((AO11-1))-MONTH(AL11)-IF(DAY((AO11-1))&lt;MIN(DAY(AL11),DAY(EOMONTH((AO11-1),0))),1,0))))</f>
        <v/>
      </c>
      <c r="BP11" s="16" t="str">
        <f aca="false">IF(AK11=0,"",IF(OR(AM11&lt;3,AP11&gt;(SchemeStart-1)),BN11,IF((AP11-1)&lt;AL11,-1,12*(YEAR((AP11-1))-YEAR(AL11))+MONTH((AP11-1))-MONTH(AL11)-IF(DAY((AP11-1))&lt;MIN(DAY(AL11),DAY(EOMONTH((AP11-1),0))),1,0))))</f>
        <v/>
      </c>
      <c r="BQ11" s="16" t="str">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
      </c>
      <c r="BR11" s="0" t="str">
        <f aca="false">IF(LEN($A11&amp;$B11)=0,"",$A11&amp;" "&amp;$B11)</f>
        <v/>
      </c>
    </row>
    <row r="12" customFormat="false" ht="15" hidden="false" customHeight="false" outlineLevel="0" collapsed="false">
      <c r="A12" s="12"/>
      <c r="B12" s="12"/>
      <c r="C12" s="12"/>
      <c r="D12" s="13"/>
      <c r="E12" s="14" t="str">
        <f aca="false">IF(OR(AK12=0,$D12=""),"",DATE(YEAR(AsOfDate)+IF(DATE(YEAR(AsOfDate),MONTH($D12),DAY($D12))&lt;=AsOfDate,1,0),MONTH($D12),DAY($D12)))</f>
        <v/>
      </c>
      <c r="F12" s="13"/>
      <c r="G12" s="13"/>
      <c r="H12" s="13"/>
      <c r="I12" s="13"/>
      <c r="J12" s="13"/>
      <c r="K12" s="14" t="str">
        <f aca="false">IF(AK12=0,"",DATE(YEAR(AsOfDate)+IF(DATE(YEAR(AsOfDate),MONTH(AL12),DAY(AL12))&lt;=AsOfDate,1,0),MONTH(AL12),DAY(AL12)))</f>
        <v/>
      </c>
      <c r="L12" s="15" t="str">
        <f aca="false">IF(AK12=0,"",ROUND((AsOfDate-AL12)/365.25,1))</f>
        <v/>
      </c>
      <c r="M12" s="16" t="str">
        <f aca="false">IF(AK12=0,"",IF(AsOfDate&lt;AL12,"-",DATEDIF(AL12,AsOfDate,"y")&amp;"y "&amp;DATEDIF(AL12,AsOfDate,"ym")&amp;"m "&amp;DATEDIF(AL12,AsOfDate,"md")&amp;"d"))</f>
        <v/>
      </c>
      <c r="N12" s="17" t="str">
        <f aca="false">IF(AK12=0,"",O12*HoursPerDay)</f>
        <v/>
      </c>
      <c r="O12" s="17" t="str">
        <f aca="false">IF(AK12=0,"",MAX(0,BD12-BQ12))</f>
        <v/>
      </c>
      <c r="P12" s="18"/>
      <c r="Q12" s="16"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16"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IF(AK12=0,"",IF(AW12="None","",EDATE(AL12,BF12)))</f>
        <v/>
      </c>
      <c r="T12" s="17" t="str">
        <f aca="false">IF(AK12=0,"",IF(NOT(LH_Ready),"",IF($F12&gt;PFYDate,0,IF(LH_ColPeriod=0,W12-U12+V12,SUMIFS(INDEX(LH_Data,0,LH_ColAcc),INDEX(LH_Data,0,LH_ColFirst),$A12,INDEX(LH_Data,0,LH_ColSur),$B12,INDEX(LH_Data,0,LH_ColCat),BonusCat,INDEX(LH_Data,0,LH_ColPeriod),LH_OpenLabel)*UnitFactor))))</f>
        <v/>
      </c>
      <c r="U12" s="17" t="str">
        <f aca="false">IF(AK12=0,"",IF(NOT(LH_Ready),"",SUMIFS(INDEX(LH_Data,0,LH_ColAcc),INDEX(LH_Data,0,LH_ColFirst),$A12,INDEX(LH_Data,0,LH_ColSur),$B12,INDEX(LH_Data,0,LH_ColCat),BonusCat,INDEX(LH_Data,0,LH_ColStart),"&gt;="&amp;AL12)*UnitFactor))</f>
        <v/>
      </c>
      <c r="V12" s="17" t="str">
        <f aca="false">IF(AK12=0,"",IF(NOT(LH_Ready),"",SUMIFS(INDEX(LH_Data,0,LH_ColTaken),INDEX(LH_Data,0,LH_ColFirst),$A12,INDEX(LH_Data,0,LH_ColSur),$B12,INDEX(LH_Data,0,LH_ColCat),BonusCat,INDEX(LH_Data,0,LH_ColStart),"&gt;="&amp;AL12)*UnitFactor))</f>
        <v/>
      </c>
      <c r="W12" s="17" t="str">
        <f aca="false">IF(AK12=0,"",IF(NOT(LH_Ready),"",IF(BH12=0,0,INDEX(INDEX(LH_Data,0,LH_ColClose),BH12-1)*UnitFactor)))</f>
        <v/>
      </c>
      <c r="X12" s="17" t="str">
        <f aca="false">IF(AK12=0,"",(MAX(0,BD12-BQ12)-MAX(0,BE12-BQ12))*HoursPerDay)</f>
        <v/>
      </c>
      <c r="Y12" s="17" t="str">
        <f aca="false">IF(AK12=0,"",IF(NOT(LH_Ready),"",IF($AI12="Yes",N(AE12)*HoursPerDay-SUMIFS(INDEX(LH_Data,0,LH_ColAcc),INDEX(LH_Data,0,LH_ColFirst),$A12,INDEX(LH_Data,0,LH_ColSur),$B12,INDEX(LH_Data,0,LH_ColCat),BonusCat,INDEX(LH_Data,0,LH_ColStart),"&gt;="&amp;(EOMONTH(AsOfDate,-1)+1),INDEX(LH_Data,0,LH_ColStart),"&lt;="&amp;AsOfDate)*UnitFactor,IF(BG12=0,N12,N12-N(T12)-N(U12)))))</f>
        <v/>
      </c>
      <c r="Z12" s="16" t="str">
        <f aca="false">IF(OR(AK12=0,Y12=""),"",IF(Y12&gt;0,"Yes","No"))</f>
        <v/>
      </c>
      <c r="AA12" s="16"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
      </c>
      <c r="AB12" s="17" t="str">
        <f aca="false">IF(OR(AK12=0,T12=""),"",MAX(0,BE12-BQ12)*HoursPerDay-T12)</f>
        <v/>
      </c>
      <c r="AC12" s="16" t="str">
        <f aca="false">IF(AK12=0,"",BG12)</f>
        <v/>
      </c>
      <c r="AD12" s="16"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17" t="str">
        <f aca="false">IF(AK12=0,"",O12-MAX(0,BL12-BQ12))</f>
        <v/>
      </c>
      <c r="AF12" s="14" t="str">
        <f aca="false">IF(OR(AK12=0,AE12="",N(AE12)=0,BM12=""),"",EDATE(AL12,BM12))</f>
        <v/>
      </c>
      <c r="AG12" s="17" t="str">
        <f aca="false">IF(AK12=0,"",MIN(BD12,BQ12))</f>
        <v/>
      </c>
      <c r="AH12" s="17" t="str">
        <f aca="false">IF(AK12=0,"",IF(NOT(LH_Ready),"",IF(BG12=0,0,MAX(0,ROUND(N(T12)+N(U12)-N12,2)))))</f>
        <v/>
      </c>
      <c r="AI12" s="12"/>
      <c r="AJ12" s="12"/>
      <c r="AK12" s="16" t="n">
        <f aca="false">IF(OR(LEN($A12&amp;$B12)=0,$F12=""),0,1)</f>
        <v>0</v>
      </c>
      <c r="AL12" s="14" t="str">
        <f aca="false">IF(AK12=0,"",IF(PreSchemeCounts="No",MAX(SchemeStart,IF($J12&lt;&gt;"",$J12,IF(OR(CasualCounts="Yes",COUNT($G12:$I12)=0),$F12,IF(Apply2026="No",IF($I12="",$F12,$I12),IF(COUNT($H12:$I12)=0,$F12,MIN($H12:$I12)))))),IF($J12&lt;&gt;"",$J12,IF(OR(CasualCounts="Yes",COUNT($G12:$I12)=0),$F12,IF(Apply2026="No",IF($I12="",$F12,$I12),IF(COUNT($H12:$I12)=0,$F12,MIN($H12:$I12)))))))</f>
        <v/>
      </c>
      <c r="AM12" s="16" t="str">
        <f aca="false">IF(AK12=0,"",COUNT($G12:$I12))</f>
        <v/>
      </c>
      <c r="AN12" s="14" t="str">
        <f aca="false">IF(AK12=0,"",IFERROR(SMALL($G12:$I12,1),""))</f>
        <v/>
      </c>
      <c r="AO12" s="14" t="str">
        <f aca="false">IF(AK12=0,"",IFERROR(SMALL($G12:$I12,2),""))</f>
        <v/>
      </c>
      <c r="AP12" s="14" t="str">
        <f aca="false">IF(AK12=0,"",IFERROR(SMALL($G12:$I12,3),""))</f>
        <v/>
      </c>
      <c r="AQ12" s="16" t="str">
        <f aca="false">IF(AK12=0,"",IF(AN12="","",IF(AN12=$H12,"Part-Time",IF(AN12=$I12,"Full-Time","Casual"))))</f>
        <v/>
      </c>
      <c r="AR12" s="16" t="str">
        <f aca="false">IF(AK12=0,"",IF(AO12="","",IF(AO12=$H12,"Part-Time",IF(AO12=$I12,"Full-Time","Casual"))))</f>
        <v/>
      </c>
      <c r="AS12" s="16" t="str">
        <f aca="false">IF(AK12=0,"",IF(AP12="","",IF(AP12=$H12,"Part-Time",IF(AP12=$I12,"Full-Time","Casual"))))</f>
        <v/>
      </c>
      <c r="AT12" s="16"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
      </c>
      <c r="AU12" s="16" t="str">
        <f aca="false">IF(AK12=0,"",IF(AM12&lt;2,"",IF(OR(ISNUMBER(SEARCH("full",AR12)),UPPER(TRIM(AR12))="FT",UPPER(TRIM(AR12))="FTE"),"FT",IF(AND(OR(ISNUMBER(SEARCH("part",AR12)),UPPER(TRIM(AR12))="PT",UPPER(TRIM(AR12))="PTE"),Apply2026="Yes",OR($P12="",N($P12)&gt;=PT_MinHours)),"PT","None"))))</f>
        <v/>
      </c>
      <c r="AV12" s="16" t="str">
        <f aca="false">IF(AK12=0,"",IF(AM12&lt;3,"",IF(OR(ISNUMBER(SEARCH("full",AS12)),UPPER(TRIM(AS12))="FT",UPPER(TRIM(AS12))="FTE"),"FT",IF(AND(OR(ISNUMBER(SEARCH("part",AS12)),UPPER(TRIM(AS12))="PT",UPPER(TRIM(AS12))="PTE"),Apply2026="Yes",OR($P12="",N($P12)&gt;=PT_MinHours)),"PT","None"))))</f>
        <v/>
      </c>
      <c r="AW12" s="16" t="str">
        <f aca="false">IF(AK12=0,"",IF(AND(AM12&gt;=3,AP12&lt;=AsOfDate),AV12,IF(AND(AM12&gt;=2,AO12&lt;=AsOfDate),AU12,AT12)))</f>
        <v/>
      </c>
      <c r="AX12" s="16" t="str">
        <f aca="false">IF(AK12=0,"",IF(AsOfDate&lt;AL12,-1,12*(YEAR(AsOfDate)-YEAR(AL12))+MONTH(AsOfDate)-MONTH(AL12)-IF(DAY(AsOfDate)&lt;MIN(DAY(AL12),DAY(EOMONTH(AsOfDate,0))),1,0)))</f>
        <v/>
      </c>
      <c r="AY12" s="16" t="str">
        <f aca="false">IF(AK12=0,"",IF(OR(AM12&lt;2,AO12&gt;AsOfDate),AX12,IF((AO12-1)&lt;AL12,-1,12*(YEAR((AO12-1))-YEAR(AL12))+MONTH((AO12-1))-MONTH(AL12)-IF(DAY((AO12-1))&lt;MIN(DAY(AL12),DAY(EOMONTH((AO12-1),0))),1,0))))</f>
        <v/>
      </c>
      <c r="AZ12" s="16" t="str">
        <f aca="false">IF(AK12=0,"",IF(OR(AM12&lt;3,AP12&gt;AsOfDate),AX12,IF((AP12-1)&lt;AL12,-1,12*(YEAR((AP12-1))-YEAR(AL12))+MONTH((AP12-1))-MONTH(AL12)-IF(DAY((AP12-1))&lt;MIN(DAY(AL12),DAY(EOMONTH((AP12-1),0))),1,0))))</f>
        <v/>
      </c>
      <c r="BA12" s="16" t="str">
        <f aca="false">IF(AK12=0,"",IF(PFYDate&lt;AL12,-1,12*(YEAR(PFYDate)-YEAR(AL12))+MONTH(PFYDate)-MONTH(AL12)-IF(DAY(PFYDate)&lt;MIN(DAY(AL12),DAY(EOMONTH(PFYDate,0))),1,0)))</f>
        <v/>
      </c>
      <c r="BB12" s="16" t="str">
        <f aca="false">IF(AK12=0,"",IF(OR(AM12&lt;2,AO12&gt;PFYDate),BA12,IF((AO12-1)&lt;AL12,-1,12*(YEAR((AO12-1))-YEAR(AL12))+MONTH((AO12-1))-MONTH(AL12)-IF(DAY((AO12-1))&lt;MIN(DAY(AL12),DAY(EOMONTH((AO12-1),0))),1,0))))</f>
        <v/>
      </c>
      <c r="BC12" s="16" t="str">
        <f aca="false">IF(AK12=0,"",IF(OR(AM12&lt;3,AP12&gt;PFYDate),BA12,IF((AP12-1)&lt;AL12,-1,12*(YEAR((AP12-1))-YEAR(AL12))+MONTH((AP12-1))-MONTH(AL12)-IF(DAY((AP12-1))&lt;MIN(DAY(AL12),DAY(EOMONTH((AP12-1),0))),1,0))))</f>
        <v/>
      </c>
      <c r="BD12" s="16" t="str">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
      </c>
      <c r="BE12" s="16" t="str">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
      </c>
      <c r="BF12" s="16" t="str">
        <f aca="false">IF(AK12=0,"",IF(AW12="FT",IF(AX12&lt;FT_First,FT_First,IF(AX12&lt;FT_Y5,MIN(FT_Y5,FT_First+FT_Int1*(INT((AX12-FT_First)/FT_Int1)+1)),FT_Y5+12*INT((AX12-FT_Y5)/12)+FT_Int2*(INT(MOD(AX12-FT_Y5,12)/FT_Int2)+1))),IF(AW12="PT",IF(AX12&lt;PT_First,PT_First,PT_First+PT_Int*(INT((AX12-PT_First)/PT_Int)+1)),"")))</f>
        <v/>
      </c>
      <c r="BG12" s="16" t="str">
        <f aca="false">IF(AK12=0,"",IF(NOT(LH_Ready),0,COUNTIFS(INDEX(LH_Data,0,LH_ColFirst),$A12,INDEX(LH_Data,0,LH_ColSur),$B12,INDEX(LH_Data,0,LH_ColCat),BonusCat)))</f>
        <v/>
      </c>
      <c r="BH12" s="16" t="str">
        <f aca="false">IF(AK12=0,"",IF(OR(NOT(LH_Ready),BG12=0),0,SUMPRODUCT(MAX((INDEX(LH_Data,0,LH_ColFirst)=$A12)*(INDEX(LH_Data,0,LH_ColSur)=$B12)*(INDEX(LH_Data,0,LH_ColCat)=BonusCat)*ROW(LH_Data)))))</f>
        <v/>
      </c>
      <c r="BI12" s="16" t="str">
        <f aca="false">IF(AK12=0,"",IF(EOMONTH(AsOfDate,-1)&lt;AL12,-1,12*(YEAR(EOMONTH(AsOfDate,-1))-YEAR(AL12))+MONTH(EOMONTH(AsOfDate,-1))-MONTH(AL12)-IF(DAY(EOMONTH(AsOfDate,-1))&lt;MIN(DAY(AL12),DAY(EOMONTH(EOMONTH(AsOfDate,-1),0))),1,0)))</f>
        <v/>
      </c>
      <c r="BJ12" s="16" t="str">
        <f aca="false">IF(AK12=0,"",IF(OR(AM12&lt;2,AO12&gt;EOMONTH(AsOfDate,-1)),BI12,IF((AO12-1)&lt;AL12,-1,12*(YEAR((AO12-1))-YEAR(AL12))+MONTH((AO12-1))-MONTH(AL12)-IF(DAY((AO12-1))&lt;MIN(DAY(AL12),DAY(EOMONTH((AO12-1),0))),1,0))))</f>
        <v/>
      </c>
      <c r="BK12" s="16" t="str">
        <f aca="false">IF(AK12=0,"",IF(OR(AM12&lt;3,AP12&gt;EOMONTH(AsOfDate,-1)),BI12,IF((AP12-1)&lt;AL12,-1,12*(YEAR((AP12-1))-YEAR(AL12))+MONTH((AP12-1))-MONTH(AL12)-IF(DAY((AP12-1))&lt;MIN(DAY(AL12),DAY(EOMONTH((AP12-1),0))),1,0))))</f>
        <v/>
      </c>
      <c r="BL12" s="16" t="str">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
      </c>
      <c r="BM12" s="16" t="str">
        <f aca="false">IF(AK12=0,"",IF(AW12="FT",IF(AX12&lt;FT_First,"",IF(AX12&lt;FT_Y5,FT_First+FT_Int1*INT((AX12-FT_First)/FT_Int1),FT_Y5+FT_Int2*INT((AX12-FT_Y5)/FT_Int2))),IF(AW12="PT",IF(AX12&lt;PT_First,"",PT_First+PT_Int*INT((AX12-PT_First)/PT_Int)),"")))</f>
        <v/>
      </c>
      <c r="BN12" s="16" t="str">
        <f aca="false">IF(AK12=0,"",IF((SchemeStart-1)&lt;AL12,-1,12*(YEAR((SchemeStart-1))-YEAR(AL12))+MONTH((SchemeStart-1))-MONTH(AL12)-IF(DAY((SchemeStart-1))&lt;MIN(DAY(AL12),DAY(EOMONTH((SchemeStart-1),0))),1,0)))</f>
        <v/>
      </c>
      <c r="BO12" s="16" t="str">
        <f aca="false">IF(AK12=0,"",IF(OR(AM12&lt;2,AO12&gt;(SchemeStart-1)),BN12,IF((AO12-1)&lt;AL12,-1,12*(YEAR((AO12-1))-YEAR(AL12))+MONTH((AO12-1))-MONTH(AL12)-IF(DAY((AO12-1))&lt;MIN(DAY(AL12),DAY(EOMONTH((AO12-1),0))),1,0))))</f>
        <v/>
      </c>
      <c r="BP12" s="16" t="str">
        <f aca="false">IF(AK12=0,"",IF(OR(AM12&lt;3,AP12&gt;(SchemeStart-1)),BN12,IF((AP12-1)&lt;AL12,-1,12*(YEAR((AP12-1))-YEAR(AL12))+MONTH((AP12-1))-MONTH(AL12)-IF(DAY((AP12-1))&lt;MIN(DAY(AL12),DAY(EOMONTH((AP12-1),0))),1,0))))</f>
        <v/>
      </c>
      <c r="BQ12" s="16" t="str">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
      </c>
      <c r="BR12" s="0" t="str">
        <f aca="false">IF(LEN($A12&amp;$B12)=0,"",$A12&amp;" "&amp;$B12)</f>
        <v/>
      </c>
    </row>
    <row r="13" customFormat="false" ht="15" hidden="false" customHeight="false" outlineLevel="0" collapsed="false">
      <c r="A13" s="12"/>
      <c r="B13" s="12"/>
      <c r="C13" s="12"/>
      <c r="D13" s="13"/>
      <c r="E13" s="14" t="str">
        <f aca="false">IF(OR(AK13=0,$D13=""),"",DATE(YEAR(AsOfDate)+IF(DATE(YEAR(AsOfDate),MONTH($D13),DAY($D13))&lt;=AsOfDate,1,0),MONTH($D13),DAY($D13)))</f>
        <v/>
      </c>
      <c r="F13" s="13"/>
      <c r="G13" s="13"/>
      <c r="H13" s="13"/>
      <c r="I13" s="13"/>
      <c r="J13" s="13"/>
      <c r="K13" s="14" t="str">
        <f aca="false">IF(AK13=0,"",DATE(YEAR(AsOfDate)+IF(DATE(YEAR(AsOfDate),MONTH(AL13),DAY(AL13))&lt;=AsOfDate,1,0),MONTH(AL13),DAY(AL13)))</f>
        <v/>
      </c>
      <c r="L13" s="15" t="str">
        <f aca="false">IF(AK13=0,"",ROUND((AsOfDate-AL13)/365.25,1))</f>
        <v/>
      </c>
      <c r="M13" s="16" t="str">
        <f aca="false">IF(AK13=0,"",IF(AsOfDate&lt;AL13,"-",DATEDIF(AL13,AsOfDate,"y")&amp;"y "&amp;DATEDIF(AL13,AsOfDate,"ym")&amp;"m "&amp;DATEDIF(AL13,AsOfDate,"md")&amp;"d"))</f>
        <v/>
      </c>
      <c r="N13" s="17" t="str">
        <f aca="false">IF(AK13=0,"",O13*HoursPerDay)</f>
        <v/>
      </c>
      <c r="O13" s="17" t="str">
        <f aca="false">IF(AK13=0,"",MAX(0,BD13-BQ13))</f>
        <v/>
      </c>
      <c r="P13" s="18"/>
      <c r="Q13" s="16"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16"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IF(AK13=0,"",IF(AW13="None","",EDATE(AL13,BF13)))</f>
        <v/>
      </c>
      <c r="T13" s="17" t="str">
        <f aca="false">IF(AK13=0,"",IF(NOT(LH_Ready),"",IF($F13&gt;PFYDate,0,IF(LH_ColPeriod=0,W13-U13+V13,SUMIFS(INDEX(LH_Data,0,LH_ColAcc),INDEX(LH_Data,0,LH_ColFirst),$A13,INDEX(LH_Data,0,LH_ColSur),$B13,INDEX(LH_Data,0,LH_ColCat),BonusCat,INDEX(LH_Data,0,LH_ColPeriod),LH_OpenLabel)*UnitFactor))))</f>
        <v/>
      </c>
      <c r="U13" s="17" t="str">
        <f aca="false">IF(AK13=0,"",IF(NOT(LH_Ready),"",SUMIFS(INDEX(LH_Data,0,LH_ColAcc),INDEX(LH_Data,0,LH_ColFirst),$A13,INDEX(LH_Data,0,LH_ColSur),$B13,INDEX(LH_Data,0,LH_ColCat),BonusCat,INDEX(LH_Data,0,LH_ColStart),"&gt;="&amp;AL13)*UnitFactor))</f>
        <v/>
      </c>
      <c r="V13" s="17" t="str">
        <f aca="false">IF(AK13=0,"",IF(NOT(LH_Ready),"",SUMIFS(INDEX(LH_Data,0,LH_ColTaken),INDEX(LH_Data,0,LH_ColFirst),$A13,INDEX(LH_Data,0,LH_ColSur),$B13,INDEX(LH_Data,0,LH_ColCat),BonusCat,INDEX(LH_Data,0,LH_ColStart),"&gt;="&amp;AL13)*UnitFactor))</f>
        <v/>
      </c>
      <c r="W13" s="17" t="str">
        <f aca="false">IF(AK13=0,"",IF(NOT(LH_Ready),"",IF(BH13=0,0,INDEX(INDEX(LH_Data,0,LH_ColClose),BH13-1)*UnitFactor)))</f>
        <v/>
      </c>
      <c r="X13" s="17" t="str">
        <f aca="false">IF(AK13=0,"",(MAX(0,BD13-BQ13)-MAX(0,BE13-BQ13))*HoursPerDay)</f>
        <v/>
      </c>
      <c r="Y13" s="17" t="str">
        <f aca="false">IF(AK13=0,"",IF(NOT(LH_Ready),"",IF($AI13="Yes",N(AE13)*HoursPerDay-SUMIFS(INDEX(LH_Data,0,LH_ColAcc),INDEX(LH_Data,0,LH_ColFirst),$A13,INDEX(LH_Data,0,LH_ColSur),$B13,INDEX(LH_Data,0,LH_ColCat),BonusCat,INDEX(LH_Data,0,LH_ColStart),"&gt;="&amp;(EOMONTH(AsOfDate,-1)+1),INDEX(LH_Data,0,LH_ColStart),"&lt;="&amp;AsOfDate)*UnitFactor,IF(BG13=0,N13,N13-N(T13)-N(U13)))))</f>
        <v/>
      </c>
      <c r="Z13" s="16" t="str">
        <f aca="false">IF(OR(AK13=0,Y13=""),"",IF(Y13&gt;0,"Yes","No"))</f>
        <v/>
      </c>
      <c r="AA13" s="16"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
      </c>
      <c r="AB13" s="17" t="str">
        <f aca="false">IF(OR(AK13=0,T13=""),"",MAX(0,BE13-BQ13)*HoursPerDay-T13)</f>
        <v/>
      </c>
      <c r="AC13" s="16" t="str">
        <f aca="false">IF(AK13=0,"",BG13)</f>
        <v/>
      </c>
      <c r="AD13" s="16"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17" t="str">
        <f aca="false">IF(AK13=0,"",O13-MAX(0,BL13-BQ13))</f>
        <v/>
      </c>
      <c r="AF13" s="14" t="str">
        <f aca="false">IF(OR(AK13=0,AE13="",N(AE13)=0,BM13=""),"",EDATE(AL13,BM13))</f>
        <v/>
      </c>
      <c r="AG13" s="17" t="str">
        <f aca="false">IF(AK13=0,"",MIN(BD13,BQ13))</f>
        <v/>
      </c>
      <c r="AH13" s="17" t="str">
        <f aca="false">IF(AK13=0,"",IF(NOT(LH_Ready),"",IF(BG13=0,0,MAX(0,ROUND(N(T13)+N(U13)-N13,2)))))</f>
        <v/>
      </c>
      <c r="AI13" s="12"/>
      <c r="AJ13" s="12"/>
      <c r="AK13" s="16" t="n">
        <f aca="false">IF(OR(LEN($A13&amp;$B13)=0,$F13=""),0,1)</f>
        <v>0</v>
      </c>
      <c r="AL13" s="14" t="str">
        <f aca="false">IF(AK13=0,"",IF(PreSchemeCounts="No",MAX(SchemeStart,IF($J13&lt;&gt;"",$J13,IF(OR(CasualCounts="Yes",COUNT($G13:$I13)=0),$F13,IF(Apply2026="No",IF($I13="",$F13,$I13),IF(COUNT($H13:$I13)=0,$F13,MIN($H13:$I13)))))),IF($J13&lt;&gt;"",$J13,IF(OR(CasualCounts="Yes",COUNT($G13:$I13)=0),$F13,IF(Apply2026="No",IF($I13="",$F13,$I13),IF(COUNT($H13:$I13)=0,$F13,MIN($H13:$I13)))))))</f>
        <v/>
      </c>
      <c r="AM13" s="16" t="str">
        <f aca="false">IF(AK13=0,"",COUNT($G13:$I13))</f>
        <v/>
      </c>
      <c r="AN13" s="14" t="str">
        <f aca="false">IF(AK13=0,"",IFERROR(SMALL($G13:$I13,1),""))</f>
        <v/>
      </c>
      <c r="AO13" s="14" t="str">
        <f aca="false">IF(AK13=0,"",IFERROR(SMALL($G13:$I13,2),""))</f>
        <v/>
      </c>
      <c r="AP13" s="14" t="str">
        <f aca="false">IF(AK13=0,"",IFERROR(SMALL($G13:$I13,3),""))</f>
        <v/>
      </c>
      <c r="AQ13" s="16" t="str">
        <f aca="false">IF(AK13=0,"",IF(AN13="","",IF(AN13=$H13,"Part-Time",IF(AN13=$I13,"Full-Time","Casual"))))</f>
        <v/>
      </c>
      <c r="AR13" s="16" t="str">
        <f aca="false">IF(AK13=0,"",IF(AO13="","",IF(AO13=$H13,"Part-Time",IF(AO13=$I13,"Full-Time","Casual"))))</f>
        <v/>
      </c>
      <c r="AS13" s="16" t="str">
        <f aca="false">IF(AK13=0,"",IF(AP13="","",IF(AP13=$H13,"Part-Time",IF(AP13=$I13,"Full-Time","Casual"))))</f>
        <v/>
      </c>
      <c r="AT13" s="16"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
      </c>
      <c r="AU13" s="16" t="str">
        <f aca="false">IF(AK13=0,"",IF(AM13&lt;2,"",IF(OR(ISNUMBER(SEARCH("full",AR13)),UPPER(TRIM(AR13))="FT",UPPER(TRIM(AR13))="FTE"),"FT",IF(AND(OR(ISNUMBER(SEARCH("part",AR13)),UPPER(TRIM(AR13))="PT",UPPER(TRIM(AR13))="PTE"),Apply2026="Yes",OR($P13="",N($P13)&gt;=PT_MinHours)),"PT","None"))))</f>
        <v/>
      </c>
      <c r="AV13" s="16" t="str">
        <f aca="false">IF(AK13=0,"",IF(AM13&lt;3,"",IF(OR(ISNUMBER(SEARCH("full",AS13)),UPPER(TRIM(AS13))="FT",UPPER(TRIM(AS13))="FTE"),"FT",IF(AND(OR(ISNUMBER(SEARCH("part",AS13)),UPPER(TRIM(AS13))="PT",UPPER(TRIM(AS13))="PTE"),Apply2026="Yes",OR($P13="",N($P13)&gt;=PT_MinHours)),"PT","None"))))</f>
        <v/>
      </c>
      <c r="AW13" s="16" t="str">
        <f aca="false">IF(AK13=0,"",IF(AND(AM13&gt;=3,AP13&lt;=AsOfDate),AV13,IF(AND(AM13&gt;=2,AO13&lt;=AsOfDate),AU13,AT13)))</f>
        <v/>
      </c>
      <c r="AX13" s="16" t="str">
        <f aca="false">IF(AK13=0,"",IF(AsOfDate&lt;AL13,-1,12*(YEAR(AsOfDate)-YEAR(AL13))+MONTH(AsOfDate)-MONTH(AL13)-IF(DAY(AsOfDate)&lt;MIN(DAY(AL13),DAY(EOMONTH(AsOfDate,0))),1,0)))</f>
        <v/>
      </c>
      <c r="AY13" s="16" t="str">
        <f aca="false">IF(AK13=0,"",IF(OR(AM13&lt;2,AO13&gt;AsOfDate),AX13,IF((AO13-1)&lt;AL13,-1,12*(YEAR((AO13-1))-YEAR(AL13))+MONTH((AO13-1))-MONTH(AL13)-IF(DAY((AO13-1))&lt;MIN(DAY(AL13),DAY(EOMONTH((AO13-1),0))),1,0))))</f>
        <v/>
      </c>
      <c r="AZ13" s="16" t="str">
        <f aca="false">IF(AK13=0,"",IF(OR(AM13&lt;3,AP13&gt;AsOfDate),AX13,IF((AP13-1)&lt;AL13,-1,12*(YEAR((AP13-1))-YEAR(AL13))+MONTH((AP13-1))-MONTH(AL13)-IF(DAY((AP13-1))&lt;MIN(DAY(AL13),DAY(EOMONTH((AP13-1),0))),1,0))))</f>
        <v/>
      </c>
      <c r="BA13" s="16" t="str">
        <f aca="false">IF(AK13=0,"",IF(PFYDate&lt;AL13,-1,12*(YEAR(PFYDate)-YEAR(AL13))+MONTH(PFYDate)-MONTH(AL13)-IF(DAY(PFYDate)&lt;MIN(DAY(AL13),DAY(EOMONTH(PFYDate,0))),1,0)))</f>
        <v/>
      </c>
      <c r="BB13" s="16" t="str">
        <f aca="false">IF(AK13=0,"",IF(OR(AM13&lt;2,AO13&gt;PFYDate),BA13,IF((AO13-1)&lt;AL13,-1,12*(YEAR((AO13-1))-YEAR(AL13))+MONTH((AO13-1))-MONTH(AL13)-IF(DAY((AO13-1))&lt;MIN(DAY(AL13),DAY(EOMONTH((AO13-1),0))),1,0))))</f>
        <v/>
      </c>
      <c r="BC13" s="16" t="str">
        <f aca="false">IF(AK13=0,"",IF(OR(AM13&lt;3,AP13&gt;PFYDate),BA13,IF((AP13-1)&lt;AL13,-1,12*(YEAR((AP13-1))-YEAR(AL13))+MONTH((AP13-1))-MONTH(AL13)-IF(DAY((AP13-1))&lt;MIN(DAY(AL13),DAY(EOMONTH((AP13-1),0))),1,0))))</f>
        <v/>
      </c>
      <c r="BD13" s="16" t="str">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
      </c>
      <c r="BE13" s="16" t="str">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
      </c>
      <c r="BF13" s="16" t="str">
        <f aca="false">IF(AK13=0,"",IF(AW13="FT",IF(AX13&lt;FT_First,FT_First,IF(AX13&lt;FT_Y5,MIN(FT_Y5,FT_First+FT_Int1*(INT((AX13-FT_First)/FT_Int1)+1)),FT_Y5+12*INT((AX13-FT_Y5)/12)+FT_Int2*(INT(MOD(AX13-FT_Y5,12)/FT_Int2)+1))),IF(AW13="PT",IF(AX13&lt;PT_First,PT_First,PT_First+PT_Int*(INT((AX13-PT_First)/PT_Int)+1)),"")))</f>
        <v/>
      </c>
      <c r="BG13" s="16" t="str">
        <f aca="false">IF(AK13=0,"",IF(NOT(LH_Ready),0,COUNTIFS(INDEX(LH_Data,0,LH_ColFirst),$A13,INDEX(LH_Data,0,LH_ColSur),$B13,INDEX(LH_Data,0,LH_ColCat),BonusCat)))</f>
        <v/>
      </c>
      <c r="BH13" s="16" t="str">
        <f aca="false">IF(AK13=0,"",IF(OR(NOT(LH_Ready),BG13=0),0,SUMPRODUCT(MAX((INDEX(LH_Data,0,LH_ColFirst)=$A13)*(INDEX(LH_Data,0,LH_ColSur)=$B13)*(INDEX(LH_Data,0,LH_ColCat)=BonusCat)*ROW(LH_Data)))))</f>
        <v/>
      </c>
      <c r="BI13" s="16" t="str">
        <f aca="false">IF(AK13=0,"",IF(EOMONTH(AsOfDate,-1)&lt;AL13,-1,12*(YEAR(EOMONTH(AsOfDate,-1))-YEAR(AL13))+MONTH(EOMONTH(AsOfDate,-1))-MONTH(AL13)-IF(DAY(EOMONTH(AsOfDate,-1))&lt;MIN(DAY(AL13),DAY(EOMONTH(EOMONTH(AsOfDate,-1),0))),1,0)))</f>
        <v/>
      </c>
      <c r="BJ13" s="16" t="str">
        <f aca="false">IF(AK13=0,"",IF(OR(AM13&lt;2,AO13&gt;EOMONTH(AsOfDate,-1)),BI13,IF((AO13-1)&lt;AL13,-1,12*(YEAR((AO13-1))-YEAR(AL13))+MONTH((AO13-1))-MONTH(AL13)-IF(DAY((AO13-1))&lt;MIN(DAY(AL13),DAY(EOMONTH((AO13-1),0))),1,0))))</f>
        <v/>
      </c>
      <c r="BK13" s="16" t="str">
        <f aca="false">IF(AK13=0,"",IF(OR(AM13&lt;3,AP13&gt;EOMONTH(AsOfDate,-1)),BI13,IF((AP13-1)&lt;AL13,-1,12*(YEAR((AP13-1))-YEAR(AL13))+MONTH((AP13-1))-MONTH(AL13)-IF(DAY((AP13-1))&lt;MIN(DAY(AL13),DAY(EOMONTH((AP13-1),0))),1,0))))</f>
        <v/>
      </c>
      <c r="BL13" s="16" t="str">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
      </c>
      <c r="BM13" s="16" t="str">
        <f aca="false">IF(AK13=0,"",IF(AW13="FT",IF(AX13&lt;FT_First,"",IF(AX13&lt;FT_Y5,FT_First+FT_Int1*INT((AX13-FT_First)/FT_Int1),FT_Y5+FT_Int2*INT((AX13-FT_Y5)/FT_Int2))),IF(AW13="PT",IF(AX13&lt;PT_First,"",PT_First+PT_Int*INT((AX13-PT_First)/PT_Int)),"")))</f>
        <v/>
      </c>
      <c r="BN13" s="16" t="str">
        <f aca="false">IF(AK13=0,"",IF((SchemeStart-1)&lt;AL13,-1,12*(YEAR((SchemeStart-1))-YEAR(AL13))+MONTH((SchemeStart-1))-MONTH(AL13)-IF(DAY((SchemeStart-1))&lt;MIN(DAY(AL13),DAY(EOMONTH((SchemeStart-1),0))),1,0)))</f>
        <v/>
      </c>
      <c r="BO13" s="16" t="str">
        <f aca="false">IF(AK13=0,"",IF(OR(AM13&lt;2,AO13&gt;(SchemeStart-1)),BN13,IF((AO13-1)&lt;AL13,-1,12*(YEAR((AO13-1))-YEAR(AL13))+MONTH((AO13-1))-MONTH(AL13)-IF(DAY((AO13-1))&lt;MIN(DAY(AL13),DAY(EOMONTH((AO13-1),0))),1,0))))</f>
        <v/>
      </c>
      <c r="BP13" s="16" t="str">
        <f aca="false">IF(AK13=0,"",IF(OR(AM13&lt;3,AP13&gt;(SchemeStart-1)),BN13,IF((AP13-1)&lt;AL13,-1,12*(YEAR((AP13-1))-YEAR(AL13))+MONTH((AP13-1))-MONTH(AL13)-IF(DAY((AP13-1))&lt;MIN(DAY(AL13),DAY(EOMONTH((AP13-1),0))),1,0))))</f>
        <v/>
      </c>
      <c r="BQ13" s="16" t="str">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
      </c>
      <c r="BR13" s="0" t="str">
        <f aca="false">IF(LEN($A13&amp;$B13)=0,"",$A13&amp;" "&amp;$B13)</f>
        <v/>
      </c>
    </row>
    <row r="14" customFormat="false" ht="15" hidden="false" customHeight="false" outlineLevel="0" collapsed="false">
      <c r="A14" s="12"/>
      <c r="B14" s="12"/>
      <c r="C14" s="12"/>
      <c r="D14" s="13"/>
      <c r="E14" s="14" t="str">
        <f aca="false">IF(OR(AK14=0,$D14=""),"",DATE(YEAR(AsOfDate)+IF(DATE(YEAR(AsOfDate),MONTH($D14),DAY($D14))&lt;=AsOfDate,1,0),MONTH($D14),DAY($D14)))</f>
        <v/>
      </c>
      <c r="F14" s="13"/>
      <c r="G14" s="13"/>
      <c r="H14" s="13"/>
      <c r="I14" s="13"/>
      <c r="J14" s="13"/>
      <c r="K14" s="14" t="str">
        <f aca="false">IF(AK14=0,"",DATE(YEAR(AsOfDate)+IF(DATE(YEAR(AsOfDate),MONTH(AL14),DAY(AL14))&lt;=AsOfDate,1,0),MONTH(AL14),DAY(AL14)))</f>
        <v/>
      </c>
      <c r="L14" s="15" t="str">
        <f aca="false">IF(AK14=0,"",ROUND((AsOfDate-AL14)/365.25,1))</f>
        <v/>
      </c>
      <c r="M14" s="16" t="str">
        <f aca="false">IF(AK14=0,"",IF(AsOfDate&lt;AL14,"-",DATEDIF(AL14,AsOfDate,"y")&amp;"y "&amp;DATEDIF(AL14,AsOfDate,"ym")&amp;"m "&amp;DATEDIF(AL14,AsOfDate,"md")&amp;"d"))</f>
        <v/>
      </c>
      <c r="N14" s="17" t="str">
        <f aca="false">IF(AK14=0,"",O14*HoursPerDay)</f>
        <v/>
      </c>
      <c r="O14" s="17" t="str">
        <f aca="false">IF(AK14=0,"",MAX(0,BD14-BQ14))</f>
        <v/>
      </c>
      <c r="P14" s="18"/>
      <c r="Q14" s="16"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
      </c>
      <c r="R14" s="16"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IF(AK14=0,"",IF(AW14="None","",EDATE(AL14,BF14)))</f>
        <v/>
      </c>
      <c r="T14" s="17" t="str">
        <f aca="false">IF(AK14=0,"",IF(NOT(LH_Ready),"",IF($F14&gt;PFYDate,0,IF(LH_ColPeriod=0,W14-U14+V14,SUMIFS(INDEX(LH_Data,0,LH_ColAcc),INDEX(LH_Data,0,LH_ColFirst),$A14,INDEX(LH_Data,0,LH_ColSur),$B14,INDEX(LH_Data,0,LH_ColCat),BonusCat,INDEX(LH_Data,0,LH_ColPeriod),LH_OpenLabel)*UnitFactor))))</f>
        <v/>
      </c>
      <c r="U14" s="17" t="str">
        <f aca="false">IF(AK14=0,"",IF(NOT(LH_Ready),"",SUMIFS(INDEX(LH_Data,0,LH_ColAcc),INDEX(LH_Data,0,LH_ColFirst),$A14,INDEX(LH_Data,0,LH_ColSur),$B14,INDEX(LH_Data,0,LH_ColCat),BonusCat,INDEX(LH_Data,0,LH_ColStart),"&gt;="&amp;AL14)*UnitFactor))</f>
        <v/>
      </c>
      <c r="V14" s="17" t="str">
        <f aca="false">IF(AK14=0,"",IF(NOT(LH_Ready),"",SUMIFS(INDEX(LH_Data,0,LH_ColTaken),INDEX(LH_Data,0,LH_ColFirst),$A14,INDEX(LH_Data,0,LH_ColSur),$B14,INDEX(LH_Data,0,LH_ColCat),BonusCat,INDEX(LH_Data,0,LH_ColStart),"&gt;="&amp;AL14)*UnitFactor))</f>
        <v/>
      </c>
      <c r="W14" s="17" t="str">
        <f aca="false">IF(AK14=0,"",IF(NOT(LH_Ready),"",IF(BH14=0,0,INDEX(INDEX(LH_Data,0,LH_ColClose),BH14-1)*UnitFactor)))</f>
        <v/>
      </c>
      <c r="X14" s="17" t="str">
        <f aca="false">IF(AK14=0,"",(MAX(0,BD14-BQ14)-MAX(0,BE14-BQ14))*HoursPerDay)</f>
        <v/>
      </c>
      <c r="Y14" s="17" t="str">
        <f aca="false">IF(AK14=0,"",IF(NOT(LH_Ready),"",IF($AI14="Yes",N(AE14)*HoursPerDay-SUMIFS(INDEX(LH_Data,0,LH_ColAcc),INDEX(LH_Data,0,LH_ColFirst),$A14,INDEX(LH_Data,0,LH_ColSur),$B14,INDEX(LH_Data,0,LH_ColCat),BonusCat,INDEX(LH_Data,0,LH_ColStart),"&gt;="&amp;(EOMONTH(AsOfDate,-1)+1),INDEX(LH_Data,0,LH_ColStart),"&lt;="&amp;AsOfDate)*UnitFactor,IF(BG14=0,N14,N14-N(T14)-N(U14)))))</f>
        <v/>
      </c>
      <c r="Z14" s="16" t="str">
        <f aca="false">IF(OR(AK14=0,Y14=""),"",IF(Y14&gt;0,"Yes","No"))</f>
        <v/>
      </c>
      <c r="AA14" s="16"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
      </c>
      <c r="AB14" s="17" t="str">
        <f aca="false">IF(OR(AK14=0,T14=""),"",MAX(0,BE14-BQ14)*HoursPerDay-T14)</f>
        <v/>
      </c>
      <c r="AC14" s="16" t="str">
        <f aca="false">IF(AK14=0,"",BG14)</f>
        <v/>
      </c>
      <c r="AD14" s="16"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17" t="str">
        <f aca="false">IF(AK14=0,"",O14-MAX(0,BL14-BQ14))</f>
        <v/>
      </c>
      <c r="AF14" s="14" t="str">
        <f aca="false">IF(OR(AK14=0,AE14="",N(AE14)=0,BM14=""),"",EDATE(AL14,BM14))</f>
        <v/>
      </c>
      <c r="AG14" s="17" t="str">
        <f aca="false">IF(AK14=0,"",MIN(BD14,BQ14))</f>
        <v/>
      </c>
      <c r="AH14" s="17" t="str">
        <f aca="false">IF(AK14=0,"",IF(NOT(LH_Ready),"",IF(BG14=0,0,MAX(0,ROUND(N(T14)+N(U14)-N14,2)))))</f>
        <v/>
      </c>
      <c r="AI14" s="12"/>
      <c r="AJ14" s="12"/>
      <c r="AK14" s="16" t="n">
        <f aca="false">IF(OR(LEN($A14&amp;$B14)=0,$F14=""),0,1)</f>
        <v>0</v>
      </c>
      <c r="AL14" s="14" t="str">
        <f aca="false">IF(AK14=0,"",IF(PreSchemeCounts="No",MAX(SchemeStart,IF($J14&lt;&gt;"",$J14,IF(OR(CasualCounts="Yes",COUNT($G14:$I14)=0),$F14,IF(Apply2026="No",IF($I14="",$F14,$I14),IF(COUNT($H14:$I14)=0,$F14,MIN($H14:$I14)))))),IF($J14&lt;&gt;"",$J14,IF(OR(CasualCounts="Yes",COUNT($G14:$I14)=0),$F14,IF(Apply2026="No",IF($I14="",$F14,$I14),IF(COUNT($H14:$I14)=0,$F14,MIN($H14:$I14)))))))</f>
        <v/>
      </c>
      <c r="AM14" s="16" t="str">
        <f aca="false">IF(AK14=0,"",COUNT($G14:$I14))</f>
        <v/>
      </c>
      <c r="AN14" s="14" t="str">
        <f aca="false">IF(AK14=0,"",IFERROR(SMALL($G14:$I14,1),""))</f>
        <v/>
      </c>
      <c r="AO14" s="14" t="str">
        <f aca="false">IF(AK14=0,"",IFERROR(SMALL($G14:$I14,2),""))</f>
        <v/>
      </c>
      <c r="AP14" s="14" t="str">
        <f aca="false">IF(AK14=0,"",IFERROR(SMALL($G14:$I14,3),""))</f>
        <v/>
      </c>
      <c r="AQ14" s="16" t="str">
        <f aca="false">IF(AK14=0,"",IF(AN14="","",IF(AN14=$H14,"Part-Time",IF(AN14=$I14,"Full-Time","Casual"))))</f>
        <v/>
      </c>
      <c r="AR14" s="16" t="str">
        <f aca="false">IF(AK14=0,"",IF(AO14="","",IF(AO14=$H14,"Part-Time",IF(AO14=$I14,"Full-Time","Casual"))))</f>
        <v/>
      </c>
      <c r="AS14" s="16" t="str">
        <f aca="false">IF(AK14=0,"",IF(AP14="","",IF(AP14=$H14,"Part-Time",IF(AP14=$I14,"Full-Time","Casual"))))</f>
        <v/>
      </c>
      <c r="AT14" s="16"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
      </c>
      <c r="AU14" s="16" t="str">
        <f aca="false">IF(AK14=0,"",IF(AM14&lt;2,"",IF(OR(ISNUMBER(SEARCH("full",AR14)),UPPER(TRIM(AR14))="FT",UPPER(TRIM(AR14))="FTE"),"FT",IF(AND(OR(ISNUMBER(SEARCH("part",AR14)),UPPER(TRIM(AR14))="PT",UPPER(TRIM(AR14))="PTE"),Apply2026="Yes",OR($P14="",N($P14)&gt;=PT_MinHours)),"PT","None"))))</f>
        <v/>
      </c>
      <c r="AV14" s="16" t="str">
        <f aca="false">IF(AK14=0,"",IF(AM14&lt;3,"",IF(OR(ISNUMBER(SEARCH("full",AS14)),UPPER(TRIM(AS14))="FT",UPPER(TRIM(AS14))="FTE"),"FT",IF(AND(OR(ISNUMBER(SEARCH("part",AS14)),UPPER(TRIM(AS14))="PT",UPPER(TRIM(AS14))="PTE"),Apply2026="Yes",OR($P14="",N($P14)&gt;=PT_MinHours)),"PT","None"))))</f>
        <v/>
      </c>
      <c r="AW14" s="16" t="str">
        <f aca="false">IF(AK14=0,"",IF(AND(AM14&gt;=3,AP14&lt;=AsOfDate),AV14,IF(AND(AM14&gt;=2,AO14&lt;=AsOfDate),AU14,AT14)))</f>
        <v/>
      </c>
      <c r="AX14" s="16" t="str">
        <f aca="false">IF(AK14=0,"",IF(AsOfDate&lt;AL14,-1,12*(YEAR(AsOfDate)-YEAR(AL14))+MONTH(AsOfDate)-MONTH(AL14)-IF(DAY(AsOfDate)&lt;MIN(DAY(AL14),DAY(EOMONTH(AsOfDate,0))),1,0)))</f>
        <v/>
      </c>
      <c r="AY14" s="16" t="str">
        <f aca="false">IF(AK14=0,"",IF(OR(AM14&lt;2,AO14&gt;AsOfDate),AX14,IF((AO14-1)&lt;AL14,-1,12*(YEAR((AO14-1))-YEAR(AL14))+MONTH((AO14-1))-MONTH(AL14)-IF(DAY((AO14-1))&lt;MIN(DAY(AL14),DAY(EOMONTH((AO14-1),0))),1,0))))</f>
        <v/>
      </c>
      <c r="AZ14" s="16" t="str">
        <f aca="false">IF(AK14=0,"",IF(OR(AM14&lt;3,AP14&gt;AsOfDate),AX14,IF((AP14-1)&lt;AL14,-1,12*(YEAR((AP14-1))-YEAR(AL14))+MONTH((AP14-1))-MONTH(AL14)-IF(DAY((AP14-1))&lt;MIN(DAY(AL14),DAY(EOMONTH((AP14-1),0))),1,0))))</f>
        <v/>
      </c>
      <c r="BA14" s="16" t="str">
        <f aca="false">IF(AK14=0,"",IF(PFYDate&lt;AL14,-1,12*(YEAR(PFYDate)-YEAR(AL14))+MONTH(PFYDate)-MONTH(AL14)-IF(DAY(PFYDate)&lt;MIN(DAY(AL14),DAY(EOMONTH(PFYDate,0))),1,0)))</f>
        <v/>
      </c>
      <c r="BB14" s="16" t="str">
        <f aca="false">IF(AK14=0,"",IF(OR(AM14&lt;2,AO14&gt;PFYDate),BA14,IF((AO14-1)&lt;AL14,-1,12*(YEAR((AO14-1))-YEAR(AL14))+MONTH((AO14-1))-MONTH(AL14)-IF(DAY((AO14-1))&lt;MIN(DAY(AL14),DAY(EOMONTH((AO14-1),0))),1,0))))</f>
        <v/>
      </c>
      <c r="BC14" s="16" t="str">
        <f aca="false">IF(AK14=0,"",IF(OR(AM14&lt;3,AP14&gt;PFYDate),BA14,IF((AP14-1)&lt;AL14,-1,12*(YEAR((AP14-1))-YEAR(AL14))+MONTH((AP14-1))-MONTH(AL14)-IF(DAY((AP14-1))&lt;MIN(DAY(AL14),DAY(EOMONTH((AP14-1),0))),1,0))))</f>
        <v/>
      </c>
      <c r="BD14" s="16" t="str">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
      </c>
      <c r="BE14" s="16" t="str">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
      </c>
      <c r="BF14" s="16" t="str">
        <f aca="false">IF(AK14=0,"",IF(AW14="FT",IF(AX14&lt;FT_First,FT_First,IF(AX14&lt;FT_Y5,MIN(FT_Y5,FT_First+FT_Int1*(INT((AX14-FT_First)/FT_Int1)+1)),FT_Y5+12*INT((AX14-FT_Y5)/12)+FT_Int2*(INT(MOD(AX14-FT_Y5,12)/FT_Int2)+1))),IF(AW14="PT",IF(AX14&lt;PT_First,PT_First,PT_First+PT_Int*(INT((AX14-PT_First)/PT_Int)+1)),"")))</f>
        <v/>
      </c>
      <c r="BG14" s="16" t="str">
        <f aca="false">IF(AK14=0,"",IF(NOT(LH_Ready),0,COUNTIFS(INDEX(LH_Data,0,LH_ColFirst),$A14,INDEX(LH_Data,0,LH_ColSur),$B14,INDEX(LH_Data,0,LH_ColCat),BonusCat)))</f>
        <v/>
      </c>
      <c r="BH14" s="16" t="str">
        <f aca="false">IF(AK14=0,"",IF(OR(NOT(LH_Ready),BG14=0),0,SUMPRODUCT(MAX((INDEX(LH_Data,0,LH_ColFirst)=$A14)*(INDEX(LH_Data,0,LH_ColSur)=$B14)*(INDEX(LH_Data,0,LH_ColCat)=BonusCat)*ROW(LH_Data)))))</f>
        <v/>
      </c>
      <c r="BI14" s="16" t="str">
        <f aca="false">IF(AK14=0,"",IF(EOMONTH(AsOfDate,-1)&lt;AL14,-1,12*(YEAR(EOMONTH(AsOfDate,-1))-YEAR(AL14))+MONTH(EOMONTH(AsOfDate,-1))-MONTH(AL14)-IF(DAY(EOMONTH(AsOfDate,-1))&lt;MIN(DAY(AL14),DAY(EOMONTH(EOMONTH(AsOfDate,-1),0))),1,0)))</f>
        <v/>
      </c>
      <c r="BJ14" s="16" t="str">
        <f aca="false">IF(AK14=0,"",IF(OR(AM14&lt;2,AO14&gt;EOMONTH(AsOfDate,-1)),BI14,IF((AO14-1)&lt;AL14,-1,12*(YEAR((AO14-1))-YEAR(AL14))+MONTH((AO14-1))-MONTH(AL14)-IF(DAY((AO14-1))&lt;MIN(DAY(AL14),DAY(EOMONTH((AO14-1),0))),1,0))))</f>
        <v/>
      </c>
      <c r="BK14" s="16" t="str">
        <f aca="false">IF(AK14=0,"",IF(OR(AM14&lt;3,AP14&gt;EOMONTH(AsOfDate,-1)),BI14,IF((AP14-1)&lt;AL14,-1,12*(YEAR((AP14-1))-YEAR(AL14))+MONTH((AP14-1))-MONTH(AL14)-IF(DAY((AP14-1))&lt;MIN(DAY(AL14),DAY(EOMONTH((AP14-1),0))),1,0))))</f>
        <v/>
      </c>
      <c r="BL14" s="16" t="str">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
      </c>
      <c r="BM14" s="16" t="str">
        <f aca="false">IF(AK14=0,"",IF(AW14="FT",IF(AX14&lt;FT_First,"",IF(AX14&lt;FT_Y5,FT_First+FT_Int1*INT((AX14-FT_First)/FT_Int1),FT_Y5+FT_Int2*INT((AX14-FT_Y5)/FT_Int2))),IF(AW14="PT",IF(AX14&lt;PT_First,"",PT_First+PT_Int*INT((AX14-PT_First)/PT_Int)),"")))</f>
        <v/>
      </c>
      <c r="BN14" s="16" t="str">
        <f aca="false">IF(AK14=0,"",IF((SchemeStart-1)&lt;AL14,-1,12*(YEAR((SchemeStart-1))-YEAR(AL14))+MONTH((SchemeStart-1))-MONTH(AL14)-IF(DAY((SchemeStart-1))&lt;MIN(DAY(AL14),DAY(EOMONTH((SchemeStart-1),0))),1,0)))</f>
        <v/>
      </c>
      <c r="BO14" s="16" t="str">
        <f aca="false">IF(AK14=0,"",IF(OR(AM14&lt;2,AO14&gt;(SchemeStart-1)),BN14,IF((AO14-1)&lt;AL14,-1,12*(YEAR((AO14-1))-YEAR(AL14))+MONTH((AO14-1))-MONTH(AL14)-IF(DAY((AO14-1))&lt;MIN(DAY(AL14),DAY(EOMONTH((AO14-1),0))),1,0))))</f>
        <v/>
      </c>
      <c r="BP14" s="16" t="str">
        <f aca="false">IF(AK14=0,"",IF(OR(AM14&lt;3,AP14&gt;(SchemeStart-1)),BN14,IF((AP14-1)&lt;AL14,-1,12*(YEAR((AP14-1))-YEAR(AL14))+MONTH((AP14-1))-MONTH(AL14)-IF(DAY((AP14-1))&lt;MIN(DAY(AL14),DAY(EOMONTH((AP14-1),0))),1,0))))</f>
        <v/>
      </c>
      <c r="BQ14" s="16" t="str">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
      </c>
      <c r="BR14" s="0" t="str">
        <f aca="false">IF(LEN($A14&amp;$B14)=0,"",$A14&amp;" "&amp;$B14)</f>
        <v/>
      </c>
    </row>
    <row r="15" customFormat="false" ht="15" hidden="false" customHeight="false" outlineLevel="0" collapsed="false">
      <c r="A15" s="12"/>
      <c r="B15" s="12"/>
      <c r="C15" s="12"/>
      <c r="D15" s="13"/>
      <c r="E15" s="14" t="str">
        <f aca="false">IF(OR(AK15=0,$D15=""),"",DATE(YEAR(AsOfDate)+IF(DATE(YEAR(AsOfDate),MONTH($D15),DAY($D15))&lt;=AsOfDate,1,0),MONTH($D15),DAY($D15)))</f>
        <v/>
      </c>
      <c r="F15" s="13"/>
      <c r="G15" s="13"/>
      <c r="H15" s="13"/>
      <c r="I15" s="13"/>
      <c r="J15" s="13"/>
      <c r="K15" s="14" t="str">
        <f aca="false">IF(AK15=0,"",DATE(YEAR(AsOfDate)+IF(DATE(YEAR(AsOfDate),MONTH(AL15),DAY(AL15))&lt;=AsOfDate,1,0),MONTH(AL15),DAY(AL15)))</f>
        <v/>
      </c>
      <c r="L15" s="15" t="str">
        <f aca="false">IF(AK15=0,"",ROUND((AsOfDate-AL15)/365.25,1))</f>
        <v/>
      </c>
      <c r="M15" s="16" t="str">
        <f aca="false">IF(AK15=0,"",IF(AsOfDate&lt;AL15,"-",DATEDIF(AL15,AsOfDate,"y")&amp;"y "&amp;DATEDIF(AL15,AsOfDate,"ym")&amp;"m "&amp;DATEDIF(AL15,AsOfDate,"md")&amp;"d"))</f>
        <v/>
      </c>
      <c r="N15" s="17" t="str">
        <f aca="false">IF(AK15=0,"",O15*HoursPerDay)</f>
        <v/>
      </c>
      <c r="O15" s="17" t="str">
        <f aca="false">IF(AK15=0,"",MAX(0,BD15-BQ15))</f>
        <v/>
      </c>
      <c r="P15" s="18"/>
      <c r="Q15" s="16"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16"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IF(AK15=0,"",IF(AW15="None","",EDATE(AL15,BF15)))</f>
        <v/>
      </c>
      <c r="T15" s="17" t="str">
        <f aca="false">IF(AK15=0,"",IF(NOT(LH_Ready),"",IF($F15&gt;PFYDate,0,IF(LH_ColPeriod=0,W15-U15+V15,SUMIFS(INDEX(LH_Data,0,LH_ColAcc),INDEX(LH_Data,0,LH_ColFirst),$A15,INDEX(LH_Data,0,LH_ColSur),$B15,INDEX(LH_Data,0,LH_ColCat),BonusCat,INDEX(LH_Data,0,LH_ColPeriod),LH_OpenLabel)*UnitFactor))))</f>
        <v/>
      </c>
      <c r="U15" s="17" t="str">
        <f aca="false">IF(AK15=0,"",IF(NOT(LH_Ready),"",SUMIFS(INDEX(LH_Data,0,LH_ColAcc),INDEX(LH_Data,0,LH_ColFirst),$A15,INDEX(LH_Data,0,LH_ColSur),$B15,INDEX(LH_Data,0,LH_ColCat),BonusCat,INDEX(LH_Data,0,LH_ColStart),"&gt;="&amp;AL15)*UnitFactor))</f>
        <v/>
      </c>
      <c r="V15" s="17" t="str">
        <f aca="false">IF(AK15=0,"",IF(NOT(LH_Ready),"",SUMIFS(INDEX(LH_Data,0,LH_ColTaken),INDEX(LH_Data,0,LH_ColFirst),$A15,INDEX(LH_Data,0,LH_ColSur),$B15,INDEX(LH_Data,0,LH_ColCat),BonusCat,INDEX(LH_Data,0,LH_ColStart),"&gt;="&amp;AL15)*UnitFactor))</f>
        <v/>
      </c>
      <c r="W15" s="17" t="str">
        <f aca="false">IF(AK15=0,"",IF(NOT(LH_Ready),"",IF(BH15=0,0,INDEX(INDEX(LH_Data,0,LH_ColClose),BH15-1)*UnitFactor)))</f>
        <v/>
      </c>
      <c r="X15" s="17" t="str">
        <f aca="false">IF(AK15=0,"",(MAX(0,BD15-BQ15)-MAX(0,BE15-BQ15))*HoursPerDay)</f>
        <v/>
      </c>
      <c r="Y15" s="17" t="str">
        <f aca="false">IF(AK15=0,"",IF(NOT(LH_Ready),"",IF($AI15="Yes",N(AE15)*HoursPerDay-SUMIFS(INDEX(LH_Data,0,LH_ColAcc),INDEX(LH_Data,0,LH_ColFirst),$A15,INDEX(LH_Data,0,LH_ColSur),$B15,INDEX(LH_Data,0,LH_ColCat),BonusCat,INDEX(LH_Data,0,LH_ColStart),"&gt;="&amp;(EOMONTH(AsOfDate,-1)+1),INDEX(LH_Data,0,LH_ColStart),"&lt;="&amp;AsOfDate)*UnitFactor,IF(BG15=0,N15,N15-N(T15)-N(U15)))))</f>
        <v/>
      </c>
      <c r="Z15" s="16" t="str">
        <f aca="false">IF(OR(AK15=0,Y15=""),"",IF(Y15&gt;0,"Yes","No"))</f>
        <v/>
      </c>
      <c r="AA15" s="16"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
      </c>
      <c r="AB15" s="17" t="str">
        <f aca="false">IF(OR(AK15=0,T15=""),"",MAX(0,BE15-BQ15)*HoursPerDay-T15)</f>
        <v/>
      </c>
      <c r="AC15" s="16" t="str">
        <f aca="false">IF(AK15=0,"",BG15)</f>
        <v/>
      </c>
      <c r="AD15" s="16"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17" t="str">
        <f aca="false">IF(AK15=0,"",O15-MAX(0,BL15-BQ15))</f>
        <v/>
      </c>
      <c r="AF15" s="14" t="str">
        <f aca="false">IF(OR(AK15=0,AE15="",N(AE15)=0,BM15=""),"",EDATE(AL15,BM15))</f>
        <v/>
      </c>
      <c r="AG15" s="17" t="str">
        <f aca="false">IF(AK15=0,"",MIN(BD15,BQ15))</f>
        <v/>
      </c>
      <c r="AH15" s="17" t="str">
        <f aca="false">IF(AK15=0,"",IF(NOT(LH_Ready),"",IF(BG15=0,0,MAX(0,ROUND(N(T15)+N(U15)-N15,2)))))</f>
        <v/>
      </c>
      <c r="AI15" s="12"/>
      <c r="AJ15" s="12"/>
      <c r="AK15" s="16" t="n">
        <f aca="false">IF(OR(LEN($A15&amp;$B15)=0,$F15=""),0,1)</f>
        <v>0</v>
      </c>
      <c r="AL15" s="14" t="str">
        <f aca="false">IF(AK15=0,"",IF(PreSchemeCounts="No",MAX(SchemeStart,IF($J15&lt;&gt;"",$J15,IF(OR(CasualCounts="Yes",COUNT($G15:$I15)=0),$F15,IF(Apply2026="No",IF($I15="",$F15,$I15),IF(COUNT($H15:$I15)=0,$F15,MIN($H15:$I15)))))),IF($J15&lt;&gt;"",$J15,IF(OR(CasualCounts="Yes",COUNT($G15:$I15)=0),$F15,IF(Apply2026="No",IF($I15="",$F15,$I15),IF(COUNT($H15:$I15)=0,$F15,MIN($H15:$I15)))))))</f>
        <v/>
      </c>
      <c r="AM15" s="16" t="str">
        <f aca="false">IF(AK15=0,"",COUNT($G15:$I15))</f>
        <v/>
      </c>
      <c r="AN15" s="14" t="str">
        <f aca="false">IF(AK15=0,"",IFERROR(SMALL($G15:$I15,1),""))</f>
        <v/>
      </c>
      <c r="AO15" s="14" t="str">
        <f aca="false">IF(AK15=0,"",IFERROR(SMALL($G15:$I15,2),""))</f>
        <v/>
      </c>
      <c r="AP15" s="14" t="str">
        <f aca="false">IF(AK15=0,"",IFERROR(SMALL($G15:$I15,3),""))</f>
        <v/>
      </c>
      <c r="AQ15" s="16" t="str">
        <f aca="false">IF(AK15=0,"",IF(AN15="","",IF(AN15=$H15,"Part-Time",IF(AN15=$I15,"Full-Time","Casual"))))</f>
        <v/>
      </c>
      <c r="AR15" s="16" t="str">
        <f aca="false">IF(AK15=0,"",IF(AO15="","",IF(AO15=$H15,"Part-Time",IF(AO15=$I15,"Full-Time","Casual"))))</f>
        <v/>
      </c>
      <c r="AS15" s="16" t="str">
        <f aca="false">IF(AK15=0,"",IF(AP15="","",IF(AP15=$H15,"Part-Time",IF(AP15=$I15,"Full-Time","Casual"))))</f>
        <v/>
      </c>
      <c r="AT15" s="16"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
      </c>
      <c r="AU15" s="16" t="str">
        <f aca="false">IF(AK15=0,"",IF(AM15&lt;2,"",IF(OR(ISNUMBER(SEARCH("full",AR15)),UPPER(TRIM(AR15))="FT",UPPER(TRIM(AR15))="FTE"),"FT",IF(AND(OR(ISNUMBER(SEARCH("part",AR15)),UPPER(TRIM(AR15))="PT",UPPER(TRIM(AR15))="PTE"),Apply2026="Yes",OR($P15="",N($P15)&gt;=PT_MinHours)),"PT","None"))))</f>
        <v/>
      </c>
      <c r="AV15" s="16" t="str">
        <f aca="false">IF(AK15=0,"",IF(AM15&lt;3,"",IF(OR(ISNUMBER(SEARCH("full",AS15)),UPPER(TRIM(AS15))="FT",UPPER(TRIM(AS15))="FTE"),"FT",IF(AND(OR(ISNUMBER(SEARCH("part",AS15)),UPPER(TRIM(AS15))="PT",UPPER(TRIM(AS15))="PTE"),Apply2026="Yes",OR($P15="",N($P15)&gt;=PT_MinHours)),"PT","None"))))</f>
        <v/>
      </c>
      <c r="AW15" s="16" t="str">
        <f aca="false">IF(AK15=0,"",IF(AND(AM15&gt;=3,AP15&lt;=AsOfDate),AV15,IF(AND(AM15&gt;=2,AO15&lt;=AsOfDate),AU15,AT15)))</f>
        <v/>
      </c>
      <c r="AX15" s="16" t="str">
        <f aca="false">IF(AK15=0,"",IF(AsOfDate&lt;AL15,-1,12*(YEAR(AsOfDate)-YEAR(AL15))+MONTH(AsOfDate)-MONTH(AL15)-IF(DAY(AsOfDate)&lt;MIN(DAY(AL15),DAY(EOMONTH(AsOfDate,0))),1,0)))</f>
        <v/>
      </c>
      <c r="AY15" s="16" t="str">
        <f aca="false">IF(AK15=0,"",IF(OR(AM15&lt;2,AO15&gt;AsOfDate),AX15,IF((AO15-1)&lt;AL15,-1,12*(YEAR((AO15-1))-YEAR(AL15))+MONTH((AO15-1))-MONTH(AL15)-IF(DAY((AO15-1))&lt;MIN(DAY(AL15),DAY(EOMONTH((AO15-1),0))),1,0))))</f>
        <v/>
      </c>
      <c r="AZ15" s="16" t="str">
        <f aca="false">IF(AK15=0,"",IF(OR(AM15&lt;3,AP15&gt;AsOfDate),AX15,IF((AP15-1)&lt;AL15,-1,12*(YEAR((AP15-1))-YEAR(AL15))+MONTH((AP15-1))-MONTH(AL15)-IF(DAY((AP15-1))&lt;MIN(DAY(AL15),DAY(EOMONTH((AP15-1),0))),1,0))))</f>
        <v/>
      </c>
      <c r="BA15" s="16" t="str">
        <f aca="false">IF(AK15=0,"",IF(PFYDate&lt;AL15,-1,12*(YEAR(PFYDate)-YEAR(AL15))+MONTH(PFYDate)-MONTH(AL15)-IF(DAY(PFYDate)&lt;MIN(DAY(AL15),DAY(EOMONTH(PFYDate,0))),1,0)))</f>
        <v/>
      </c>
      <c r="BB15" s="16" t="str">
        <f aca="false">IF(AK15=0,"",IF(OR(AM15&lt;2,AO15&gt;PFYDate),BA15,IF((AO15-1)&lt;AL15,-1,12*(YEAR((AO15-1))-YEAR(AL15))+MONTH((AO15-1))-MONTH(AL15)-IF(DAY((AO15-1))&lt;MIN(DAY(AL15),DAY(EOMONTH((AO15-1),0))),1,0))))</f>
        <v/>
      </c>
      <c r="BC15" s="16" t="str">
        <f aca="false">IF(AK15=0,"",IF(OR(AM15&lt;3,AP15&gt;PFYDate),BA15,IF((AP15-1)&lt;AL15,-1,12*(YEAR((AP15-1))-YEAR(AL15))+MONTH((AP15-1))-MONTH(AL15)-IF(DAY((AP15-1))&lt;MIN(DAY(AL15),DAY(EOMONTH((AP15-1),0))),1,0))))</f>
        <v/>
      </c>
      <c r="BD15" s="16" t="str">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
      </c>
      <c r="BE15" s="16" t="str">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
      </c>
      <c r="BF15" s="16" t="str">
        <f aca="false">IF(AK15=0,"",IF(AW15="FT",IF(AX15&lt;FT_First,FT_First,IF(AX15&lt;FT_Y5,MIN(FT_Y5,FT_First+FT_Int1*(INT((AX15-FT_First)/FT_Int1)+1)),FT_Y5+12*INT((AX15-FT_Y5)/12)+FT_Int2*(INT(MOD(AX15-FT_Y5,12)/FT_Int2)+1))),IF(AW15="PT",IF(AX15&lt;PT_First,PT_First,PT_First+PT_Int*(INT((AX15-PT_First)/PT_Int)+1)),"")))</f>
        <v/>
      </c>
      <c r="BG15" s="16" t="str">
        <f aca="false">IF(AK15=0,"",IF(NOT(LH_Ready),0,COUNTIFS(INDEX(LH_Data,0,LH_ColFirst),$A15,INDEX(LH_Data,0,LH_ColSur),$B15,INDEX(LH_Data,0,LH_ColCat),BonusCat)))</f>
        <v/>
      </c>
      <c r="BH15" s="16" t="str">
        <f aca="false">IF(AK15=0,"",IF(OR(NOT(LH_Ready),BG15=0),0,SUMPRODUCT(MAX((INDEX(LH_Data,0,LH_ColFirst)=$A15)*(INDEX(LH_Data,0,LH_ColSur)=$B15)*(INDEX(LH_Data,0,LH_ColCat)=BonusCat)*ROW(LH_Data)))))</f>
        <v/>
      </c>
      <c r="BI15" s="16" t="str">
        <f aca="false">IF(AK15=0,"",IF(EOMONTH(AsOfDate,-1)&lt;AL15,-1,12*(YEAR(EOMONTH(AsOfDate,-1))-YEAR(AL15))+MONTH(EOMONTH(AsOfDate,-1))-MONTH(AL15)-IF(DAY(EOMONTH(AsOfDate,-1))&lt;MIN(DAY(AL15),DAY(EOMONTH(EOMONTH(AsOfDate,-1),0))),1,0)))</f>
        <v/>
      </c>
      <c r="BJ15" s="16" t="str">
        <f aca="false">IF(AK15=0,"",IF(OR(AM15&lt;2,AO15&gt;EOMONTH(AsOfDate,-1)),BI15,IF((AO15-1)&lt;AL15,-1,12*(YEAR((AO15-1))-YEAR(AL15))+MONTH((AO15-1))-MONTH(AL15)-IF(DAY((AO15-1))&lt;MIN(DAY(AL15),DAY(EOMONTH((AO15-1),0))),1,0))))</f>
        <v/>
      </c>
      <c r="BK15" s="16" t="str">
        <f aca="false">IF(AK15=0,"",IF(OR(AM15&lt;3,AP15&gt;EOMONTH(AsOfDate,-1)),BI15,IF((AP15-1)&lt;AL15,-1,12*(YEAR((AP15-1))-YEAR(AL15))+MONTH((AP15-1))-MONTH(AL15)-IF(DAY((AP15-1))&lt;MIN(DAY(AL15),DAY(EOMONTH((AP15-1),0))),1,0))))</f>
        <v/>
      </c>
      <c r="BL15" s="16" t="str">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
      </c>
      <c r="BM15" s="16" t="str">
        <f aca="false">IF(AK15=0,"",IF(AW15="FT",IF(AX15&lt;FT_First,"",IF(AX15&lt;FT_Y5,FT_First+FT_Int1*INT((AX15-FT_First)/FT_Int1),FT_Y5+FT_Int2*INT((AX15-FT_Y5)/FT_Int2))),IF(AW15="PT",IF(AX15&lt;PT_First,"",PT_First+PT_Int*INT((AX15-PT_First)/PT_Int)),"")))</f>
        <v/>
      </c>
      <c r="BN15" s="16" t="str">
        <f aca="false">IF(AK15=0,"",IF((SchemeStart-1)&lt;AL15,-1,12*(YEAR((SchemeStart-1))-YEAR(AL15))+MONTH((SchemeStart-1))-MONTH(AL15)-IF(DAY((SchemeStart-1))&lt;MIN(DAY(AL15),DAY(EOMONTH((SchemeStart-1),0))),1,0)))</f>
        <v/>
      </c>
      <c r="BO15" s="16" t="str">
        <f aca="false">IF(AK15=0,"",IF(OR(AM15&lt;2,AO15&gt;(SchemeStart-1)),BN15,IF((AO15-1)&lt;AL15,-1,12*(YEAR((AO15-1))-YEAR(AL15))+MONTH((AO15-1))-MONTH(AL15)-IF(DAY((AO15-1))&lt;MIN(DAY(AL15),DAY(EOMONTH((AO15-1),0))),1,0))))</f>
        <v/>
      </c>
      <c r="BP15" s="16" t="str">
        <f aca="false">IF(AK15=0,"",IF(OR(AM15&lt;3,AP15&gt;(SchemeStart-1)),BN15,IF((AP15-1)&lt;AL15,-1,12*(YEAR((AP15-1))-YEAR(AL15))+MONTH((AP15-1))-MONTH(AL15)-IF(DAY((AP15-1))&lt;MIN(DAY(AL15),DAY(EOMONTH((AP15-1),0))),1,0))))</f>
        <v/>
      </c>
      <c r="BQ15" s="16" t="str">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
      </c>
      <c r="BR15" s="0" t="str">
        <f aca="false">IF(LEN($A15&amp;$B15)=0,"",$A15&amp;" "&amp;$B15)</f>
        <v/>
      </c>
    </row>
    <row r="16" customFormat="false" ht="15" hidden="false" customHeight="false" outlineLevel="0" collapsed="false">
      <c r="A16" s="12"/>
      <c r="B16" s="12"/>
      <c r="C16" s="12"/>
      <c r="D16" s="13"/>
      <c r="E16" s="14" t="str">
        <f aca="false">IF(OR(AK16=0,$D16=""),"",DATE(YEAR(AsOfDate)+IF(DATE(YEAR(AsOfDate),MONTH($D16),DAY($D16))&lt;=AsOfDate,1,0),MONTH($D16),DAY($D16)))</f>
        <v/>
      </c>
      <c r="F16" s="13"/>
      <c r="G16" s="13"/>
      <c r="H16" s="13"/>
      <c r="I16" s="13"/>
      <c r="J16" s="13"/>
      <c r="K16" s="14" t="str">
        <f aca="false">IF(AK16=0,"",DATE(YEAR(AsOfDate)+IF(DATE(YEAR(AsOfDate),MONTH(AL16),DAY(AL16))&lt;=AsOfDate,1,0),MONTH(AL16),DAY(AL16)))</f>
        <v/>
      </c>
      <c r="L16" s="15" t="str">
        <f aca="false">IF(AK16=0,"",ROUND((AsOfDate-AL16)/365.25,1))</f>
        <v/>
      </c>
      <c r="M16" s="16" t="str">
        <f aca="false">IF(AK16=0,"",IF(AsOfDate&lt;AL16,"-",DATEDIF(AL16,AsOfDate,"y")&amp;"y "&amp;DATEDIF(AL16,AsOfDate,"ym")&amp;"m "&amp;DATEDIF(AL16,AsOfDate,"md")&amp;"d"))</f>
        <v/>
      </c>
      <c r="N16" s="17" t="str">
        <f aca="false">IF(AK16=0,"",O16*HoursPerDay)</f>
        <v/>
      </c>
      <c r="O16" s="17" t="str">
        <f aca="false">IF(AK16=0,"",MAX(0,BD16-BQ16))</f>
        <v/>
      </c>
      <c r="P16" s="18"/>
      <c r="Q16" s="16"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16"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IF(AK16=0,"",IF(AW16="None","",EDATE(AL16,BF16)))</f>
        <v/>
      </c>
      <c r="T16" s="17" t="str">
        <f aca="false">IF(AK16=0,"",IF(NOT(LH_Ready),"",IF($F16&gt;PFYDate,0,IF(LH_ColPeriod=0,W16-U16+V16,SUMIFS(INDEX(LH_Data,0,LH_ColAcc),INDEX(LH_Data,0,LH_ColFirst),$A16,INDEX(LH_Data,0,LH_ColSur),$B16,INDEX(LH_Data,0,LH_ColCat),BonusCat,INDEX(LH_Data,0,LH_ColPeriod),LH_OpenLabel)*UnitFactor))))</f>
        <v/>
      </c>
      <c r="U16" s="17" t="str">
        <f aca="false">IF(AK16=0,"",IF(NOT(LH_Ready),"",SUMIFS(INDEX(LH_Data,0,LH_ColAcc),INDEX(LH_Data,0,LH_ColFirst),$A16,INDEX(LH_Data,0,LH_ColSur),$B16,INDEX(LH_Data,0,LH_ColCat),BonusCat,INDEX(LH_Data,0,LH_ColStart),"&gt;="&amp;AL16)*UnitFactor))</f>
        <v/>
      </c>
      <c r="V16" s="17" t="str">
        <f aca="false">IF(AK16=0,"",IF(NOT(LH_Ready),"",SUMIFS(INDEX(LH_Data,0,LH_ColTaken),INDEX(LH_Data,0,LH_ColFirst),$A16,INDEX(LH_Data,0,LH_ColSur),$B16,INDEX(LH_Data,0,LH_ColCat),BonusCat,INDEX(LH_Data,0,LH_ColStart),"&gt;="&amp;AL16)*UnitFactor))</f>
        <v/>
      </c>
      <c r="W16" s="17" t="str">
        <f aca="false">IF(AK16=0,"",IF(NOT(LH_Ready),"",IF(BH16=0,0,INDEX(INDEX(LH_Data,0,LH_ColClose),BH16-1)*UnitFactor)))</f>
        <v/>
      </c>
      <c r="X16" s="17" t="str">
        <f aca="false">IF(AK16=0,"",(MAX(0,BD16-BQ16)-MAX(0,BE16-BQ16))*HoursPerDay)</f>
        <v/>
      </c>
      <c r="Y16" s="17" t="str">
        <f aca="false">IF(AK16=0,"",IF(NOT(LH_Ready),"",IF($AI16="Yes",N(AE16)*HoursPerDay-SUMIFS(INDEX(LH_Data,0,LH_ColAcc),INDEX(LH_Data,0,LH_ColFirst),$A16,INDEX(LH_Data,0,LH_ColSur),$B16,INDEX(LH_Data,0,LH_ColCat),BonusCat,INDEX(LH_Data,0,LH_ColStart),"&gt;="&amp;(EOMONTH(AsOfDate,-1)+1),INDEX(LH_Data,0,LH_ColStart),"&lt;="&amp;AsOfDate)*UnitFactor,IF(BG16=0,N16,N16-N(T16)-N(U16)))))</f>
        <v/>
      </c>
      <c r="Z16" s="16" t="str">
        <f aca="false">IF(OR(AK16=0,Y16=""),"",IF(Y16&gt;0,"Yes","No"))</f>
        <v/>
      </c>
      <c r="AA16" s="16"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
      </c>
      <c r="AB16" s="17" t="str">
        <f aca="false">IF(OR(AK16=0,T16=""),"",MAX(0,BE16-BQ16)*HoursPerDay-T16)</f>
        <v/>
      </c>
      <c r="AC16" s="16" t="str">
        <f aca="false">IF(AK16=0,"",BG16)</f>
        <v/>
      </c>
      <c r="AD16" s="16"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17" t="str">
        <f aca="false">IF(AK16=0,"",O16-MAX(0,BL16-BQ16))</f>
        <v/>
      </c>
      <c r="AF16" s="14" t="str">
        <f aca="false">IF(OR(AK16=0,AE16="",N(AE16)=0,BM16=""),"",EDATE(AL16,BM16))</f>
        <v/>
      </c>
      <c r="AG16" s="17" t="str">
        <f aca="false">IF(AK16=0,"",MIN(BD16,BQ16))</f>
        <v/>
      </c>
      <c r="AH16" s="17" t="str">
        <f aca="false">IF(AK16=0,"",IF(NOT(LH_Ready),"",IF(BG16=0,0,MAX(0,ROUND(N(T16)+N(U16)-N16,2)))))</f>
        <v/>
      </c>
      <c r="AI16" s="12"/>
      <c r="AJ16" s="12"/>
      <c r="AK16" s="16" t="n">
        <f aca="false">IF(OR(LEN($A16&amp;$B16)=0,$F16=""),0,1)</f>
        <v>0</v>
      </c>
      <c r="AL16" s="14" t="str">
        <f aca="false">IF(AK16=0,"",IF(PreSchemeCounts="No",MAX(SchemeStart,IF($J16&lt;&gt;"",$J16,IF(OR(CasualCounts="Yes",COUNT($G16:$I16)=0),$F16,IF(Apply2026="No",IF($I16="",$F16,$I16),IF(COUNT($H16:$I16)=0,$F16,MIN($H16:$I16)))))),IF($J16&lt;&gt;"",$J16,IF(OR(CasualCounts="Yes",COUNT($G16:$I16)=0),$F16,IF(Apply2026="No",IF($I16="",$F16,$I16),IF(COUNT($H16:$I16)=0,$F16,MIN($H16:$I16)))))))</f>
        <v/>
      </c>
      <c r="AM16" s="16" t="str">
        <f aca="false">IF(AK16=0,"",COUNT($G16:$I16))</f>
        <v/>
      </c>
      <c r="AN16" s="14" t="str">
        <f aca="false">IF(AK16=0,"",IFERROR(SMALL($G16:$I16,1),""))</f>
        <v/>
      </c>
      <c r="AO16" s="14" t="str">
        <f aca="false">IF(AK16=0,"",IFERROR(SMALL($G16:$I16,2),""))</f>
        <v/>
      </c>
      <c r="AP16" s="14" t="str">
        <f aca="false">IF(AK16=0,"",IFERROR(SMALL($G16:$I16,3),""))</f>
        <v/>
      </c>
      <c r="AQ16" s="16" t="str">
        <f aca="false">IF(AK16=0,"",IF(AN16="","",IF(AN16=$H16,"Part-Time",IF(AN16=$I16,"Full-Time","Casual"))))</f>
        <v/>
      </c>
      <c r="AR16" s="16" t="str">
        <f aca="false">IF(AK16=0,"",IF(AO16="","",IF(AO16=$H16,"Part-Time",IF(AO16=$I16,"Full-Time","Casual"))))</f>
        <v/>
      </c>
      <c r="AS16" s="16" t="str">
        <f aca="false">IF(AK16=0,"",IF(AP16="","",IF(AP16=$H16,"Part-Time",IF(AP16=$I16,"Full-Time","Casual"))))</f>
        <v/>
      </c>
      <c r="AT16" s="16"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
      </c>
      <c r="AU16" s="16" t="str">
        <f aca="false">IF(AK16=0,"",IF(AM16&lt;2,"",IF(OR(ISNUMBER(SEARCH("full",AR16)),UPPER(TRIM(AR16))="FT",UPPER(TRIM(AR16))="FTE"),"FT",IF(AND(OR(ISNUMBER(SEARCH("part",AR16)),UPPER(TRIM(AR16))="PT",UPPER(TRIM(AR16))="PTE"),Apply2026="Yes",OR($P16="",N($P16)&gt;=PT_MinHours)),"PT","None"))))</f>
        <v/>
      </c>
      <c r="AV16" s="16" t="str">
        <f aca="false">IF(AK16=0,"",IF(AM16&lt;3,"",IF(OR(ISNUMBER(SEARCH("full",AS16)),UPPER(TRIM(AS16))="FT",UPPER(TRIM(AS16))="FTE"),"FT",IF(AND(OR(ISNUMBER(SEARCH("part",AS16)),UPPER(TRIM(AS16))="PT",UPPER(TRIM(AS16))="PTE"),Apply2026="Yes",OR($P16="",N($P16)&gt;=PT_MinHours)),"PT","None"))))</f>
        <v/>
      </c>
      <c r="AW16" s="16" t="str">
        <f aca="false">IF(AK16=0,"",IF(AND(AM16&gt;=3,AP16&lt;=AsOfDate),AV16,IF(AND(AM16&gt;=2,AO16&lt;=AsOfDate),AU16,AT16)))</f>
        <v/>
      </c>
      <c r="AX16" s="16" t="str">
        <f aca="false">IF(AK16=0,"",IF(AsOfDate&lt;AL16,-1,12*(YEAR(AsOfDate)-YEAR(AL16))+MONTH(AsOfDate)-MONTH(AL16)-IF(DAY(AsOfDate)&lt;MIN(DAY(AL16),DAY(EOMONTH(AsOfDate,0))),1,0)))</f>
        <v/>
      </c>
      <c r="AY16" s="16" t="str">
        <f aca="false">IF(AK16=0,"",IF(OR(AM16&lt;2,AO16&gt;AsOfDate),AX16,IF((AO16-1)&lt;AL16,-1,12*(YEAR((AO16-1))-YEAR(AL16))+MONTH((AO16-1))-MONTH(AL16)-IF(DAY((AO16-1))&lt;MIN(DAY(AL16),DAY(EOMONTH((AO16-1),0))),1,0))))</f>
        <v/>
      </c>
      <c r="AZ16" s="16" t="str">
        <f aca="false">IF(AK16=0,"",IF(OR(AM16&lt;3,AP16&gt;AsOfDate),AX16,IF((AP16-1)&lt;AL16,-1,12*(YEAR((AP16-1))-YEAR(AL16))+MONTH((AP16-1))-MONTH(AL16)-IF(DAY((AP16-1))&lt;MIN(DAY(AL16),DAY(EOMONTH((AP16-1),0))),1,0))))</f>
        <v/>
      </c>
      <c r="BA16" s="16" t="str">
        <f aca="false">IF(AK16=0,"",IF(PFYDate&lt;AL16,-1,12*(YEAR(PFYDate)-YEAR(AL16))+MONTH(PFYDate)-MONTH(AL16)-IF(DAY(PFYDate)&lt;MIN(DAY(AL16),DAY(EOMONTH(PFYDate,0))),1,0)))</f>
        <v/>
      </c>
      <c r="BB16" s="16" t="str">
        <f aca="false">IF(AK16=0,"",IF(OR(AM16&lt;2,AO16&gt;PFYDate),BA16,IF((AO16-1)&lt;AL16,-1,12*(YEAR((AO16-1))-YEAR(AL16))+MONTH((AO16-1))-MONTH(AL16)-IF(DAY((AO16-1))&lt;MIN(DAY(AL16),DAY(EOMONTH((AO16-1),0))),1,0))))</f>
        <v/>
      </c>
      <c r="BC16" s="16" t="str">
        <f aca="false">IF(AK16=0,"",IF(OR(AM16&lt;3,AP16&gt;PFYDate),BA16,IF((AP16-1)&lt;AL16,-1,12*(YEAR((AP16-1))-YEAR(AL16))+MONTH((AP16-1))-MONTH(AL16)-IF(DAY((AP16-1))&lt;MIN(DAY(AL16),DAY(EOMONTH((AP16-1),0))),1,0))))</f>
        <v/>
      </c>
      <c r="BD16" s="16" t="str">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
      </c>
      <c r="BE16" s="16" t="str">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
      </c>
      <c r="BF16" s="16" t="str">
        <f aca="false">IF(AK16=0,"",IF(AW16="FT",IF(AX16&lt;FT_First,FT_First,IF(AX16&lt;FT_Y5,MIN(FT_Y5,FT_First+FT_Int1*(INT((AX16-FT_First)/FT_Int1)+1)),FT_Y5+12*INT((AX16-FT_Y5)/12)+FT_Int2*(INT(MOD(AX16-FT_Y5,12)/FT_Int2)+1))),IF(AW16="PT",IF(AX16&lt;PT_First,PT_First,PT_First+PT_Int*(INT((AX16-PT_First)/PT_Int)+1)),"")))</f>
        <v/>
      </c>
      <c r="BG16" s="16" t="str">
        <f aca="false">IF(AK16=0,"",IF(NOT(LH_Ready),0,COUNTIFS(INDEX(LH_Data,0,LH_ColFirst),$A16,INDEX(LH_Data,0,LH_ColSur),$B16,INDEX(LH_Data,0,LH_ColCat),BonusCat)))</f>
        <v/>
      </c>
      <c r="BH16" s="16" t="str">
        <f aca="false">IF(AK16=0,"",IF(OR(NOT(LH_Ready),BG16=0),0,SUMPRODUCT(MAX((INDEX(LH_Data,0,LH_ColFirst)=$A16)*(INDEX(LH_Data,0,LH_ColSur)=$B16)*(INDEX(LH_Data,0,LH_ColCat)=BonusCat)*ROW(LH_Data)))))</f>
        <v/>
      </c>
      <c r="BI16" s="16" t="str">
        <f aca="false">IF(AK16=0,"",IF(EOMONTH(AsOfDate,-1)&lt;AL16,-1,12*(YEAR(EOMONTH(AsOfDate,-1))-YEAR(AL16))+MONTH(EOMONTH(AsOfDate,-1))-MONTH(AL16)-IF(DAY(EOMONTH(AsOfDate,-1))&lt;MIN(DAY(AL16),DAY(EOMONTH(EOMONTH(AsOfDate,-1),0))),1,0)))</f>
        <v/>
      </c>
      <c r="BJ16" s="16" t="str">
        <f aca="false">IF(AK16=0,"",IF(OR(AM16&lt;2,AO16&gt;EOMONTH(AsOfDate,-1)),BI16,IF((AO16-1)&lt;AL16,-1,12*(YEAR((AO16-1))-YEAR(AL16))+MONTH((AO16-1))-MONTH(AL16)-IF(DAY((AO16-1))&lt;MIN(DAY(AL16),DAY(EOMONTH((AO16-1),0))),1,0))))</f>
        <v/>
      </c>
      <c r="BK16" s="16" t="str">
        <f aca="false">IF(AK16=0,"",IF(OR(AM16&lt;3,AP16&gt;EOMONTH(AsOfDate,-1)),BI16,IF((AP16-1)&lt;AL16,-1,12*(YEAR((AP16-1))-YEAR(AL16))+MONTH((AP16-1))-MONTH(AL16)-IF(DAY((AP16-1))&lt;MIN(DAY(AL16),DAY(EOMONTH((AP16-1),0))),1,0))))</f>
        <v/>
      </c>
      <c r="BL16" s="16" t="str">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
      </c>
      <c r="BM16" s="16" t="str">
        <f aca="false">IF(AK16=0,"",IF(AW16="FT",IF(AX16&lt;FT_First,"",IF(AX16&lt;FT_Y5,FT_First+FT_Int1*INT((AX16-FT_First)/FT_Int1),FT_Y5+FT_Int2*INT((AX16-FT_Y5)/FT_Int2))),IF(AW16="PT",IF(AX16&lt;PT_First,"",PT_First+PT_Int*INT((AX16-PT_First)/PT_Int)),"")))</f>
        <v/>
      </c>
      <c r="BN16" s="16" t="str">
        <f aca="false">IF(AK16=0,"",IF((SchemeStart-1)&lt;AL16,-1,12*(YEAR((SchemeStart-1))-YEAR(AL16))+MONTH((SchemeStart-1))-MONTH(AL16)-IF(DAY((SchemeStart-1))&lt;MIN(DAY(AL16),DAY(EOMONTH((SchemeStart-1),0))),1,0)))</f>
        <v/>
      </c>
      <c r="BO16" s="16" t="str">
        <f aca="false">IF(AK16=0,"",IF(OR(AM16&lt;2,AO16&gt;(SchemeStart-1)),BN16,IF((AO16-1)&lt;AL16,-1,12*(YEAR((AO16-1))-YEAR(AL16))+MONTH((AO16-1))-MONTH(AL16)-IF(DAY((AO16-1))&lt;MIN(DAY(AL16),DAY(EOMONTH((AO16-1),0))),1,0))))</f>
        <v/>
      </c>
      <c r="BP16" s="16" t="str">
        <f aca="false">IF(AK16=0,"",IF(OR(AM16&lt;3,AP16&gt;(SchemeStart-1)),BN16,IF((AP16-1)&lt;AL16,-1,12*(YEAR((AP16-1))-YEAR(AL16))+MONTH((AP16-1))-MONTH(AL16)-IF(DAY((AP16-1))&lt;MIN(DAY(AL16),DAY(EOMONTH((AP16-1),0))),1,0))))</f>
        <v/>
      </c>
      <c r="BQ16" s="16" t="str">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
      </c>
      <c r="BR16" s="0" t="str">
        <f aca="false">IF(LEN($A16&amp;$B16)=0,"",$A16&amp;" "&amp;$B16)</f>
        <v/>
      </c>
    </row>
    <row r="17" customFormat="false" ht="15" hidden="false" customHeight="false" outlineLevel="0" collapsed="false">
      <c r="A17" s="12"/>
      <c r="B17" s="12"/>
      <c r="C17" s="12"/>
      <c r="D17" s="13"/>
      <c r="E17" s="14" t="str">
        <f aca="false">IF(OR(AK17=0,$D17=""),"",DATE(YEAR(AsOfDate)+IF(DATE(YEAR(AsOfDate),MONTH($D17),DAY($D17))&lt;=AsOfDate,1,0),MONTH($D17),DAY($D17)))</f>
        <v/>
      </c>
      <c r="F17" s="13"/>
      <c r="G17" s="13"/>
      <c r="H17" s="13"/>
      <c r="I17" s="13"/>
      <c r="J17" s="13"/>
      <c r="K17" s="14" t="str">
        <f aca="false">IF(AK17=0,"",DATE(YEAR(AsOfDate)+IF(DATE(YEAR(AsOfDate),MONTH(AL17),DAY(AL17))&lt;=AsOfDate,1,0),MONTH(AL17),DAY(AL17)))</f>
        <v/>
      </c>
      <c r="L17" s="15" t="str">
        <f aca="false">IF(AK17=0,"",ROUND((AsOfDate-AL17)/365.25,1))</f>
        <v/>
      </c>
      <c r="M17" s="16" t="str">
        <f aca="false">IF(AK17=0,"",IF(AsOfDate&lt;AL17,"-",DATEDIF(AL17,AsOfDate,"y")&amp;"y "&amp;DATEDIF(AL17,AsOfDate,"ym")&amp;"m "&amp;DATEDIF(AL17,AsOfDate,"md")&amp;"d"))</f>
        <v/>
      </c>
      <c r="N17" s="17" t="str">
        <f aca="false">IF(AK17=0,"",O17*HoursPerDay)</f>
        <v/>
      </c>
      <c r="O17" s="17" t="str">
        <f aca="false">IF(AK17=0,"",MAX(0,BD17-BQ17))</f>
        <v/>
      </c>
      <c r="P17" s="18"/>
      <c r="Q17" s="16"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
      </c>
      <c r="R17" s="16"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IF(AK17=0,"",IF(AW17="None","",EDATE(AL17,BF17)))</f>
        <v/>
      </c>
      <c r="T17" s="17" t="str">
        <f aca="false">IF(AK17=0,"",IF(NOT(LH_Ready),"",IF($F17&gt;PFYDate,0,IF(LH_ColPeriod=0,W17-U17+V17,SUMIFS(INDEX(LH_Data,0,LH_ColAcc),INDEX(LH_Data,0,LH_ColFirst),$A17,INDEX(LH_Data,0,LH_ColSur),$B17,INDEX(LH_Data,0,LH_ColCat),BonusCat,INDEX(LH_Data,0,LH_ColPeriod),LH_OpenLabel)*UnitFactor))))</f>
        <v/>
      </c>
      <c r="U17" s="17" t="str">
        <f aca="false">IF(AK17=0,"",IF(NOT(LH_Ready),"",SUMIFS(INDEX(LH_Data,0,LH_ColAcc),INDEX(LH_Data,0,LH_ColFirst),$A17,INDEX(LH_Data,0,LH_ColSur),$B17,INDEX(LH_Data,0,LH_ColCat),BonusCat,INDEX(LH_Data,0,LH_ColStart),"&gt;="&amp;AL17)*UnitFactor))</f>
        <v/>
      </c>
      <c r="V17" s="17" t="str">
        <f aca="false">IF(AK17=0,"",IF(NOT(LH_Ready),"",SUMIFS(INDEX(LH_Data,0,LH_ColTaken),INDEX(LH_Data,0,LH_ColFirst),$A17,INDEX(LH_Data,0,LH_ColSur),$B17,INDEX(LH_Data,0,LH_ColCat),BonusCat,INDEX(LH_Data,0,LH_ColStart),"&gt;="&amp;AL17)*UnitFactor))</f>
        <v/>
      </c>
      <c r="W17" s="17" t="str">
        <f aca="false">IF(AK17=0,"",IF(NOT(LH_Ready),"",IF(BH17=0,0,INDEX(INDEX(LH_Data,0,LH_ColClose),BH17-1)*UnitFactor)))</f>
        <v/>
      </c>
      <c r="X17" s="17" t="str">
        <f aca="false">IF(AK17=0,"",(MAX(0,BD17-BQ17)-MAX(0,BE17-BQ17))*HoursPerDay)</f>
        <v/>
      </c>
      <c r="Y17" s="17" t="str">
        <f aca="false">IF(AK17=0,"",IF(NOT(LH_Ready),"",IF($AI17="Yes",N(AE17)*HoursPerDay-SUMIFS(INDEX(LH_Data,0,LH_ColAcc),INDEX(LH_Data,0,LH_ColFirst),$A17,INDEX(LH_Data,0,LH_ColSur),$B17,INDEX(LH_Data,0,LH_ColCat),BonusCat,INDEX(LH_Data,0,LH_ColStart),"&gt;="&amp;(EOMONTH(AsOfDate,-1)+1),INDEX(LH_Data,0,LH_ColStart),"&lt;="&amp;AsOfDate)*UnitFactor,IF(BG17=0,N17,N17-N(T17)-N(U17)))))</f>
        <v/>
      </c>
      <c r="Z17" s="16" t="str">
        <f aca="false">IF(OR(AK17=0,Y17=""),"",IF(Y17&gt;0,"Yes","No"))</f>
        <v/>
      </c>
      <c r="AA17" s="16"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
      </c>
      <c r="AB17" s="17" t="str">
        <f aca="false">IF(OR(AK17=0,T17=""),"",MAX(0,BE17-BQ17)*HoursPerDay-T17)</f>
        <v/>
      </c>
      <c r="AC17" s="16" t="str">
        <f aca="false">IF(AK17=0,"",BG17)</f>
        <v/>
      </c>
      <c r="AD17" s="16"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17" t="str">
        <f aca="false">IF(AK17=0,"",O17-MAX(0,BL17-BQ17))</f>
        <v/>
      </c>
      <c r="AF17" s="14" t="str">
        <f aca="false">IF(OR(AK17=0,AE17="",N(AE17)=0,BM17=""),"",EDATE(AL17,BM17))</f>
        <v/>
      </c>
      <c r="AG17" s="17" t="str">
        <f aca="false">IF(AK17=0,"",MIN(BD17,BQ17))</f>
        <v/>
      </c>
      <c r="AH17" s="17" t="str">
        <f aca="false">IF(AK17=0,"",IF(NOT(LH_Ready),"",IF(BG17=0,0,MAX(0,ROUND(N(T17)+N(U17)-N17,2)))))</f>
        <v/>
      </c>
      <c r="AI17" s="12"/>
      <c r="AJ17" s="12"/>
      <c r="AK17" s="16" t="n">
        <f aca="false">IF(OR(LEN($A17&amp;$B17)=0,$F17=""),0,1)</f>
        <v>0</v>
      </c>
      <c r="AL17" s="14" t="str">
        <f aca="false">IF(AK17=0,"",IF(PreSchemeCounts="No",MAX(SchemeStart,IF($J17&lt;&gt;"",$J17,IF(OR(CasualCounts="Yes",COUNT($G17:$I17)=0),$F17,IF(Apply2026="No",IF($I17="",$F17,$I17),IF(COUNT($H17:$I17)=0,$F17,MIN($H17:$I17)))))),IF($J17&lt;&gt;"",$J17,IF(OR(CasualCounts="Yes",COUNT($G17:$I17)=0),$F17,IF(Apply2026="No",IF($I17="",$F17,$I17),IF(COUNT($H17:$I17)=0,$F17,MIN($H17:$I17)))))))</f>
        <v/>
      </c>
      <c r="AM17" s="16" t="str">
        <f aca="false">IF(AK17=0,"",COUNT($G17:$I17))</f>
        <v/>
      </c>
      <c r="AN17" s="14" t="str">
        <f aca="false">IF(AK17=0,"",IFERROR(SMALL($G17:$I17,1),""))</f>
        <v/>
      </c>
      <c r="AO17" s="14" t="str">
        <f aca="false">IF(AK17=0,"",IFERROR(SMALL($G17:$I17,2),""))</f>
        <v/>
      </c>
      <c r="AP17" s="14" t="str">
        <f aca="false">IF(AK17=0,"",IFERROR(SMALL($G17:$I17,3),""))</f>
        <v/>
      </c>
      <c r="AQ17" s="16" t="str">
        <f aca="false">IF(AK17=0,"",IF(AN17="","",IF(AN17=$H17,"Part-Time",IF(AN17=$I17,"Full-Time","Casual"))))</f>
        <v/>
      </c>
      <c r="AR17" s="16" t="str">
        <f aca="false">IF(AK17=0,"",IF(AO17="","",IF(AO17=$H17,"Part-Time",IF(AO17=$I17,"Full-Time","Casual"))))</f>
        <v/>
      </c>
      <c r="AS17" s="16" t="str">
        <f aca="false">IF(AK17=0,"",IF(AP17="","",IF(AP17=$H17,"Part-Time",IF(AP17=$I17,"Full-Time","Casual"))))</f>
        <v/>
      </c>
      <c r="AT17" s="16"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
      </c>
      <c r="AU17" s="16" t="str">
        <f aca="false">IF(AK17=0,"",IF(AM17&lt;2,"",IF(OR(ISNUMBER(SEARCH("full",AR17)),UPPER(TRIM(AR17))="FT",UPPER(TRIM(AR17))="FTE"),"FT",IF(AND(OR(ISNUMBER(SEARCH("part",AR17)),UPPER(TRIM(AR17))="PT",UPPER(TRIM(AR17))="PTE"),Apply2026="Yes",OR($P17="",N($P17)&gt;=PT_MinHours)),"PT","None"))))</f>
        <v/>
      </c>
      <c r="AV17" s="16" t="str">
        <f aca="false">IF(AK17=0,"",IF(AM17&lt;3,"",IF(OR(ISNUMBER(SEARCH("full",AS17)),UPPER(TRIM(AS17))="FT",UPPER(TRIM(AS17))="FTE"),"FT",IF(AND(OR(ISNUMBER(SEARCH("part",AS17)),UPPER(TRIM(AS17))="PT",UPPER(TRIM(AS17))="PTE"),Apply2026="Yes",OR($P17="",N($P17)&gt;=PT_MinHours)),"PT","None"))))</f>
        <v/>
      </c>
      <c r="AW17" s="16" t="str">
        <f aca="false">IF(AK17=0,"",IF(AND(AM17&gt;=3,AP17&lt;=AsOfDate),AV17,IF(AND(AM17&gt;=2,AO17&lt;=AsOfDate),AU17,AT17)))</f>
        <v/>
      </c>
      <c r="AX17" s="16" t="str">
        <f aca="false">IF(AK17=0,"",IF(AsOfDate&lt;AL17,-1,12*(YEAR(AsOfDate)-YEAR(AL17))+MONTH(AsOfDate)-MONTH(AL17)-IF(DAY(AsOfDate)&lt;MIN(DAY(AL17),DAY(EOMONTH(AsOfDate,0))),1,0)))</f>
        <v/>
      </c>
      <c r="AY17" s="16" t="str">
        <f aca="false">IF(AK17=0,"",IF(OR(AM17&lt;2,AO17&gt;AsOfDate),AX17,IF((AO17-1)&lt;AL17,-1,12*(YEAR((AO17-1))-YEAR(AL17))+MONTH((AO17-1))-MONTH(AL17)-IF(DAY((AO17-1))&lt;MIN(DAY(AL17),DAY(EOMONTH((AO17-1),0))),1,0))))</f>
        <v/>
      </c>
      <c r="AZ17" s="16" t="str">
        <f aca="false">IF(AK17=0,"",IF(OR(AM17&lt;3,AP17&gt;AsOfDate),AX17,IF((AP17-1)&lt;AL17,-1,12*(YEAR((AP17-1))-YEAR(AL17))+MONTH((AP17-1))-MONTH(AL17)-IF(DAY((AP17-1))&lt;MIN(DAY(AL17),DAY(EOMONTH((AP17-1),0))),1,0))))</f>
        <v/>
      </c>
      <c r="BA17" s="16" t="str">
        <f aca="false">IF(AK17=0,"",IF(PFYDate&lt;AL17,-1,12*(YEAR(PFYDate)-YEAR(AL17))+MONTH(PFYDate)-MONTH(AL17)-IF(DAY(PFYDate)&lt;MIN(DAY(AL17),DAY(EOMONTH(PFYDate,0))),1,0)))</f>
        <v/>
      </c>
      <c r="BB17" s="16" t="str">
        <f aca="false">IF(AK17=0,"",IF(OR(AM17&lt;2,AO17&gt;PFYDate),BA17,IF((AO17-1)&lt;AL17,-1,12*(YEAR((AO17-1))-YEAR(AL17))+MONTH((AO17-1))-MONTH(AL17)-IF(DAY((AO17-1))&lt;MIN(DAY(AL17),DAY(EOMONTH((AO17-1),0))),1,0))))</f>
        <v/>
      </c>
      <c r="BC17" s="16" t="str">
        <f aca="false">IF(AK17=0,"",IF(OR(AM17&lt;3,AP17&gt;PFYDate),BA17,IF((AP17-1)&lt;AL17,-1,12*(YEAR((AP17-1))-YEAR(AL17))+MONTH((AP17-1))-MONTH(AL17)-IF(DAY((AP17-1))&lt;MIN(DAY(AL17),DAY(EOMONTH((AP17-1),0))),1,0))))</f>
        <v/>
      </c>
      <c r="BD17" s="16" t="str">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
      </c>
      <c r="BE17" s="16" t="str">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
      </c>
      <c r="BF17" s="16" t="str">
        <f aca="false">IF(AK17=0,"",IF(AW17="FT",IF(AX17&lt;FT_First,FT_First,IF(AX17&lt;FT_Y5,MIN(FT_Y5,FT_First+FT_Int1*(INT((AX17-FT_First)/FT_Int1)+1)),FT_Y5+12*INT((AX17-FT_Y5)/12)+FT_Int2*(INT(MOD(AX17-FT_Y5,12)/FT_Int2)+1))),IF(AW17="PT",IF(AX17&lt;PT_First,PT_First,PT_First+PT_Int*(INT((AX17-PT_First)/PT_Int)+1)),"")))</f>
        <v/>
      </c>
      <c r="BG17" s="16" t="str">
        <f aca="false">IF(AK17=0,"",IF(NOT(LH_Ready),0,COUNTIFS(INDEX(LH_Data,0,LH_ColFirst),$A17,INDEX(LH_Data,0,LH_ColSur),$B17,INDEX(LH_Data,0,LH_ColCat),BonusCat)))</f>
        <v/>
      </c>
      <c r="BH17" s="16" t="str">
        <f aca="false">IF(AK17=0,"",IF(OR(NOT(LH_Ready),BG17=0),0,SUMPRODUCT(MAX((INDEX(LH_Data,0,LH_ColFirst)=$A17)*(INDEX(LH_Data,0,LH_ColSur)=$B17)*(INDEX(LH_Data,0,LH_ColCat)=BonusCat)*ROW(LH_Data)))))</f>
        <v/>
      </c>
      <c r="BI17" s="16" t="str">
        <f aca="false">IF(AK17=0,"",IF(EOMONTH(AsOfDate,-1)&lt;AL17,-1,12*(YEAR(EOMONTH(AsOfDate,-1))-YEAR(AL17))+MONTH(EOMONTH(AsOfDate,-1))-MONTH(AL17)-IF(DAY(EOMONTH(AsOfDate,-1))&lt;MIN(DAY(AL17),DAY(EOMONTH(EOMONTH(AsOfDate,-1),0))),1,0)))</f>
        <v/>
      </c>
      <c r="BJ17" s="16" t="str">
        <f aca="false">IF(AK17=0,"",IF(OR(AM17&lt;2,AO17&gt;EOMONTH(AsOfDate,-1)),BI17,IF((AO17-1)&lt;AL17,-1,12*(YEAR((AO17-1))-YEAR(AL17))+MONTH((AO17-1))-MONTH(AL17)-IF(DAY((AO17-1))&lt;MIN(DAY(AL17),DAY(EOMONTH((AO17-1),0))),1,0))))</f>
        <v/>
      </c>
      <c r="BK17" s="16" t="str">
        <f aca="false">IF(AK17=0,"",IF(OR(AM17&lt;3,AP17&gt;EOMONTH(AsOfDate,-1)),BI17,IF((AP17-1)&lt;AL17,-1,12*(YEAR((AP17-1))-YEAR(AL17))+MONTH((AP17-1))-MONTH(AL17)-IF(DAY((AP17-1))&lt;MIN(DAY(AL17),DAY(EOMONTH((AP17-1),0))),1,0))))</f>
        <v/>
      </c>
      <c r="BL17" s="16" t="str">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
      </c>
      <c r="BM17" s="16" t="str">
        <f aca="false">IF(AK17=0,"",IF(AW17="FT",IF(AX17&lt;FT_First,"",IF(AX17&lt;FT_Y5,FT_First+FT_Int1*INT((AX17-FT_First)/FT_Int1),FT_Y5+FT_Int2*INT((AX17-FT_Y5)/FT_Int2))),IF(AW17="PT",IF(AX17&lt;PT_First,"",PT_First+PT_Int*INT((AX17-PT_First)/PT_Int)),"")))</f>
        <v/>
      </c>
      <c r="BN17" s="16" t="str">
        <f aca="false">IF(AK17=0,"",IF((SchemeStart-1)&lt;AL17,-1,12*(YEAR((SchemeStart-1))-YEAR(AL17))+MONTH((SchemeStart-1))-MONTH(AL17)-IF(DAY((SchemeStart-1))&lt;MIN(DAY(AL17),DAY(EOMONTH((SchemeStart-1),0))),1,0)))</f>
        <v/>
      </c>
      <c r="BO17" s="16" t="str">
        <f aca="false">IF(AK17=0,"",IF(OR(AM17&lt;2,AO17&gt;(SchemeStart-1)),BN17,IF((AO17-1)&lt;AL17,-1,12*(YEAR((AO17-1))-YEAR(AL17))+MONTH((AO17-1))-MONTH(AL17)-IF(DAY((AO17-1))&lt;MIN(DAY(AL17),DAY(EOMONTH((AO17-1),0))),1,0))))</f>
        <v/>
      </c>
      <c r="BP17" s="16" t="str">
        <f aca="false">IF(AK17=0,"",IF(OR(AM17&lt;3,AP17&gt;(SchemeStart-1)),BN17,IF((AP17-1)&lt;AL17,-1,12*(YEAR((AP17-1))-YEAR(AL17))+MONTH((AP17-1))-MONTH(AL17)-IF(DAY((AP17-1))&lt;MIN(DAY(AL17),DAY(EOMONTH((AP17-1),0))),1,0))))</f>
        <v/>
      </c>
      <c r="BQ17" s="16" t="str">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
      </c>
      <c r="BR17" s="0" t="str">
        <f aca="false">IF(LEN($A17&amp;$B17)=0,"",$A17&amp;" "&amp;$B17)</f>
        <v/>
      </c>
    </row>
    <row r="18" customFormat="false" ht="15" hidden="false" customHeight="false" outlineLevel="0" collapsed="false">
      <c r="A18" s="12"/>
      <c r="B18" s="12"/>
      <c r="C18" s="12"/>
      <c r="D18" s="13"/>
      <c r="E18" s="14" t="str">
        <f aca="false">IF(OR(AK18=0,$D18=""),"",DATE(YEAR(AsOfDate)+IF(DATE(YEAR(AsOfDate),MONTH($D18),DAY($D18))&lt;=AsOfDate,1,0),MONTH($D18),DAY($D18)))</f>
        <v/>
      </c>
      <c r="F18" s="13"/>
      <c r="G18" s="13"/>
      <c r="H18" s="13"/>
      <c r="I18" s="13"/>
      <c r="J18" s="13"/>
      <c r="K18" s="14" t="str">
        <f aca="false">IF(AK18=0,"",DATE(YEAR(AsOfDate)+IF(DATE(YEAR(AsOfDate),MONTH(AL18),DAY(AL18))&lt;=AsOfDate,1,0),MONTH(AL18),DAY(AL18)))</f>
        <v/>
      </c>
      <c r="L18" s="15" t="str">
        <f aca="false">IF(AK18=0,"",ROUND((AsOfDate-AL18)/365.25,1))</f>
        <v/>
      </c>
      <c r="M18" s="16" t="str">
        <f aca="false">IF(AK18=0,"",IF(AsOfDate&lt;AL18,"-",DATEDIF(AL18,AsOfDate,"y")&amp;"y "&amp;DATEDIF(AL18,AsOfDate,"ym")&amp;"m "&amp;DATEDIF(AL18,AsOfDate,"md")&amp;"d"))</f>
        <v/>
      </c>
      <c r="N18" s="17" t="str">
        <f aca="false">IF(AK18=0,"",O18*HoursPerDay)</f>
        <v/>
      </c>
      <c r="O18" s="17" t="str">
        <f aca="false">IF(AK18=0,"",MAX(0,BD18-BQ18))</f>
        <v/>
      </c>
      <c r="P18" s="18"/>
      <c r="Q18" s="16"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16"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IF(AK18=0,"",IF(AW18="None","",EDATE(AL18,BF18)))</f>
        <v/>
      </c>
      <c r="T18" s="17" t="str">
        <f aca="false">IF(AK18=0,"",IF(NOT(LH_Ready),"",IF($F18&gt;PFYDate,0,IF(LH_ColPeriod=0,W18-U18+V18,SUMIFS(INDEX(LH_Data,0,LH_ColAcc),INDEX(LH_Data,0,LH_ColFirst),$A18,INDEX(LH_Data,0,LH_ColSur),$B18,INDEX(LH_Data,0,LH_ColCat),BonusCat,INDEX(LH_Data,0,LH_ColPeriod),LH_OpenLabel)*UnitFactor))))</f>
        <v/>
      </c>
      <c r="U18" s="17" t="str">
        <f aca="false">IF(AK18=0,"",IF(NOT(LH_Ready),"",SUMIFS(INDEX(LH_Data,0,LH_ColAcc),INDEX(LH_Data,0,LH_ColFirst),$A18,INDEX(LH_Data,0,LH_ColSur),$B18,INDEX(LH_Data,0,LH_ColCat),BonusCat,INDEX(LH_Data,0,LH_ColStart),"&gt;="&amp;AL18)*UnitFactor))</f>
        <v/>
      </c>
      <c r="V18" s="17" t="str">
        <f aca="false">IF(AK18=0,"",IF(NOT(LH_Ready),"",SUMIFS(INDEX(LH_Data,0,LH_ColTaken),INDEX(LH_Data,0,LH_ColFirst),$A18,INDEX(LH_Data,0,LH_ColSur),$B18,INDEX(LH_Data,0,LH_ColCat),BonusCat,INDEX(LH_Data,0,LH_ColStart),"&gt;="&amp;AL18)*UnitFactor))</f>
        <v/>
      </c>
      <c r="W18" s="17" t="str">
        <f aca="false">IF(AK18=0,"",IF(NOT(LH_Ready),"",IF(BH18=0,0,INDEX(INDEX(LH_Data,0,LH_ColClose),BH18-1)*UnitFactor)))</f>
        <v/>
      </c>
      <c r="X18" s="17" t="str">
        <f aca="false">IF(AK18=0,"",(MAX(0,BD18-BQ18)-MAX(0,BE18-BQ18))*HoursPerDay)</f>
        <v/>
      </c>
      <c r="Y18" s="17" t="str">
        <f aca="false">IF(AK18=0,"",IF(NOT(LH_Ready),"",IF($AI18="Yes",N(AE18)*HoursPerDay-SUMIFS(INDEX(LH_Data,0,LH_ColAcc),INDEX(LH_Data,0,LH_ColFirst),$A18,INDEX(LH_Data,0,LH_ColSur),$B18,INDEX(LH_Data,0,LH_ColCat),BonusCat,INDEX(LH_Data,0,LH_ColStart),"&gt;="&amp;(EOMONTH(AsOfDate,-1)+1),INDEX(LH_Data,0,LH_ColStart),"&lt;="&amp;AsOfDate)*UnitFactor,IF(BG18=0,N18,N18-N(T18)-N(U18)))))</f>
        <v/>
      </c>
      <c r="Z18" s="16" t="str">
        <f aca="false">IF(OR(AK18=0,Y18=""),"",IF(Y18&gt;0,"Yes","No"))</f>
        <v/>
      </c>
      <c r="AA18" s="16"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
      </c>
      <c r="AB18" s="17" t="str">
        <f aca="false">IF(OR(AK18=0,T18=""),"",MAX(0,BE18-BQ18)*HoursPerDay-T18)</f>
        <v/>
      </c>
      <c r="AC18" s="16" t="str">
        <f aca="false">IF(AK18=0,"",BG18)</f>
        <v/>
      </c>
      <c r="AD18" s="16"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17" t="str">
        <f aca="false">IF(AK18=0,"",O18-MAX(0,BL18-BQ18))</f>
        <v/>
      </c>
      <c r="AF18" s="14" t="str">
        <f aca="false">IF(OR(AK18=0,AE18="",N(AE18)=0,BM18=""),"",EDATE(AL18,BM18))</f>
        <v/>
      </c>
      <c r="AG18" s="17" t="str">
        <f aca="false">IF(AK18=0,"",MIN(BD18,BQ18))</f>
        <v/>
      </c>
      <c r="AH18" s="17" t="str">
        <f aca="false">IF(AK18=0,"",IF(NOT(LH_Ready),"",IF(BG18=0,0,MAX(0,ROUND(N(T18)+N(U18)-N18,2)))))</f>
        <v/>
      </c>
      <c r="AI18" s="12"/>
      <c r="AJ18" s="12"/>
      <c r="AK18" s="16" t="n">
        <f aca="false">IF(OR(LEN($A18&amp;$B18)=0,$F18=""),0,1)</f>
        <v>0</v>
      </c>
      <c r="AL18" s="14" t="str">
        <f aca="false">IF(AK18=0,"",IF(PreSchemeCounts="No",MAX(SchemeStart,IF($J18&lt;&gt;"",$J18,IF(OR(CasualCounts="Yes",COUNT($G18:$I18)=0),$F18,IF(Apply2026="No",IF($I18="",$F18,$I18),IF(COUNT($H18:$I18)=0,$F18,MIN($H18:$I18)))))),IF($J18&lt;&gt;"",$J18,IF(OR(CasualCounts="Yes",COUNT($G18:$I18)=0),$F18,IF(Apply2026="No",IF($I18="",$F18,$I18),IF(COUNT($H18:$I18)=0,$F18,MIN($H18:$I18)))))))</f>
        <v/>
      </c>
      <c r="AM18" s="16" t="str">
        <f aca="false">IF(AK18=0,"",COUNT($G18:$I18))</f>
        <v/>
      </c>
      <c r="AN18" s="14" t="str">
        <f aca="false">IF(AK18=0,"",IFERROR(SMALL($G18:$I18,1),""))</f>
        <v/>
      </c>
      <c r="AO18" s="14" t="str">
        <f aca="false">IF(AK18=0,"",IFERROR(SMALL($G18:$I18,2),""))</f>
        <v/>
      </c>
      <c r="AP18" s="14" t="str">
        <f aca="false">IF(AK18=0,"",IFERROR(SMALL($G18:$I18,3),""))</f>
        <v/>
      </c>
      <c r="AQ18" s="16" t="str">
        <f aca="false">IF(AK18=0,"",IF(AN18="","",IF(AN18=$H18,"Part-Time",IF(AN18=$I18,"Full-Time","Casual"))))</f>
        <v/>
      </c>
      <c r="AR18" s="16" t="str">
        <f aca="false">IF(AK18=0,"",IF(AO18="","",IF(AO18=$H18,"Part-Time",IF(AO18=$I18,"Full-Time","Casual"))))</f>
        <v/>
      </c>
      <c r="AS18" s="16" t="str">
        <f aca="false">IF(AK18=0,"",IF(AP18="","",IF(AP18=$H18,"Part-Time",IF(AP18=$I18,"Full-Time","Casual"))))</f>
        <v/>
      </c>
      <c r="AT18" s="16"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
      </c>
      <c r="AU18" s="16" t="str">
        <f aca="false">IF(AK18=0,"",IF(AM18&lt;2,"",IF(OR(ISNUMBER(SEARCH("full",AR18)),UPPER(TRIM(AR18))="FT",UPPER(TRIM(AR18))="FTE"),"FT",IF(AND(OR(ISNUMBER(SEARCH("part",AR18)),UPPER(TRIM(AR18))="PT",UPPER(TRIM(AR18))="PTE"),Apply2026="Yes",OR($P18="",N($P18)&gt;=PT_MinHours)),"PT","None"))))</f>
        <v/>
      </c>
      <c r="AV18" s="16" t="str">
        <f aca="false">IF(AK18=0,"",IF(AM18&lt;3,"",IF(OR(ISNUMBER(SEARCH("full",AS18)),UPPER(TRIM(AS18))="FT",UPPER(TRIM(AS18))="FTE"),"FT",IF(AND(OR(ISNUMBER(SEARCH("part",AS18)),UPPER(TRIM(AS18))="PT",UPPER(TRIM(AS18))="PTE"),Apply2026="Yes",OR($P18="",N($P18)&gt;=PT_MinHours)),"PT","None"))))</f>
        <v/>
      </c>
      <c r="AW18" s="16" t="str">
        <f aca="false">IF(AK18=0,"",IF(AND(AM18&gt;=3,AP18&lt;=AsOfDate),AV18,IF(AND(AM18&gt;=2,AO18&lt;=AsOfDate),AU18,AT18)))</f>
        <v/>
      </c>
      <c r="AX18" s="16" t="str">
        <f aca="false">IF(AK18=0,"",IF(AsOfDate&lt;AL18,-1,12*(YEAR(AsOfDate)-YEAR(AL18))+MONTH(AsOfDate)-MONTH(AL18)-IF(DAY(AsOfDate)&lt;MIN(DAY(AL18),DAY(EOMONTH(AsOfDate,0))),1,0)))</f>
        <v/>
      </c>
      <c r="AY18" s="16" t="str">
        <f aca="false">IF(AK18=0,"",IF(OR(AM18&lt;2,AO18&gt;AsOfDate),AX18,IF((AO18-1)&lt;AL18,-1,12*(YEAR((AO18-1))-YEAR(AL18))+MONTH((AO18-1))-MONTH(AL18)-IF(DAY((AO18-1))&lt;MIN(DAY(AL18),DAY(EOMONTH((AO18-1),0))),1,0))))</f>
        <v/>
      </c>
      <c r="AZ18" s="16" t="str">
        <f aca="false">IF(AK18=0,"",IF(OR(AM18&lt;3,AP18&gt;AsOfDate),AX18,IF((AP18-1)&lt;AL18,-1,12*(YEAR((AP18-1))-YEAR(AL18))+MONTH((AP18-1))-MONTH(AL18)-IF(DAY((AP18-1))&lt;MIN(DAY(AL18),DAY(EOMONTH((AP18-1),0))),1,0))))</f>
        <v/>
      </c>
      <c r="BA18" s="16" t="str">
        <f aca="false">IF(AK18=0,"",IF(PFYDate&lt;AL18,-1,12*(YEAR(PFYDate)-YEAR(AL18))+MONTH(PFYDate)-MONTH(AL18)-IF(DAY(PFYDate)&lt;MIN(DAY(AL18),DAY(EOMONTH(PFYDate,0))),1,0)))</f>
        <v/>
      </c>
      <c r="BB18" s="16" t="str">
        <f aca="false">IF(AK18=0,"",IF(OR(AM18&lt;2,AO18&gt;PFYDate),BA18,IF((AO18-1)&lt;AL18,-1,12*(YEAR((AO18-1))-YEAR(AL18))+MONTH((AO18-1))-MONTH(AL18)-IF(DAY((AO18-1))&lt;MIN(DAY(AL18),DAY(EOMONTH((AO18-1),0))),1,0))))</f>
        <v/>
      </c>
      <c r="BC18" s="16" t="str">
        <f aca="false">IF(AK18=0,"",IF(OR(AM18&lt;3,AP18&gt;PFYDate),BA18,IF((AP18-1)&lt;AL18,-1,12*(YEAR((AP18-1))-YEAR(AL18))+MONTH((AP18-1))-MONTH(AL18)-IF(DAY((AP18-1))&lt;MIN(DAY(AL18),DAY(EOMONTH((AP18-1),0))),1,0))))</f>
        <v/>
      </c>
      <c r="BD18" s="16" t="str">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
      </c>
      <c r="BE18" s="16" t="str">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
      </c>
      <c r="BF18" s="16" t="str">
        <f aca="false">IF(AK18=0,"",IF(AW18="FT",IF(AX18&lt;FT_First,FT_First,IF(AX18&lt;FT_Y5,MIN(FT_Y5,FT_First+FT_Int1*(INT((AX18-FT_First)/FT_Int1)+1)),FT_Y5+12*INT((AX18-FT_Y5)/12)+FT_Int2*(INT(MOD(AX18-FT_Y5,12)/FT_Int2)+1))),IF(AW18="PT",IF(AX18&lt;PT_First,PT_First,PT_First+PT_Int*(INT((AX18-PT_First)/PT_Int)+1)),"")))</f>
        <v/>
      </c>
      <c r="BG18" s="16" t="str">
        <f aca="false">IF(AK18=0,"",IF(NOT(LH_Ready),0,COUNTIFS(INDEX(LH_Data,0,LH_ColFirst),$A18,INDEX(LH_Data,0,LH_ColSur),$B18,INDEX(LH_Data,0,LH_ColCat),BonusCat)))</f>
        <v/>
      </c>
      <c r="BH18" s="16" t="str">
        <f aca="false">IF(AK18=0,"",IF(OR(NOT(LH_Ready),BG18=0),0,SUMPRODUCT(MAX((INDEX(LH_Data,0,LH_ColFirst)=$A18)*(INDEX(LH_Data,0,LH_ColSur)=$B18)*(INDEX(LH_Data,0,LH_ColCat)=BonusCat)*ROW(LH_Data)))))</f>
        <v/>
      </c>
      <c r="BI18" s="16" t="str">
        <f aca="false">IF(AK18=0,"",IF(EOMONTH(AsOfDate,-1)&lt;AL18,-1,12*(YEAR(EOMONTH(AsOfDate,-1))-YEAR(AL18))+MONTH(EOMONTH(AsOfDate,-1))-MONTH(AL18)-IF(DAY(EOMONTH(AsOfDate,-1))&lt;MIN(DAY(AL18),DAY(EOMONTH(EOMONTH(AsOfDate,-1),0))),1,0)))</f>
        <v/>
      </c>
      <c r="BJ18" s="16" t="str">
        <f aca="false">IF(AK18=0,"",IF(OR(AM18&lt;2,AO18&gt;EOMONTH(AsOfDate,-1)),BI18,IF((AO18-1)&lt;AL18,-1,12*(YEAR((AO18-1))-YEAR(AL18))+MONTH((AO18-1))-MONTH(AL18)-IF(DAY((AO18-1))&lt;MIN(DAY(AL18),DAY(EOMONTH((AO18-1),0))),1,0))))</f>
        <v/>
      </c>
      <c r="BK18" s="16" t="str">
        <f aca="false">IF(AK18=0,"",IF(OR(AM18&lt;3,AP18&gt;EOMONTH(AsOfDate,-1)),BI18,IF((AP18-1)&lt;AL18,-1,12*(YEAR((AP18-1))-YEAR(AL18))+MONTH((AP18-1))-MONTH(AL18)-IF(DAY((AP18-1))&lt;MIN(DAY(AL18),DAY(EOMONTH((AP18-1),0))),1,0))))</f>
        <v/>
      </c>
      <c r="BL18" s="16" t="str">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
      </c>
      <c r="BM18" s="16" t="str">
        <f aca="false">IF(AK18=0,"",IF(AW18="FT",IF(AX18&lt;FT_First,"",IF(AX18&lt;FT_Y5,FT_First+FT_Int1*INT((AX18-FT_First)/FT_Int1),FT_Y5+FT_Int2*INT((AX18-FT_Y5)/FT_Int2))),IF(AW18="PT",IF(AX18&lt;PT_First,"",PT_First+PT_Int*INT((AX18-PT_First)/PT_Int)),"")))</f>
        <v/>
      </c>
      <c r="BN18" s="16" t="str">
        <f aca="false">IF(AK18=0,"",IF((SchemeStart-1)&lt;AL18,-1,12*(YEAR((SchemeStart-1))-YEAR(AL18))+MONTH((SchemeStart-1))-MONTH(AL18)-IF(DAY((SchemeStart-1))&lt;MIN(DAY(AL18),DAY(EOMONTH((SchemeStart-1),0))),1,0)))</f>
        <v/>
      </c>
      <c r="BO18" s="16" t="str">
        <f aca="false">IF(AK18=0,"",IF(OR(AM18&lt;2,AO18&gt;(SchemeStart-1)),BN18,IF((AO18-1)&lt;AL18,-1,12*(YEAR((AO18-1))-YEAR(AL18))+MONTH((AO18-1))-MONTH(AL18)-IF(DAY((AO18-1))&lt;MIN(DAY(AL18),DAY(EOMONTH((AO18-1),0))),1,0))))</f>
        <v/>
      </c>
      <c r="BP18" s="16" t="str">
        <f aca="false">IF(AK18=0,"",IF(OR(AM18&lt;3,AP18&gt;(SchemeStart-1)),BN18,IF((AP18-1)&lt;AL18,-1,12*(YEAR((AP18-1))-YEAR(AL18))+MONTH((AP18-1))-MONTH(AL18)-IF(DAY((AP18-1))&lt;MIN(DAY(AL18),DAY(EOMONTH((AP18-1),0))),1,0))))</f>
        <v/>
      </c>
      <c r="BQ18" s="16" t="str">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
      </c>
      <c r="BR18" s="0" t="str">
        <f aca="false">IF(LEN($A18&amp;$B18)=0,"",$A18&amp;" "&amp;$B18)</f>
        <v/>
      </c>
    </row>
    <row r="19" customFormat="false" ht="15" hidden="false" customHeight="false" outlineLevel="0" collapsed="false">
      <c r="A19" s="12"/>
      <c r="B19" s="12"/>
      <c r="C19" s="12"/>
      <c r="D19" s="13"/>
      <c r="E19" s="14" t="str">
        <f aca="false">IF(OR(AK19=0,$D19=""),"",DATE(YEAR(AsOfDate)+IF(DATE(YEAR(AsOfDate),MONTH($D19),DAY($D19))&lt;=AsOfDate,1,0),MONTH($D19),DAY($D19)))</f>
        <v/>
      </c>
      <c r="F19" s="13"/>
      <c r="G19" s="13"/>
      <c r="H19" s="13"/>
      <c r="I19" s="13"/>
      <c r="J19" s="13"/>
      <c r="K19" s="14" t="str">
        <f aca="false">IF(AK19=0,"",DATE(YEAR(AsOfDate)+IF(DATE(YEAR(AsOfDate),MONTH(AL19),DAY(AL19))&lt;=AsOfDate,1,0),MONTH(AL19),DAY(AL19)))</f>
        <v/>
      </c>
      <c r="L19" s="15" t="str">
        <f aca="false">IF(AK19=0,"",ROUND((AsOfDate-AL19)/365.25,1))</f>
        <v/>
      </c>
      <c r="M19" s="16" t="str">
        <f aca="false">IF(AK19=0,"",IF(AsOfDate&lt;AL19,"-",DATEDIF(AL19,AsOfDate,"y")&amp;"y "&amp;DATEDIF(AL19,AsOfDate,"ym")&amp;"m "&amp;DATEDIF(AL19,AsOfDate,"md")&amp;"d"))</f>
        <v/>
      </c>
      <c r="N19" s="17" t="str">
        <f aca="false">IF(AK19=0,"",O19*HoursPerDay)</f>
        <v/>
      </c>
      <c r="O19" s="17" t="str">
        <f aca="false">IF(AK19=0,"",MAX(0,BD19-BQ19))</f>
        <v/>
      </c>
      <c r="P19" s="18"/>
      <c r="Q19" s="16"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16"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IF(AK19=0,"",IF(AW19="None","",EDATE(AL19,BF19)))</f>
        <v/>
      </c>
      <c r="T19" s="17" t="str">
        <f aca="false">IF(AK19=0,"",IF(NOT(LH_Ready),"",IF($F19&gt;PFYDate,0,IF(LH_ColPeriod=0,W19-U19+V19,SUMIFS(INDEX(LH_Data,0,LH_ColAcc),INDEX(LH_Data,0,LH_ColFirst),$A19,INDEX(LH_Data,0,LH_ColSur),$B19,INDEX(LH_Data,0,LH_ColCat),BonusCat,INDEX(LH_Data,0,LH_ColPeriod),LH_OpenLabel)*UnitFactor))))</f>
        <v/>
      </c>
      <c r="U19" s="17" t="str">
        <f aca="false">IF(AK19=0,"",IF(NOT(LH_Ready),"",SUMIFS(INDEX(LH_Data,0,LH_ColAcc),INDEX(LH_Data,0,LH_ColFirst),$A19,INDEX(LH_Data,0,LH_ColSur),$B19,INDEX(LH_Data,0,LH_ColCat),BonusCat,INDEX(LH_Data,0,LH_ColStart),"&gt;="&amp;AL19)*UnitFactor))</f>
        <v/>
      </c>
      <c r="V19" s="17" t="str">
        <f aca="false">IF(AK19=0,"",IF(NOT(LH_Ready),"",SUMIFS(INDEX(LH_Data,0,LH_ColTaken),INDEX(LH_Data,0,LH_ColFirst),$A19,INDEX(LH_Data,0,LH_ColSur),$B19,INDEX(LH_Data,0,LH_ColCat),BonusCat,INDEX(LH_Data,0,LH_ColStart),"&gt;="&amp;AL19)*UnitFactor))</f>
        <v/>
      </c>
      <c r="W19" s="17" t="str">
        <f aca="false">IF(AK19=0,"",IF(NOT(LH_Ready),"",IF(BH19=0,0,INDEX(INDEX(LH_Data,0,LH_ColClose),BH19-1)*UnitFactor)))</f>
        <v/>
      </c>
      <c r="X19" s="17" t="str">
        <f aca="false">IF(AK19=0,"",(MAX(0,BD19-BQ19)-MAX(0,BE19-BQ19))*HoursPerDay)</f>
        <v/>
      </c>
      <c r="Y19" s="17" t="str">
        <f aca="false">IF(AK19=0,"",IF(NOT(LH_Ready),"",IF($AI19="Yes",N(AE19)*HoursPerDay-SUMIFS(INDEX(LH_Data,0,LH_ColAcc),INDEX(LH_Data,0,LH_ColFirst),$A19,INDEX(LH_Data,0,LH_ColSur),$B19,INDEX(LH_Data,0,LH_ColCat),BonusCat,INDEX(LH_Data,0,LH_ColStart),"&gt;="&amp;(EOMONTH(AsOfDate,-1)+1),INDEX(LH_Data,0,LH_ColStart),"&lt;="&amp;AsOfDate)*UnitFactor,IF(BG19=0,N19,N19-N(T19)-N(U19)))))</f>
        <v/>
      </c>
      <c r="Z19" s="16" t="str">
        <f aca="false">IF(OR(AK19=0,Y19=""),"",IF(Y19&gt;0,"Yes","No"))</f>
        <v/>
      </c>
      <c r="AA19" s="16"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
      </c>
      <c r="AB19" s="17" t="str">
        <f aca="false">IF(OR(AK19=0,T19=""),"",MAX(0,BE19-BQ19)*HoursPerDay-T19)</f>
        <v/>
      </c>
      <c r="AC19" s="16" t="str">
        <f aca="false">IF(AK19=0,"",BG19)</f>
        <v/>
      </c>
      <c r="AD19" s="16"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17" t="str">
        <f aca="false">IF(AK19=0,"",O19-MAX(0,BL19-BQ19))</f>
        <v/>
      </c>
      <c r="AF19" s="14" t="str">
        <f aca="false">IF(OR(AK19=0,AE19="",N(AE19)=0,BM19=""),"",EDATE(AL19,BM19))</f>
        <v/>
      </c>
      <c r="AG19" s="17" t="str">
        <f aca="false">IF(AK19=0,"",MIN(BD19,BQ19))</f>
        <v/>
      </c>
      <c r="AH19" s="17" t="str">
        <f aca="false">IF(AK19=0,"",IF(NOT(LH_Ready),"",IF(BG19=0,0,MAX(0,ROUND(N(T19)+N(U19)-N19,2)))))</f>
        <v/>
      </c>
      <c r="AI19" s="12"/>
      <c r="AJ19" s="12"/>
      <c r="AK19" s="16" t="n">
        <f aca="false">IF(OR(LEN($A19&amp;$B19)=0,$F19=""),0,1)</f>
        <v>0</v>
      </c>
      <c r="AL19" s="14" t="str">
        <f aca="false">IF(AK19=0,"",IF(PreSchemeCounts="No",MAX(SchemeStart,IF($J19&lt;&gt;"",$J19,IF(OR(CasualCounts="Yes",COUNT($G19:$I19)=0),$F19,IF(Apply2026="No",IF($I19="",$F19,$I19),IF(COUNT($H19:$I19)=0,$F19,MIN($H19:$I19)))))),IF($J19&lt;&gt;"",$J19,IF(OR(CasualCounts="Yes",COUNT($G19:$I19)=0),$F19,IF(Apply2026="No",IF($I19="",$F19,$I19),IF(COUNT($H19:$I19)=0,$F19,MIN($H19:$I19)))))))</f>
        <v/>
      </c>
      <c r="AM19" s="16" t="str">
        <f aca="false">IF(AK19=0,"",COUNT($G19:$I19))</f>
        <v/>
      </c>
      <c r="AN19" s="14" t="str">
        <f aca="false">IF(AK19=0,"",IFERROR(SMALL($G19:$I19,1),""))</f>
        <v/>
      </c>
      <c r="AO19" s="14" t="str">
        <f aca="false">IF(AK19=0,"",IFERROR(SMALL($G19:$I19,2),""))</f>
        <v/>
      </c>
      <c r="AP19" s="14" t="str">
        <f aca="false">IF(AK19=0,"",IFERROR(SMALL($G19:$I19,3),""))</f>
        <v/>
      </c>
      <c r="AQ19" s="16" t="str">
        <f aca="false">IF(AK19=0,"",IF(AN19="","",IF(AN19=$H19,"Part-Time",IF(AN19=$I19,"Full-Time","Casual"))))</f>
        <v/>
      </c>
      <c r="AR19" s="16" t="str">
        <f aca="false">IF(AK19=0,"",IF(AO19="","",IF(AO19=$H19,"Part-Time",IF(AO19=$I19,"Full-Time","Casual"))))</f>
        <v/>
      </c>
      <c r="AS19" s="16" t="str">
        <f aca="false">IF(AK19=0,"",IF(AP19="","",IF(AP19=$H19,"Part-Time",IF(AP19=$I19,"Full-Time","Casual"))))</f>
        <v/>
      </c>
      <c r="AT19" s="16"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
      </c>
      <c r="AU19" s="16" t="str">
        <f aca="false">IF(AK19=0,"",IF(AM19&lt;2,"",IF(OR(ISNUMBER(SEARCH("full",AR19)),UPPER(TRIM(AR19))="FT",UPPER(TRIM(AR19))="FTE"),"FT",IF(AND(OR(ISNUMBER(SEARCH("part",AR19)),UPPER(TRIM(AR19))="PT",UPPER(TRIM(AR19))="PTE"),Apply2026="Yes",OR($P19="",N($P19)&gt;=PT_MinHours)),"PT","None"))))</f>
        <v/>
      </c>
      <c r="AV19" s="16" t="str">
        <f aca="false">IF(AK19=0,"",IF(AM19&lt;3,"",IF(OR(ISNUMBER(SEARCH("full",AS19)),UPPER(TRIM(AS19))="FT",UPPER(TRIM(AS19))="FTE"),"FT",IF(AND(OR(ISNUMBER(SEARCH("part",AS19)),UPPER(TRIM(AS19))="PT",UPPER(TRIM(AS19))="PTE"),Apply2026="Yes",OR($P19="",N($P19)&gt;=PT_MinHours)),"PT","None"))))</f>
        <v/>
      </c>
      <c r="AW19" s="16" t="str">
        <f aca="false">IF(AK19=0,"",IF(AND(AM19&gt;=3,AP19&lt;=AsOfDate),AV19,IF(AND(AM19&gt;=2,AO19&lt;=AsOfDate),AU19,AT19)))</f>
        <v/>
      </c>
      <c r="AX19" s="16" t="str">
        <f aca="false">IF(AK19=0,"",IF(AsOfDate&lt;AL19,-1,12*(YEAR(AsOfDate)-YEAR(AL19))+MONTH(AsOfDate)-MONTH(AL19)-IF(DAY(AsOfDate)&lt;MIN(DAY(AL19),DAY(EOMONTH(AsOfDate,0))),1,0)))</f>
        <v/>
      </c>
      <c r="AY19" s="16" t="str">
        <f aca="false">IF(AK19=0,"",IF(OR(AM19&lt;2,AO19&gt;AsOfDate),AX19,IF((AO19-1)&lt;AL19,-1,12*(YEAR((AO19-1))-YEAR(AL19))+MONTH((AO19-1))-MONTH(AL19)-IF(DAY((AO19-1))&lt;MIN(DAY(AL19),DAY(EOMONTH((AO19-1),0))),1,0))))</f>
        <v/>
      </c>
      <c r="AZ19" s="16" t="str">
        <f aca="false">IF(AK19=0,"",IF(OR(AM19&lt;3,AP19&gt;AsOfDate),AX19,IF((AP19-1)&lt;AL19,-1,12*(YEAR((AP19-1))-YEAR(AL19))+MONTH((AP19-1))-MONTH(AL19)-IF(DAY((AP19-1))&lt;MIN(DAY(AL19),DAY(EOMONTH((AP19-1),0))),1,0))))</f>
        <v/>
      </c>
      <c r="BA19" s="16" t="str">
        <f aca="false">IF(AK19=0,"",IF(PFYDate&lt;AL19,-1,12*(YEAR(PFYDate)-YEAR(AL19))+MONTH(PFYDate)-MONTH(AL19)-IF(DAY(PFYDate)&lt;MIN(DAY(AL19),DAY(EOMONTH(PFYDate,0))),1,0)))</f>
        <v/>
      </c>
      <c r="BB19" s="16" t="str">
        <f aca="false">IF(AK19=0,"",IF(OR(AM19&lt;2,AO19&gt;PFYDate),BA19,IF((AO19-1)&lt;AL19,-1,12*(YEAR((AO19-1))-YEAR(AL19))+MONTH((AO19-1))-MONTH(AL19)-IF(DAY((AO19-1))&lt;MIN(DAY(AL19),DAY(EOMONTH((AO19-1),0))),1,0))))</f>
        <v/>
      </c>
      <c r="BC19" s="16" t="str">
        <f aca="false">IF(AK19=0,"",IF(OR(AM19&lt;3,AP19&gt;PFYDate),BA19,IF((AP19-1)&lt;AL19,-1,12*(YEAR((AP19-1))-YEAR(AL19))+MONTH((AP19-1))-MONTH(AL19)-IF(DAY((AP19-1))&lt;MIN(DAY(AL19),DAY(EOMONTH((AP19-1),0))),1,0))))</f>
        <v/>
      </c>
      <c r="BD19" s="16" t="str">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
      </c>
      <c r="BE19" s="16" t="str">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
      </c>
      <c r="BF19" s="16" t="str">
        <f aca="false">IF(AK19=0,"",IF(AW19="FT",IF(AX19&lt;FT_First,FT_First,IF(AX19&lt;FT_Y5,MIN(FT_Y5,FT_First+FT_Int1*(INT((AX19-FT_First)/FT_Int1)+1)),FT_Y5+12*INT((AX19-FT_Y5)/12)+FT_Int2*(INT(MOD(AX19-FT_Y5,12)/FT_Int2)+1))),IF(AW19="PT",IF(AX19&lt;PT_First,PT_First,PT_First+PT_Int*(INT((AX19-PT_First)/PT_Int)+1)),"")))</f>
        <v/>
      </c>
      <c r="BG19" s="16" t="str">
        <f aca="false">IF(AK19=0,"",IF(NOT(LH_Ready),0,COUNTIFS(INDEX(LH_Data,0,LH_ColFirst),$A19,INDEX(LH_Data,0,LH_ColSur),$B19,INDEX(LH_Data,0,LH_ColCat),BonusCat)))</f>
        <v/>
      </c>
      <c r="BH19" s="16" t="str">
        <f aca="false">IF(AK19=0,"",IF(OR(NOT(LH_Ready),BG19=0),0,SUMPRODUCT(MAX((INDEX(LH_Data,0,LH_ColFirst)=$A19)*(INDEX(LH_Data,0,LH_ColSur)=$B19)*(INDEX(LH_Data,0,LH_ColCat)=BonusCat)*ROW(LH_Data)))))</f>
        <v/>
      </c>
      <c r="BI19" s="16" t="str">
        <f aca="false">IF(AK19=0,"",IF(EOMONTH(AsOfDate,-1)&lt;AL19,-1,12*(YEAR(EOMONTH(AsOfDate,-1))-YEAR(AL19))+MONTH(EOMONTH(AsOfDate,-1))-MONTH(AL19)-IF(DAY(EOMONTH(AsOfDate,-1))&lt;MIN(DAY(AL19),DAY(EOMONTH(EOMONTH(AsOfDate,-1),0))),1,0)))</f>
        <v/>
      </c>
      <c r="BJ19" s="16" t="str">
        <f aca="false">IF(AK19=0,"",IF(OR(AM19&lt;2,AO19&gt;EOMONTH(AsOfDate,-1)),BI19,IF((AO19-1)&lt;AL19,-1,12*(YEAR((AO19-1))-YEAR(AL19))+MONTH((AO19-1))-MONTH(AL19)-IF(DAY((AO19-1))&lt;MIN(DAY(AL19),DAY(EOMONTH((AO19-1),0))),1,0))))</f>
        <v/>
      </c>
      <c r="BK19" s="16" t="str">
        <f aca="false">IF(AK19=0,"",IF(OR(AM19&lt;3,AP19&gt;EOMONTH(AsOfDate,-1)),BI19,IF((AP19-1)&lt;AL19,-1,12*(YEAR((AP19-1))-YEAR(AL19))+MONTH((AP19-1))-MONTH(AL19)-IF(DAY((AP19-1))&lt;MIN(DAY(AL19),DAY(EOMONTH((AP19-1),0))),1,0))))</f>
        <v/>
      </c>
      <c r="BL19" s="16" t="str">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
      </c>
      <c r="BM19" s="16" t="str">
        <f aca="false">IF(AK19=0,"",IF(AW19="FT",IF(AX19&lt;FT_First,"",IF(AX19&lt;FT_Y5,FT_First+FT_Int1*INT((AX19-FT_First)/FT_Int1),FT_Y5+FT_Int2*INT((AX19-FT_Y5)/FT_Int2))),IF(AW19="PT",IF(AX19&lt;PT_First,"",PT_First+PT_Int*INT((AX19-PT_First)/PT_Int)),"")))</f>
        <v/>
      </c>
      <c r="BN19" s="16" t="str">
        <f aca="false">IF(AK19=0,"",IF((SchemeStart-1)&lt;AL19,-1,12*(YEAR((SchemeStart-1))-YEAR(AL19))+MONTH((SchemeStart-1))-MONTH(AL19)-IF(DAY((SchemeStart-1))&lt;MIN(DAY(AL19),DAY(EOMONTH((SchemeStart-1),0))),1,0)))</f>
        <v/>
      </c>
      <c r="BO19" s="16" t="str">
        <f aca="false">IF(AK19=0,"",IF(OR(AM19&lt;2,AO19&gt;(SchemeStart-1)),BN19,IF((AO19-1)&lt;AL19,-1,12*(YEAR((AO19-1))-YEAR(AL19))+MONTH((AO19-1))-MONTH(AL19)-IF(DAY((AO19-1))&lt;MIN(DAY(AL19),DAY(EOMONTH((AO19-1),0))),1,0))))</f>
        <v/>
      </c>
      <c r="BP19" s="16" t="str">
        <f aca="false">IF(AK19=0,"",IF(OR(AM19&lt;3,AP19&gt;(SchemeStart-1)),BN19,IF((AP19-1)&lt;AL19,-1,12*(YEAR((AP19-1))-YEAR(AL19))+MONTH((AP19-1))-MONTH(AL19)-IF(DAY((AP19-1))&lt;MIN(DAY(AL19),DAY(EOMONTH((AP19-1),0))),1,0))))</f>
        <v/>
      </c>
      <c r="BQ19" s="16" t="str">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
      </c>
      <c r="BR19" s="0" t="str">
        <f aca="false">IF(LEN($A19&amp;$B19)=0,"",$A19&amp;" "&amp;$B19)</f>
        <v/>
      </c>
    </row>
    <row r="20" customFormat="false" ht="15" hidden="false" customHeight="false" outlineLevel="0" collapsed="false">
      <c r="A20" s="12"/>
      <c r="B20" s="12"/>
      <c r="C20" s="12"/>
      <c r="D20" s="13"/>
      <c r="E20" s="14" t="str">
        <f aca="false">IF(OR(AK20=0,$D20=""),"",DATE(YEAR(AsOfDate)+IF(DATE(YEAR(AsOfDate),MONTH($D20),DAY($D20))&lt;=AsOfDate,1,0),MONTH($D20),DAY($D20)))</f>
        <v/>
      </c>
      <c r="F20" s="13"/>
      <c r="G20" s="13"/>
      <c r="H20" s="13"/>
      <c r="I20" s="13"/>
      <c r="J20" s="13"/>
      <c r="K20" s="14" t="str">
        <f aca="false">IF(AK20=0,"",DATE(YEAR(AsOfDate)+IF(DATE(YEAR(AsOfDate),MONTH(AL20),DAY(AL20))&lt;=AsOfDate,1,0),MONTH(AL20),DAY(AL20)))</f>
        <v/>
      </c>
      <c r="L20" s="15" t="str">
        <f aca="false">IF(AK20=0,"",ROUND((AsOfDate-AL20)/365.25,1))</f>
        <v/>
      </c>
      <c r="M20" s="16" t="str">
        <f aca="false">IF(AK20=0,"",IF(AsOfDate&lt;AL20,"-",DATEDIF(AL20,AsOfDate,"y")&amp;"y "&amp;DATEDIF(AL20,AsOfDate,"ym")&amp;"m "&amp;DATEDIF(AL20,AsOfDate,"md")&amp;"d"))</f>
        <v/>
      </c>
      <c r="N20" s="17" t="str">
        <f aca="false">IF(AK20=0,"",O20*HoursPerDay)</f>
        <v/>
      </c>
      <c r="O20" s="17" t="str">
        <f aca="false">IF(AK20=0,"",MAX(0,BD20-BQ20))</f>
        <v/>
      </c>
      <c r="P20" s="18"/>
      <c r="Q20" s="16"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16"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IF(AK20=0,"",IF(AW20="None","",EDATE(AL20,BF20)))</f>
        <v/>
      </c>
      <c r="T20" s="17" t="str">
        <f aca="false">IF(AK20=0,"",IF(NOT(LH_Ready),"",IF($F20&gt;PFYDate,0,IF(LH_ColPeriod=0,W20-U20+V20,SUMIFS(INDEX(LH_Data,0,LH_ColAcc),INDEX(LH_Data,0,LH_ColFirst),$A20,INDEX(LH_Data,0,LH_ColSur),$B20,INDEX(LH_Data,0,LH_ColCat),BonusCat,INDEX(LH_Data,0,LH_ColPeriod),LH_OpenLabel)*UnitFactor))))</f>
        <v/>
      </c>
      <c r="U20" s="17" t="str">
        <f aca="false">IF(AK20=0,"",IF(NOT(LH_Ready),"",SUMIFS(INDEX(LH_Data,0,LH_ColAcc),INDEX(LH_Data,0,LH_ColFirst),$A20,INDEX(LH_Data,0,LH_ColSur),$B20,INDEX(LH_Data,0,LH_ColCat),BonusCat,INDEX(LH_Data,0,LH_ColStart),"&gt;="&amp;AL20)*UnitFactor))</f>
        <v/>
      </c>
      <c r="V20" s="17" t="str">
        <f aca="false">IF(AK20=0,"",IF(NOT(LH_Ready),"",SUMIFS(INDEX(LH_Data,0,LH_ColTaken),INDEX(LH_Data,0,LH_ColFirst),$A20,INDEX(LH_Data,0,LH_ColSur),$B20,INDEX(LH_Data,0,LH_ColCat),BonusCat,INDEX(LH_Data,0,LH_ColStart),"&gt;="&amp;AL20)*UnitFactor))</f>
        <v/>
      </c>
      <c r="W20" s="17" t="str">
        <f aca="false">IF(AK20=0,"",IF(NOT(LH_Ready),"",IF(BH20=0,0,INDEX(INDEX(LH_Data,0,LH_ColClose),BH20-1)*UnitFactor)))</f>
        <v/>
      </c>
      <c r="X20" s="17" t="str">
        <f aca="false">IF(AK20=0,"",(MAX(0,BD20-BQ20)-MAX(0,BE20-BQ20))*HoursPerDay)</f>
        <v/>
      </c>
      <c r="Y20" s="17" t="str">
        <f aca="false">IF(AK20=0,"",IF(NOT(LH_Ready),"",IF($AI20="Yes",N(AE20)*HoursPerDay-SUMIFS(INDEX(LH_Data,0,LH_ColAcc),INDEX(LH_Data,0,LH_ColFirst),$A20,INDEX(LH_Data,0,LH_ColSur),$B20,INDEX(LH_Data,0,LH_ColCat),BonusCat,INDEX(LH_Data,0,LH_ColStart),"&gt;="&amp;(EOMONTH(AsOfDate,-1)+1),INDEX(LH_Data,0,LH_ColStart),"&lt;="&amp;AsOfDate)*UnitFactor,IF(BG20=0,N20,N20-N(T20)-N(U20)))))</f>
        <v/>
      </c>
      <c r="Z20" s="16" t="str">
        <f aca="false">IF(OR(AK20=0,Y20=""),"",IF(Y20&gt;0,"Yes","No"))</f>
        <v/>
      </c>
      <c r="AA20" s="16"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
      </c>
      <c r="AB20" s="17" t="str">
        <f aca="false">IF(OR(AK20=0,T20=""),"",MAX(0,BE20-BQ20)*HoursPerDay-T20)</f>
        <v/>
      </c>
      <c r="AC20" s="16" t="str">
        <f aca="false">IF(AK20=0,"",BG20)</f>
        <v/>
      </c>
      <c r="AD20" s="16"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17" t="str">
        <f aca="false">IF(AK20=0,"",O20-MAX(0,BL20-BQ20))</f>
        <v/>
      </c>
      <c r="AF20" s="14" t="str">
        <f aca="false">IF(OR(AK20=0,AE20="",N(AE20)=0,BM20=""),"",EDATE(AL20,BM20))</f>
        <v/>
      </c>
      <c r="AG20" s="17" t="str">
        <f aca="false">IF(AK20=0,"",MIN(BD20,BQ20))</f>
        <v/>
      </c>
      <c r="AH20" s="17" t="str">
        <f aca="false">IF(AK20=0,"",IF(NOT(LH_Ready),"",IF(BG20=0,0,MAX(0,ROUND(N(T20)+N(U20)-N20,2)))))</f>
        <v/>
      </c>
      <c r="AI20" s="12"/>
      <c r="AJ20" s="12"/>
      <c r="AK20" s="16" t="n">
        <f aca="false">IF(OR(LEN($A20&amp;$B20)=0,$F20=""),0,1)</f>
        <v>0</v>
      </c>
      <c r="AL20" s="14" t="str">
        <f aca="false">IF(AK20=0,"",IF(PreSchemeCounts="No",MAX(SchemeStart,IF($J20&lt;&gt;"",$J20,IF(OR(CasualCounts="Yes",COUNT($G20:$I20)=0),$F20,IF(Apply2026="No",IF($I20="",$F20,$I20),IF(COUNT($H20:$I20)=0,$F20,MIN($H20:$I20)))))),IF($J20&lt;&gt;"",$J20,IF(OR(CasualCounts="Yes",COUNT($G20:$I20)=0),$F20,IF(Apply2026="No",IF($I20="",$F20,$I20),IF(COUNT($H20:$I20)=0,$F20,MIN($H20:$I20)))))))</f>
        <v/>
      </c>
      <c r="AM20" s="16" t="str">
        <f aca="false">IF(AK20=0,"",COUNT($G20:$I20))</f>
        <v/>
      </c>
      <c r="AN20" s="14" t="str">
        <f aca="false">IF(AK20=0,"",IFERROR(SMALL($G20:$I20,1),""))</f>
        <v/>
      </c>
      <c r="AO20" s="14" t="str">
        <f aca="false">IF(AK20=0,"",IFERROR(SMALL($G20:$I20,2),""))</f>
        <v/>
      </c>
      <c r="AP20" s="14" t="str">
        <f aca="false">IF(AK20=0,"",IFERROR(SMALL($G20:$I20,3),""))</f>
        <v/>
      </c>
      <c r="AQ20" s="16" t="str">
        <f aca="false">IF(AK20=0,"",IF(AN20="","",IF(AN20=$H20,"Part-Time",IF(AN20=$I20,"Full-Time","Casual"))))</f>
        <v/>
      </c>
      <c r="AR20" s="16" t="str">
        <f aca="false">IF(AK20=0,"",IF(AO20="","",IF(AO20=$H20,"Part-Time",IF(AO20=$I20,"Full-Time","Casual"))))</f>
        <v/>
      </c>
      <c r="AS20" s="16" t="str">
        <f aca="false">IF(AK20=0,"",IF(AP20="","",IF(AP20=$H20,"Part-Time",IF(AP20=$I20,"Full-Time","Casual"))))</f>
        <v/>
      </c>
      <c r="AT20" s="16"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
      </c>
      <c r="AU20" s="16" t="str">
        <f aca="false">IF(AK20=0,"",IF(AM20&lt;2,"",IF(OR(ISNUMBER(SEARCH("full",AR20)),UPPER(TRIM(AR20))="FT",UPPER(TRIM(AR20))="FTE"),"FT",IF(AND(OR(ISNUMBER(SEARCH("part",AR20)),UPPER(TRIM(AR20))="PT",UPPER(TRIM(AR20))="PTE"),Apply2026="Yes",OR($P20="",N($P20)&gt;=PT_MinHours)),"PT","None"))))</f>
        <v/>
      </c>
      <c r="AV20" s="16" t="str">
        <f aca="false">IF(AK20=0,"",IF(AM20&lt;3,"",IF(OR(ISNUMBER(SEARCH("full",AS20)),UPPER(TRIM(AS20))="FT",UPPER(TRIM(AS20))="FTE"),"FT",IF(AND(OR(ISNUMBER(SEARCH("part",AS20)),UPPER(TRIM(AS20))="PT",UPPER(TRIM(AS20))="PTE"),Apply2026="Yes",OR($P20="",N($P20)&gt;=PT_MinHours)),"PT","None"))))</f>
        <v/>
      </c>
      <c r="AW20" s="16" t="str">
        <f aca="false">IF(AK20=0,"",IF(AND(AM20&gt;=3,AP20&lt;=AsOfDate),AV20,IF(AND(AM20&gt;=2,AO20&lt;=AsOfDate),AU20,AT20)))</f>
        <v/>
      </c>
      <c r="AX20" s="16" t="str">
        <f aca="false">IF(AK20=0,"",IF(AsOfDate&lt;AL20,-1,12*(YEAR(AsOfDate)-YEAR(AL20))+MONTH(AsOfDate)-MONTH(AL20)-IF(DAY(AsOfDate)&lt;MIN(DAY(AL20),DAY(EOMONTH(AsOfDate,0))),1,0)))</f>
        <v/>
      </c>
      <c r="AY20" s="16" t="str">
        <f aca="false">IF(AK20=0,"",IF(OR(AM20&lt;2,AO20&gt;AsOfDate),AX20,IF((AO20-1)&lt;AL20,-1,12*(YEAR((AO20-1))-YEAR(AL20))+MONTH((AO20-1))-MONTH(AL20)-IF(DAY((AO20-1))&lt;MIN(DAY(AL20),DAY(EOMONTH((AO20-1),0))),1,0))))</f>
        <v/>
      </c>
      <c r="AZ20" s="16" t="str">
        <f aca="false">IF(AK20=0,"",IF(OR(AM20&lt;3,AP20&gt;AsOfDate),AX20,IF((AP20-1)&lt;AL20,-1,12*(YEAR((AP20-1))-YEAR(AL20))+MONTH((AP20-1))-MONTH(AL20)-IF(DAY((AP20-1))&lt;MIN(DAY(AL20),DAY(EOMONTH((AP20-1),0))),1,0))))</f>
        <v/>
      </c>
      <c r="BA20" s="16" t="str">
        <f aca="false">IF(AK20=0,"",IF(PFYDate&lt;AL20,-1,12*(YEAR(PFYDate)-YEAR(AL20))+MONTH(PFYDate)-MONTH(AL20)-IF(DAY(PFYDate)&lt;MIN(DAY(AL20),DAY(EOMONTH(PFYDate,0))),1,0)))</f>
        <v/>
      </c>
      <c r="BB20" s="16" t="str">
        <f aca="false">IF(AK20=0,"",IF(OR(AM20&lt;2,AO20&gt;PFYDate),BA20,IF((AO20-1)&lt;AL20,-1,12*(YEAR((AO20-1))-YEAR(AL20))+MONTH((AO20-1))-MONTH(AL20)-IF(DAY((AO20-1))&lt;MIN(DAY(AL20),DAY(EOMONTH((AO20-1),0))),1,0))))</f>
        <v/>
      </c>
      <c r="BC20" s="16" t="str">
        <f aca="false">IF(AK20=0,"",IF(OR(AM20&lt;3,AP20&gt;PFYDate),BA20,IF((AP20-1)&lt;AL20,-1,12*(YEAR((AP20-1))-YEAR(AL20))+MONTH((AP20-1))-MONTH(AL20)-IF(DAY((AP20-1))&lt;MIN(DAY(AL20),DAY(EOMONTH((AP20-1),0))),1,0))))</f>
        <v/>
      </c>
      <c r="BD20" s="16" t="str">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
      </c>
      <c r="BE20" s="16" t="str">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
      </c>
      <c r="BF20" s="16" t="str">
        <f aca="false">IF(AK20=0,"",IF(AW20="FT",IF(AX20&lt;FT_First,FT_First,IF(AX20&lt;FT_Y5,MIN(FT_Y5,FT_First+FT_Int1*(INT((AX20-FT_First)/FT_Int1)+1)),FT_Y5+12*INT((AX20-FT_Y5)/12)+FT_Int2*(INT(MOD(AX20-FT_Y5,12)/FT_Int2)+1))),IF(AW20="PT",IF(AX20&lt;PT_First,PT_First,PT_First+PT_Int*(INT((AX20-PT_First)/PT_Int)+1)),"")))</f>
        <v/>
      </c>
      <c r="BG20" s="16" t="str">
        <f aca="false">IF(AK20=0,"",IF(NOT(LH_Ready),0,COUNTIFS(INDEX(LH_Data,0,LH_ColFirst),$A20,INDEX(LH_Data,0,LH_ColSur),$B20,INDEX(LH_Data,0,LH_ColCat),BonusCat)))</f>
        <v/>
      </c>
      <c r="BH20" s="16" t="str">
        <f aca="false">IF(AK20=0,"",IF(OR(NOT(LH_Ready),BG20=0),0,SUMPRODUCT(MAX((INDEX(LH_Data,0,LH_ColFirst)=$A20)*(INDEX(LH_Data,0,LH_ColSur)=$B20)*(INDEX(LH_Data,0,LH_ColCat)=BonusCat)*ROW(LH_Data)))))</f>
        <v/>
      </c>
      <c r="BI20" s="16" t="str">
        <f aca="false">IF(AK20=0,"",IF(EOMONTH(AsOfDate,-1)&lt;AL20,-1,12*(YEAR(EOMONTH(AsOfDate,-1))-YEAR(AL20))+MONTH(EOMONTH(AsOfDate,-1))-MONTH(AL20)-IF(DAY(EOMONTH(AsOfDate,-1))&lt;MIN(DAY(AL20),DAY(EOMONTH(EOMONTH(AsOfDate,-1),0))),1,0)))</f>
        <v/>
      </c>
      <c r="BJ20" s="16" t="str">
        <f aca="false">IF(AK20=0,"",IF(OR(AM20&lt;2,AO20&gt;EOMONTH(AsOfDate,-1)),BI20,IF((AO20-1)&lt;AL20,-1,12*(YEAR((AO20-1))-YEAR(AL20))+MONTH((AO20-1))-MONTH(AL20)-IF(DAY((AO20-1))&lt;MIN(DAY(AL20),DAY(EOMONTH((AO20-1),0))),1,0))))</f>
        <v/>
      </c>
      <c r="BK20" s="16" t="str">
        <f aca="false">IF(AK20=0,"",IF(OR(AM20&lt;3,AP20&gt;EOMONTH(AsOfDate,-1)),BI20,IF((AP20-1)&lt;AL20,-1,12*(YEAR((AP20-1))-YEAR(AL20))+MONTH((AP20-1))-MONTH(AL20)-IF(DAY((AP20-1))&lt;MIN(DAY(AL20),DAY(EOMONTH((AP20-1),0))),1,0))))</f>
        <v/>
      </c>
      <c r="BL20" s="16" t="str">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
      </c>
      <c r="BM20" s="16" t="str">
        <f aca="false">IF(AK20=0,"",IF(AW20="FT",IF(AX20&lt;FT_First,"",IF(AX20&lt;FT_Y5,FT_First+FT_Int1*INT((AX20-FT_First)/FT_Int1),FT_Y5+FT_Int2*INT((AX20-FT_Y5)/FT_Int2))),IF(AW20="PT",IF(AX20&lt;PT_First,"",PT_First+PT_Int*INT((AX20-PT_First)/PT_Int)),"")))</f>
        <v/>
      </c>
      <c r="BN20" s="16" t="str">
        <f aca="false">IF(AK20=0,"",IF((SchemeStart-1)&lt;AL20,-1,12*(YEAR((SchemeStart-1))-YEAR(AL20))+MONTH((SchemeStart-1))-MONTH(AL20)-IF(DAY((SchemeStart-1))&lt;MIN(DAY(AL20),DAY(EOMONTH((SchemeStart-1),0))),1,0)))</f>
        <v/>
      </c>
      <c r="BO20" s="16" t="str">
        <f aca="false">IF(AK20=0,"",IF(OR(AM20&lt;2,AO20&gt;(SchemeStart-1)),BN20,IF((AO20-1)&lt;AL20,-1,12*(YEAR((AO20-1))-YEAR(AL20))+MONTH((AO20-1))-MONTH(AL20)-IF(DAY((AO20-1))&lt;MIN(DAY(AL20),DAY(EOMONTH((AO20-1),0))),1,0))))</f>
        <v/>
      </c>
      <c r="BP20" s="16" t="str">
        <f aca="false">IF(AK20=0,"",IF(OR(AM20&lt;3,AP20&gt;(SchemeStart-1)),BN20,IF((AP20-1)&lt;AL20,-1,12*(YEAR((AP20-1))-YEAR(AL20))+MONTH((AP20-1))-MONTH(AL20)-IF(DAY((AP20-1))&lt;MIN(DAY(AL20),DAY(EOMONTH((AP20-1),0))),1,0))))</f>
        <v/>
      </c>
      <c r="BQ20" s="16" t="str">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
      </c>
      <c r="BR20" s="0" t="str">
        <f aca="false">IF(LEN($A20&amp;$B20)=0,"",$A20&amp;" "&amp;$B20)</f>
        <v/>
      </c>
    </row>
    <row r="21" customFormat="false" ht="15" hidden="false" customHeight="false" outlineLevel="0" collapsed="false">
      <c r="A21" s="12"/>
      <c r="B21" s="12"/>
      <c r="C21" s="12"/>
      <c r="D21" s="13"/>
      <c r="E21" s="14" t="str">
        <f aca="false">IF(OR(AK21=0,$D21=""),"",DATE(YEAR(AsOfDate)+IF(DATE(YEAR(AsOfDate),MONTH($D21),DAY($D21))&lt;=AsOfDate,1,0),MONTH($D21),DAY($D21)))</f>
        <v/>
      </c>
      <c r="F21" s="13"/>
      <c r="G21" s="13"/>
      <c r="H21" s="13"/>
      <c r="I21" s="13"/>
      <c r="J21" s="13"/>
      <c r="K21" s="14" t="str">
        <f aca="false">IF(AK21=0,"",DATE(YEAR(AsOfDate)+IF(DATE(YEAR(AsOfDate),MONTH(AL21),DAY(AL21))&lt;=AsOfDate,1,0),MONTH(AL21),DAY(AL21)))</f>
        <v/>
      </c>
      <c r="L21" s="15" t="str">
        <f aca="false">IF(AK21=0,"",ROUND((AsOfDate-AL21)/365.25,1))</f>
        <v/>
      </c>
      <c r="M21" s="16" t="str">
        <f aca="false">IF(AK21=0,"",IF(AsOfDate&lt;AL21,"-",DATEDIF(AL21,AsOfDate,"y")&amp;"y "&amp;DATEDIF(AL21,AsOfDate,"ym")&amp;"m "&amp;DATEDIF(AL21,AsOfDate,"md")&amp;"d"))</f>
        <v/>
      </c>
      <c r="N21" s="17" t="str">
        <f aca="false">IF(AK21=0,"",O21*HoursPerDay)</f>
        <v/>
      </c>
      <c r="O21" s="17" t="str">
        <f aca="false">IF(AK21=0,"",MAX(0,BD21-BQ21))</f>
        <v/>
      </c>
      <c r="P21" s="18"/>
      <c r="Q21" s="16"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16"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IF(AK21=0,"",IF(AW21="None","",EDATE(AL21,BF21)))</f>
        <v/>
      </c>
      <c r="T21" s="17" t="str">
        <f aca="false">IF(AK21=0,"",IF(NOT(LH_Ready),"",IF($F21&gt;PFYDate,0,IF(LH_ColPeriod=0,W21-U21+V21,SUMIFS(INDEX(LH_Data,0,LH_ColAcc),INDEX(LH_Data,0,LH_ColFirst),$A21,INDEX(LH_Data,0,LH_ColSur),$B21,INDEX(LH_Data,0,LH_ColCat),BonusCat,INDEX(LH_Data,0,LH_ColPeriod),LH_OpenLabel)*UnitFactor))))</f>
        <v/>
      </c>
      <c r="U21" s="17" t="str">
        <f aca="false">IF(AK21=0,"",IF(NOT(LH_Ready),"",SUMIFS(INDEX(LH_Data,0,LH_ColAcc),INDEX(LH_Data,0,LH_ColFirst),$A21,INDEX(LH_Data,0,LH_ColSur),$B21,INDEX(LH_Data,0,LH_ColCat),BonusCat,INDEX(LH_Data,0,LH_ColStart),"&gt;="&amp;AL21)*UnitFactor))</f>
        <v/>
      </c>
      <c r="V21" s="17" t="str">
        <f aca="false">IF(AK21=0,"",IF(NOT(LH_Ready),"",SUMIFS(INDEX(LH_Data,0,LH_ColTaken),INDEX(LH_Data,0,LH_ColFirst),$A21,INDEX(LH_Data,0,LH_ColSur),$B21,INDEX(LH_Data,0,LH_ColCat),BonusCat,INDEX(LH_Data,0,LH_ColStart),"&gt;="&amp;AL21)*UnitFactor))</f>
        <v/>
      </c>
      <c r="W21" s="17" t="str">
        <f aca="false">IF(AK21=0,"",IF(NOT(LH_Ready),"",IF(BH21=0,0,INDEX(INDEX(LH_Data,0,LH_ColClose),BH21-1)*UnitFactor)))</f>
        <v/>
      </c>
      <c r="X21" s="17" t="str">
        <f aca="false">IF(AK21=0,"",(MAX(0,BD21-BQ21)-MAX(0,BE21-BQ21))*HoursPerDay)</f>
        <v/>
      </c>
      <c r="Y21" s="17" t="str">
        <f aca="false">IF(AK21=0,"",IF(NOT(LH_Ready),"",IF($AI21="Yes",N(AE21)*HoursPerDay-SUMIFS(INDEX(LH_Data,0,LH_ColAcc),INDEX(LH_Data,0,LH_ColFirst),$A21,INDEX(LH_Data,0,LH_ColSur),$B21,INDEX(LH_Data,0,LH_ColCat),BonusCat,INDEX(LH_Data,0,LH_ColStart),"&gt;="&amp;(EOMONTH(AsOfDate,-1)+1),INDEX(LH_Data,0,LH_ColStart),"&lt;="&amp;AsOfDate)*UnitFactor,IF(BG21=0,N21,N21-N(T21)-N(U21)))))</f>
        <v/>
      </c>
      <c r="Z21" s="16" t="str">
        <f aca="false">IF(OR(AK21=0,Y21=""),"",IF(Y21&gt;0,"Yes","No"))</f>
        <v/>
      </c>
      <c r="AA21" s="16"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
      </c>
      <c r="AB21" s="17" t="str">
        <f aca="false">IF(OR(AK21=0,T21=""),"",MAX(0,BE21-BQ21)*HoursPerDay-T21)</f>
        <v/>
      </c>
      <c r="AC21" s="16" t="str">
        <f aca="false">IF(AK21=0,"",BG21)</f>
        <v/>
      </c>
      <c r="AD21" s="16"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17" t="str">
        <f aca="false">IF(AK21=0,"",O21-MAX(0,BL21-BQ21))</f>
        <v/>
      </c>
      <c r="AF21" s="14" t="str">
        <f aca="false">IF(OR(AK21=0,AE21="",N(AE21)=0,BM21=""),"",EDATE(AL21,BM21))</f>
        <v/>
      </c>
      <c r="AG21" s="17" t="str">
        <f aca="false">IF(AK21=0,"",MIN(BD21,BQ21))</f>
        <v/>
      </c>
      <c r="AH21" s="17" t="str">
        <f aca="false">IF(AK21=0,"",IF(NOT(LH_Ready),"",IF(BG21=0,0,MAX(0,ROUND(N(T21)+N(U21)-N21,2)))))</f>
        <v/>
      </c>
      <c r="AI21" s="12"/>
      <c r="AJ21" s="12"/>
      <c r="AK21" s="16" t="n">
        <f aca="false">IF(OR(LEN($A21&amp;$B21)=0,$F21=""),0,1)</f>
        <v>0</v>
      </c>
      <c r="AL21" s="14" t="str">
        <f aca="false">IF(AK21=0,"",IF(PreSchemeCounts="No",MAX(SchemeStart,IF($J21&lt;&gt;"",$J21,IF(OR(CasualCounts="Yes",COUNT($G21:$I21)=0),$F21,IF(Apply2026="No",IF($I21="",$F21,$I21),IF(COUNT($H21:$I21)=0,$F21,MIN($H21:$I21)))))),IF($J21&lt;&gt;"",$J21,IF(OR(CasualCounts="Yes",COUNT($G21:$I21)=0),$F21,IF(Apply2026="No",IF($I21="",$F21,$I21),IF(COUNT($H21:$I21)=0,$F21,MIN($H21:$I21)))))))</f>
        <v/>
      </c>
      <c r="AM21" s="16" t="str">
        <f aca="false">IF(AK21=0,"",COUNT($G21:$I21))</f>
        <v/>
      </c>
      <c r="AN21" s="14" t="str">
        <f aca="false">IF(AK21=0,"",IFERROR(SMALL($G21:$I21,1),""))</f>
        <v/>
      </c>
      <c r="AO21" s="14" t="str">
        <f aca="false">IF(AK21=0,"",IFERROR(SMALL($G21:$I21,2),""))</f>
        <v/>
      </c>
      <c r="AP21" s="14" t="str">
        <f aca="false">IF(AK21=0,"",IFERROR(SMALL($G21:$I21,3),""))</f>
        <v/>
      </c>
      <c r="AQ21" s="16" t="str">
        <f aca="false">IF(AK21=0,"",IF(AN21="","",IF(AN21=$H21,"Part-Time",IF(AN21=$I21,"Full-Time","Casual"))))</f>
        <v/>
      </c>
      <c r="AR21" s="16" t="str">
        <f aca="false">IF(AK21=0,"",IF(AO21="","",IF(AO21=$H21,"Part-Time",IF(AO21=$I21,"Full-Time","Casual"))))</f>
        <v/>
      </c>
      <c r="AS21" s="16" t="str">
        <f aca="false">IF(AK21=0,"",IF(AP21="","",IF(AP21=$H21,"Part-Time",IF(AP21=$I21,"Full-Time","Casual"))))</f>
        <v/>
      </c>
      <c r="AT21" s="16"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
      </c>
      <c r="AU21" s="16" t="str">
        <f aca="false">IF(AK21=0,"",IF(AM21&lt;2,"",IF(OR(ISNUMBER(SEARCH("full",AR21)),UPPER(TRIM(AR21))="FT",UPPER(TRIM(AR21))="FTE"),"FT",IF(AND(OR(ISNUMBER(SEARCH("part",AR21)),UPPER(TRIM(AR21))="PT",UPPER(TRIM(AR21))="PTE"),Apply2026="Yes",OR($P21="",N($P21)&gt;=PT_MinHours)),"PT","None"))))</f>
        <v/>
      </c>
      <c r="AV21" s="16" t="str">
        <f aca="false">IF(AK21=0,"",IF(AM21&lt;3,"",IF(OR(ISNUMBER(SEARCH("full",AS21)),UPPER(TRIM(AS21))="FT",UPPER(TRIM(AS21))="FTE"),"FT",IF(AND(OR(ISNUMBER(SEARCH("part",AS21)),UPPER(TRIM(AS21))="PT",UPPER(TRIM(AS21))="PTE"),Apply2026="Yes",OR($P21="",N($P21)&gt;=PT_MinHours)),"PT","None"))))</f>
        <v/>
      </c>
      <c r="AW21" s="16" t="str">
        <f aca="false">IF(AK21=0,"",IF(AND(AM21&gt;=3,AP21&lt;=AsOfDate),AV21,IF(AND(AM21&gt;=2,AO21&lt;=AsOfDate),AU21,AT21)))</f>
        <v/>
      </c>
      <c r="AX21" s="16" t="str">
        <f aca="false">IF(AK21=0,"",IF(AsOfDate&lt;AL21,-1,12*(YEAR(AsOfDate)-YEAR(AL21))+MONTH(AsOfDate)-MONTH(AL21)-IF(DAY(AsOfDate)&lt;MIN(DAY(AL21),DAY(EOMONTH(AsOfDate,0))),1,0)))</f>
        <v/>
      </c>
      <c r="AY21" s="16" t="str">
        <f aca="false">IF(AK21=0,"",IF(OR(AM21&lt;2,AO21&gt;AsOfDate),AX21,IF((AO21-1)&lt;AL21,-1,12*(YEAR((AO21-1))-YEAR(AL21))+MONTH((AO21-1))-MONTH(AL21)-IF(DAY((AO21-1))&lt;MIN(DAY(AL21),DAY(EOMONTH((AO21-1),0))),1,0))))</f>
        <v/>
      </c>
      <c r="AZ21" s="16" t="str">
        <f aca="false">IF(AK21=0,"",IF(OR(AM21&lt;3,AP21&gt;AsOfDate),AX21,IF((AP21-1)&lt;AL21,-1,12*(YEAR((AP21-1))-YEAR(AL21))+MONTH((AP21-1))-MONTH(AL21)-IF(DAY((AP21-1))&lt;MIN(DAY(AL21),DAY(EOMONTH((AP21-1),0))),1,0))))</f>
        <v/>
      </c>
      <c r="BA21" s="16" t="str">
        <f aca="false">IF(AK21=0,"",IF(PFYDate&lt;AL21,-1,12*(YEAR(PFYDate)-YEAR(AL21))+MONTH(PFYDate)-MONTH(AL21)-IF(DAY(PFYDate)&lt;MIN(DAY(AL21),DAY(EOMONTH(PFYDate,0))),1,0)))</f>
        <v/>
      </c>
      <c r="BB21" s="16" t="str">
        <f aca="false">IF(AK21=0,"",IF(OR(AM21&lt;2,AO21&gt;PFYDate),BA21,IF((AO21-1)&lt;AL21,-1,12*(YEAR((AO21-1))-YEAR(AL21))+MONTH((AO21-1))-MONTH(AL21)-IF(DAY((AO21-1))&lt;MIN(DAY(AL21),DAY(EOMONTH((AO21-1),0))),1,0))))</f>
        <v/>
      </c>
      <c r="BC21" s="16" t="str">
        <f aca="false">IF(AK21=0,"",IF(OR(AM21&lt;3,AP21&gt;PFYDate),BA21,IF((AP21-1)&lt;AL21,-1,12*(YEAR((AP21-1))-YEAR(AL21))+MONTH((AP21-1))-MONTH(AL21)-IF(DAY((AP21-1))&lt;MIN(DAY(AL21),DAY(EOMONTH((AP21-1),0))),1,0))))</f>
        <v/>
      </c>
      <c r="BD21" s="16" t="str">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
      </c>
      <c r="BE21" s="16" t="str">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
      </c>
      <c r="BF21" s="16" t="str">
        <f aca="false">IF(AK21=0,"",IF(AW21="FT",IF(AX21&lt;FT_First,FT_First,IF(AX21&lt;FT_Y5,MIN(FT_Y5,FT_First+FT_Int1*(INT((AX21-FT_First)/FT_Int1)+1)),FT_Y5+12*INT((AX21-FT_Y5)/12)+FT_Int2*(INT(MOD(AX21-FT_Y5,12)/FT_Int2)+1))),IF(AW21="PT",IF(AX21&lt;PT_First,PT_First,PT_First+PT_Int*(INT((AX21-PT_First)/PT_Int)+1)),"")))</f>
        <v/>
      </c>
      <c r="BG21" s="16" t="str">
        <f aca="false">IF(AK21=0,"",IF(NOT(LH_Ready),0,COUNTIFS(INDEX(LH_Data,0,LH_ColFirst),$A21,INDEX(LH_Data,0,LH_ColSur),$B21,INDEX(LH_Data,0,LH_ColCat),BonusCat)))</f>
        <v/>
      </c>
      <c r="BH21" s="16" t="str">
        <f aca="false">IF(AK21=0,"",IF(OR(NOT(LH_Ready),BG21=0),0,SUMPRODUCT(MAX((INDEX(LH_Data,0,LH_ColFirst)=$A21)*(INDEX(LH_Data,0,LH_ColSur)=$B21)*(INDEX(LH_Data,0,LH_ColCat)=BonusCat)*ROW(LH_Data)))))</f>
        <v/>
      </c>
      <c r="BI21" s="16" t="str">
        <f aca="false">IF(AK21=0,"",IF(EOMONTH(AsOfDate,-1)&lt;AL21,-1,12*(YEAR(EOMONTH(AsOfDate,-1))-YEAR(AL21))+MONTH(EOMONTH(AsOfDate,-1))-MONTH(AL21)-IF(DAY(EOMONTH(AsOfDate,-1))&lt;MIN(DAY(AL21),DAY(EOMONTH(EOMONTH(AsOfDate,-1),0))),1,0)))</f>
        <v/>
      </c>
      <c r="BJ21" s="16" t="str">
        <f aca="false">IF(AK21=0,"",IF(OR(AM21&lt;2,AO21&gt;EOMONTH(AsOfDate,-1)),BI21,IF((AO21-1)&lt;AL21,-1,12*(YEAR((AO21-1))-YEAR(AL21))+MONTH((AO21-1))-MONTH(AL21)-IF(DAY((AO21-1))&lt;MIN(DAY(AL21),DAY(EOMONTH((AO21-1),0))),1,0))))</f>
        <v/>
      </c>
      <c r="BK21" s="16" t="str">
        <f aca="false">IF(AK21=0,"",IF(OR(AM21&lt;3,AP21&gt;EOMONTH(AsOfDate,-1)),BI21,IF((AP21-1)&lt;AL21,-1,12*(YEAR((AP21-1))-YEAR(AL21))+MONTH((AP21-1))-MONTH(AL21)-IF(DAY((AP21-1))&lt;MIN(DAY(AL21),DAY(EOMONTH((AP21-1),0))),1,0))))</f>
        <v/>
      </c>
      <c r="BL21" s="16" t="str">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
      </c>
      <c r="BM21" s="16" t="str">
        <f aca="false">IF(AK21=0,"",IF(AW21="FT",IF(AX21&lt;FT_First,"",IF(AX21&lt;FT_Y5,FT_First+FT_Int1*INT((AX21-FT_First)/FT_Int1),FT_Y5+FT_Int2*INT((AX21-FT_Y5)/FT_Int2))),IF(AW21="PT",IF(AX21&lt;PT_First,"",PT_First+PT_Int*INT((AX21-PT_First)/PT_Int)),"")))</f>
        <v/>
      </c>
      <c r="BN21" s="16" t="str">
        <f aca="false">IF(AK21=0,"",IF((SchemeStart-1)&lt;AL21,-1,12*(YEAR((SchemeStart-1))-YEAR(AL21))+MONTH((SchemeStart-1))-MONTH(AL21)-IF(DAY((SchemeStart-1))&lt;MIN(DAY(AL21),DAY(EOMONTH((SchemeStart-1),0))),1,0)))</f>
        <v/>
      </c>
      <c r="BO21" s="16" t="str">
        <f aca="false">IF(AK21=0,"",IF(OR(AM21&lt;2,AO21&gt;(SchemeStart-1)),BN21,IF((AO21-1)&lt;AL21,-1,12*(YEAR((AO21-1))-YEAR(AL21))+MONTH((AO21-1))-MONTH(AL21)-IF(DAY((AO21-1))&lt;MIN(DAY(AL21),DAY(EOMONTH((AO21-1),0))),1,0))))</f>
        <v/>
      </c>
      <c r="BP21" s="16" t="str">
        <f aca="false">IF(AK21=0,"",IF(OR(AM21&lt;3,AP21&gt;(SchemeStart-1)),BN21,IF((AP21-1)&lt;AL21,-1,12*(YEAR((AP21-1))-YEAR(AL21))+MONTH((AP21-1))-MONTH(AL21)-IF(DAY((AP21-1))&lt;MIN(DAY(AL21),DAY(EOMONTH((AP21-1),0))),1,0))))</f>
        <v/>
      </c>
      <c r="BQ21" s="16" t="str">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
      </c>
      <c r="BR21" s="0" t="str">
        <f aca="false">IF(LEN($A21&amp;$B21)=0,"",$A21&amp;" "&amp;$B21)</f>
        <v/>
      </c>
    </row>
    <row r="22" customFormat="false" ht="15" hidden="false" customHeight="false" outlineLevel="0" collapsed="false">
      <c r="A22" s="12"/>
      <c r="B22" s="12"/>
      <c r="C22" s="12"/>
      <c r="D22" s="13"/>
      <c r="E22" s="14" t="str">
        <f aca="false">IF(OR(AK22=0,$D22=""),"",DATE(YEAR(AsOfDate)+IF(DATE(YEAR(AsOfDate),MONTH($D22),DAY($D22))&lt;=AsOfDate,1,0),MONTH($D22),DAY($D22)))</f>
        <v/>
      </c>
      <c r="F22" s="13"/>
      <c r="G22" s="13"/>
      <c r="H22" s="13"/>
      <c r="I22" s="13"/>
      <c r="J22" s="13"/>
      <c r="K22" s="14" t="str">
        <f aca="false">IF(AK22=0,"",DATE(YEAR(AsOfDate)+IF(DATE(YEAR(AsOfDate),MONTH(AL22),DAY(AL22))&lt;=AsOfDate,1,0),MONTH(AL22),DAY(AL22)))</f>
        <v/>
      </c>
      <c r="L22" s="15" t="str">
        <f aca="false">IF(AK22=0,"",ROUND((AsOfDate-AL22)/365.25,1))</f>
        <v/>
      </c>
      <c r="M22" s="16" t="str">
        <f aca="false">IF(AK22=0,"",IF(AsOfDate&lt;AL22,"-",DATEDIF(AL22,AsOfDate,"y")&amp;"y "&amp;DATEDIF(AL22,AsOfDate,"ym")&amp;"m "&amp;DATEDIF(AL22,AsOfDate,"md")&amp;"d"))</f>
        <v/>
      </c>
      <c r="N22" s="17" t="str">
        <f aca="false">IF(AK22=0,"",O22*HoursPerDay)</f>
        <v/>
      </c>
      <c r="O22" s="17" t="str">
        <f aca="false">IF(AK22=0,"",MAX(0,BD22-BQ22))</f>
        <v/>
      </c>
      <c r="P22" s="18"/>
      <c r="Q22" s="16"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16"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IF(AK22=0,"",IF(AW22="None","",EDATE(AL22,BF22)))</f>
        <v/>
      </c>
      <c r="T22" s="17" t="str">
        <f aca="false">IF(AK22=0,"",IF(NOT(LH_Ready),"",IF($F22&gt;PFYDate,0,IF(LH_ColPeriod=0,W22-U22+V22,SUMIFS(INDEX(LH_Data,0,LH_ColAcc),INDEX(LH_Data,0,LH_ColFirst),$A22,INDEX(LH_Data,0,LH_ColSur),$B22,INDEX(LH_Data,0,LH_ColCat),BonusCat,INDEX(LH_Data,0,LH_ColPeriod),LH_OpenLabel)*UnitFactor))))</f>
        <v/>
      </c>
      <c r="U22" s="17" t="str">
        <f aca="false">IF(AK22=0,"",IF(NOT(LH_Ready),"",SUMIFS(INDEX(LH_Data,0,LH_ColAcc),INDEX(LH_Data,0,LH_ColFirst),$A22,INDEX(LH_Data,0,LH_ColSur),$B22,INDEX(LH_Data,0,LH_ColCat),BonusCat,INDEX(LH_Data,0,LH_ColStart),"&gt;="&amp;AL22)*UnitFactor))</f>
        <v/>
      </c>
      <c r="V22" s="17" t="str">
        <f aca="false">IF(AK22=0,"",IF(NOT(LH_Ready),"",SUMIFS(INDEX(LH_Data,0,LH_ColTaken),INDEX(LH_Data,0,LH_ColFirst),$A22,INDEX(LH_Data,0,LH_ColSur),$B22,INDEX(LH_Data,0,LH_ColCat),BonusCat,INDEX(LH_Data,0,LH_ColStart),"&gt;="&amp;AL22)*UnitFactor))</f>
        <v/>
      </c>
      <c r="W22" s="17" t="str">
        <f aca="false">IF(AK22=0,"",IF(NOT(LH_Ready),"",IF(BH22=0,0,INDEX(INDEX(LH_Data,0,LH_ColClose),BH22-1)*UnitFactor)))</f>
        <v/>
      </c>
      <c r="X22" s="17" t="str">
        <f aca="false">IF(AK22=0,"",(MAX(0,BD22-BQ22)-MAX(0,BE22-BQ22))*HoursPerDay)</f>
        <v/>
      </c>
      <c r="Y22" s="17" t="str">
        <f aca="false">IF(AK22=0,"",IF(NOT(LH_Ready),"",IF($AI22="Yes",N(AE22)*HoursPerDay-SUMIFS(INDEX(LH_Data,0,LH_ColAcc),INDEX(LH_Data,0,LH_ColFirst),$A22,INDEX(LH_Data,0,LH_ColSur),$B22,INDEX(LH_Data,0,LH_ColCat),BonusCat,INDEX(LH_Data,0,LH_ColStart),"&gt;="&amp;(EOMONTH(AsOfDate,-1)+1),INDEX(LH_Data,0,LH_ColStart),"&lt;="&amp;AsOfDate)*UnitFactor,IF(BG22=0,N22,N22-N(T22)-N(U22)))))</f>
        <v/>
      </c>
      <c r="Z22" s="16" t="str">
        <f aca="false">IF(OR(AK22=0,Y22=""),"",IF(Y22&gt;0,"Yes","No"))</f>
        <v/>
      </c>
      <c r="AA22" s="16"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
      </c>
      <c r="AB22" s="17" t="str">
        <f aca="false">IF(OR(AK22=0,T22=""),"",MAX(0,BE22-BQ22)*HoursPerDay-T22)</f>
        <v/>
      </c>
      <c r="AC22" s="16" t="str">
        <f aca="false">IF(AK22=0,"",BG22)</f>
        <v/>
      </c>
      <c r="AD22" s="16"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17" t="str">
        <f aca="false">IF(AK22=0,"",O22-MAX(0,BL22-BQ22))</f>
        <v/>
      </c>
      <c r="AF22" s="14" t="str">
        <f aca="false">IF(OR(AK22=0,AE22="",N(AE22)=0,BM22=""),"",EDATE(AL22,BM22))</f>
        <v/>
      </c>
      <c r="AG22" s="17" t="str">
        <f aca="false">IF(AK22=0,"",MIN(BD22,BQ22))</f>
        <v/>
      </c>
      <c r="AH22" s="17" t="str">
        <f aca="false">IF(AK22=0,"",IF(NOT(LH_Ready),"",IF(BG22=0,0,MAX(0,ROUND(N(T22)+N(U22)-N22,2)))))</f>
        <v/>
      </c>
      <c r="AI22" s="12"/>
      <c r="AJ22" s="12"/>
      <c r="AK22" s="16" t="n">
        <f aca="false">IF(OR(LEN($A22&amp;$B22)=0,$F22=""),0,1)</f>
        <v>0</v>
      </c>
      <c r="AL22" s="14" t="str">
        <f aca="false">IF(AK22=0,"",IF(PreSchemeCounts="No",MAX(SchemeStart,IF($J22&lt;&gt;"",$J22,IF(OR(CasualCounts="Yes",COUNT($G22:$I22)=0),$F22,IF(Apply2026="No",IF($I22="",$F22,$I22),IF(COUNT($H22:$I22)=0,$F22,MIN($H22:$I22)))))),IF($J22&lt;&gt;"",$J22,IF(OR(CasualCounts="Yes",COUNT($G22:$I22)=0),$F22,IF(Apply2026="No",IF($I22="",$F22,$I22),IF(COUNT($H22:$I22)=0,$F22,MIN($H22:$I22)))))))</f>
        <v/>
      </c>
      <c r="AM22" s="16" t="str">
        <f aca="false">IF(AK22=0,"",COUNT($G22:$I22))</f>
        <v/>
      </c>
      <c r="AN22" s="14" t="str">
        <f aca="false">IF(AK22=0,"",IFERROR(SMALL($G22:$I22,1),""))</f>
        <v/>
      </c>
      <c r="AO22" s="14" t="str">
        <f aca="false">IF(AK22=0,"",IFERROR(SMALL($G22:$I22,2),""))</f>
        <v/>
      </c>
      <c r="AP22" s="14" t="str">
        <f aca="false">IF(AK22=0,"",IFERROR(SMALL($G22:$I22,3),""))</f>
        <v/>
      </c>
      <c r="AQ22" s="16" t="str">
        <f aca="false">IF(AK22=0,"",IF(AN22="","",IF(AN22=$H22,"Part-Time",IF(AN22=$I22,"Full-Time","Casual"))))</f>
        <v/>
      </c>
      <c r="AR22" s="16" t="str">
        <f aca="false">IF(AK22=0,"",IF(AO22="","",IF(AO22=$H22,"Part-Time",IF(AO22=$I22,"Full-Time","Casual"))))</f>
        <v/>
      </c>
      <c r="AS22" s="16" t="str">
        <f aca="false">IF(AK22=0,"",IF(AP22="","",IF(AP22=$H22,"Part-Time",IF(AP22=$I22,"Full-Time","Casual"))))</f>
        <v/>
      </c>
      <c r="AT22" s="16"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
      </c>
      <c r="AU22" s="16" t="str">
        <f aca="false">IF(AK22=0,"",IF(AM22&lt;2,"",IF(OR(ISNUMBER(SEARCH("full",AR22)),UPPER(TRIM(AR22))="FT",UPPER(TRIM(AR22))="FTE"),"FT",IF(AND(OR(ISNUMBER(SEARCH("part",AR22)),UPPER(TRIM(AR22))="PT",UPPER(TRIM(AR22))="PTE"),Apply2026="Yes",OR($P22="",N($P22)&gt;=PT_MinHours)),"PT","None"))))</f>
        <v/>
      </c>
      <c r="AV22" s="16" t="str">
        <f aca="false">IF(AK22=0,"",IF(AM22&lt;3,"",IF(OR(ISNUMBER(SEARCH("full",AS22)),UPPER(TRIM(AS22))="FT",UPPER(TRIM(AS22))="FTE"),"FT",IF(AND(OR(ISNUMBER(SEARCH("part",AS22)),UPPER(TRIM(AS22))="PT",UPPER(TRIM(AS22))="PTE"),Apply2026="Yes",OR($P22="",N($P22)&gt;=PT_MinHours)),"PT","None"))))</f>
        <v/>
      </c>
      <c r="AW22" s="16" t="str">
        <f aca="false">IF(AK22=0,"",IF(AND(AM22&gt;=3,AP22&lt;=AsOfDate),AV22,IF(AND(AM22&gt;=2,AO22&lt;=AsOfDate),AU22,AT22)))</f>
        <v/>
      </c>
      <c r="AX22" s="16" t="str">
        <f aca="false">IF(AK22=0,"",IF(AsOfDate&lt;AL22,-1,12*(YEAR(AsOfDate)-YEAR(AL22))+MONTH(AsOfDate)-MONTH(AL22)-IF(DAY(AsOfDate)&lt;MIN(DAY(AL22),DAY(EOMONTH(AsOfDate,0))),1,0)))</f>
        <v/>
      </c>
      <c r="AY22" s="16" t="str">
        <f aca="false">IF(AK22=0,"",IF(OR(AM22&lt;2,AO22&gt;AsOfDate),AX22,IF((AO22-1)&lt;AL22,-1,12*(YEAR((AO22-1))-YEAR(AL22))+MONTH((AO22-1))-MONTH(AL22)-IF(DAY((AO22-1))&lt;MIN(DAY(AL22),DAY(EOMONTH((AO22-1),0))),1,0))))</f>
        <v/>
      </c>
      <c r="AZ22" s="16" t="str">
        <f aca="false">IF(AK22=0,"",IF(OR(AM22&lt;3,AP22&gt;AsOfDate),AX22,IF((AP22-1)&lt;AL22,-1,12*(YEAR((AP22-1))-YEAR(AL22))+MONTH((AP22-1))-MONTH(AL22)-IF(DAY((AP22-1))&lt;MIN(DAY(AL22),DAY(EOMONTH((AP22-1),0))),1,0))))</f>
        <v/>
      </c>
      <c r="BA22" s="16" t="str">
        <f aca="false">IF(AK22=0,"",IF(PFYDate&lt;AL22,-1,12*(YEAR(PFYDate)-YEAR(AL22))+MONTH(PFYDate)-MONTH(AL22)-IF(DAY(PFYDate)&lt;MIN(DAY(AL22),DAY(EOMONTH(PFYDate,0))),1,0)))</f>
        <v/>
      </c>
      <c r="BB22" s="16" t="str">
        <f aca="false">IF(AK22=0,"",IF(OR(AM22&lt;2,AO22&gt;PFYDate),BA22,IF((AO22-1)&lt;AL22,-1,12*(YEAR((AO22-1))-YEAR(AL22))+MONTH((AO22-1))-MONTH(AL22)-IF(DAY((AO22-1))&lt;MIN(DAY(AL22),DAY(EOMONTH((AO22-1),0))),1,0))))</f>
        <v/>
      </c>
      <c r="BC22" s="16" t="str">
        <f aca="false">IF(AK22=0,"",IF(OR(AM22&lt;3,AP22&gt;PFYDate),BA22,IF((AP22-1)&lt;AL22,-1,12*(YEAR((AP22-1))-YEAR(AL22))+MONTH((AP22-1))-MONTH(AL22)-IF(DAY((AP22-1))&lt;MIN(DAY(AL22),DAY(EOMONTH((AP22-1),0))),1,0))))</f>
        <v/>
      </c>
      <c r="BD22" s="16" t="str">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
      </c>
      <c r="BE22" s="16" t="str">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
      </c>
      <c r="BF22" s="16" t="str">
        <f aca="false">IF(AK22=0,"",IF(AW22="FT",IF(AX22&lt;FT_First,FT_First,IF(AX22&lt;FT_Y5,MIN(FT_Y5,FT_First+FT_Int1*(INT((AX22-FT_First)/FT_Int1)+1)),FT_Y5+12*INT((AX22-FT_Y5)/12)+FT_Int2*(INT(MOD(AX22-FT_Y5,12)/FT_Int2)+1))),IF(AW22="PT",IF(AX22&lt;PT_First,PT_First,PT_First+PT_Int*(INT((AX22-PT_First)/PT_Int)+1)),"")))</f>
        <v/>
      </c>
      <c r="BG22" s="16" t="str">
        <f aca="false">IF(AK22=0,"",IF(NOT(LH_Ready),0,COUNTIFS(INDEX(LH_Data,0,LH_ColFirst),$A22,INDEX(LH_Data,0,LH_ColSur),$B22,INDEX(LH_Data,0,LH_ColCat),BonusCat)))</f>
        <v/>
      </c>
      <c r="BH22" s="16" t="str">
        <f aca="false">IF(AK22=0,"",IF(OR(NOT(LH_Ready),BG22=0),0,SUMPRODUCT(MAX((INDEX(LH_Data,0,LH_ColFirst)=$A22)*(INDEX(LH_Data,0,LH_ColSur)=$B22)*(INDEX(LH_Data,0,LH_ColCat)=BonusCat)*ROW(LH_Data)))))</f>
        <v/>
      </c>
      <c r="BI22" s="16" t="str">
        <f aca="false">IF(AK22=0,"",IF(EOMONTH(AsOfDate,-1)&lt;AL22,-1,12*(YEAR(EOMONTH(AsOfDate,-1))-YEAR(AL22))+MONTH(EOMONTH(AsOfDate,-1))-MONTH(AL22)-IF(DAY(EOMONTH(AsOfDate,-1))&lt;MIN(DAY(AL22),DAY(EOMONTH(EOMONTH(AsOfDate,-1),0))),1,0)))</f>
        <v/>
      </c>
      <c r="BJ22" s="16" t="str">
        <f aca="false">IF(AK22=0,"",IF(OR(AM22&lt;2,AO22&gt;EOMONTH(AsOfDate,-1)),BI22,IF((AO22-1)&lt;AL22,-1,12*(YEAR((AO22-1))-YEAR(AL22))+MONTH((AO22-1))-MONTH(AL22)-IF(DAY((AO22-1))&lt;MIN(DAY(AL22),DAY(EOMONTH((AO22-1),0))),1,0))))</f>
        <v/>
      </c>
      <c r="BK22" s="16" t="str">
        <f aca="false">IF(AK22=0,"",IF(OR(AM22&lt;3,AP22&gt;EOMONTH(AsOfDate,-1)),BI22,IF((AP22-1)&lt;AL22,-1,12*(YEAR((AP22-1))-YEAR(AL22))+MONTH((AP22-1))-MONTH(AL22)-IF(DAY((AP22-1))&lt;MIN(DAY(AL22),DAY(EOMONTH((AP22-1),0))),1,0))))</f>
        <v/>
      </c>
      <c r="BL22" s="16" t="str">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
      </c>
      <c r="BM22" s="16" t="str">
        <f aca="false">IF(AK22=0,"",IF(AW22="FT",IF(AX22&lt;FT_First,"",IF(AX22&lt;FT_Y5,FT_First+FT_Int1*INT((AX22-FT_First)/FT_Int1),FT_Y5+FT_Int2*INT((AX22-FT_Y5)/FT_Int2))),IF(AW22="PT",IF(AX22&lt;PT_First,"",PT_First+PT_Int*INT((AX22-PT_First)/PT_Int)),"")))</f>
        <v/>
      </c>
      <c r="BN22" s="16" t="str">
        <f aca="false">IF(AK22=0,"",IF((SchemeStart-1)&lt;AL22,-1,12*(YEAR((SchemeStart-1))-YEAR(AL22))+MONTH((SchemeStart-1))-MONTH(AL22)-IF(DAY((SchemeStart-1))&lt;MIN(DAY(AL22),DAY(EOMONTH((SchemeStart-1),0))),1,0)))</f>
        <v/>
      </c>
      <c r="BO22" s="16" t="str">
        <f aca="false">IF(AK22=0,"",IF(OR(AM22&lt;2,AO22&gt;(SchemeStart-1)),BN22,IF((AO22-1)&lt;AL22,-1,12*(YEAR((AO22-1))-YEAR(AL22))+MONTH((AO22-1))-MONTH(AL22)-IF(DAY((AO22-1))&lt;MIN(DAY(AL22),DAY(EOMONTH((AO22-1),0))),1,0))))</f>
        <v/>
      </c>
      <c r="BP22" s="16" t="str">
        <f aca="false">IF(AK22=0,"",IF(OR(AM22&lt;3,AP22&gt;(SchemeStart-1)),BN22,IF((AP22-1)&lt;AL22,-1,12*(YEAR((AP22-1))-YEAR(AL22))+MONTH((AP22-1))-MONTH(AL22)-IF(DAY((AP22-1))&lt;MIN(DAY(AL22),DAY(EOMONTH((AP22-1),0))),1,0))))</f>
        <v/>
      </c>
      <c r="BQ22" s="16" t="str">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
      </c>
      <c r="BR22" s="0" t="str">
        <f aca="false">IF(LEN($A22&amp;$B22)=0,"",$A22&amp;" "&amp;$B22)</f>
        <v/>
      </c>
    </row>
    <row r="23" customFormat="false" ht="15" hidden="false" customHeight="false" outlineLevel="0" collapsed="false">
      <c r="A23" s="12"/>
      <c r="B23" s="12"/>
      <c r="C23" s="12"/>
      <c r="D23" s="13"/>
      <c r="E23" s="14" t="str">
        <f aca="false">IF(OR(AK23=0,$D23=""),"",DATE(YEAR(AsOfDate)+IF(DATE(YEAR(AsOfDate),MONTH($D23),DAY($D23))&lt;=AsOfDate,1,0),MONTH($D23),DAY($D23)))</f>
        <v/>
      </c>
      <c r="F23" s="13"/>
      <c r="G23" s="13"/>
      <c r="H23" s="13"/>
      <c r="I23" s="13"/>
      <c r="J23" s="13"/>
      <c r="K23" s="14" t="str">
        <f aca="false">IF(AK23=0,"",DATE(YEAR(AsOfDate)+IF(DATE(YEAR(AsOfDate),MONTH(AL23),DAY(AL23))&lt;=AsOfDate,1,0),MONTH(AL23),DAY(AL23)))</f>
        <v/>
      </c>
      <c r="L23" s="15" t="str">
        <f aca="false">IF(AK23=0,"",ROUND((AsOfDate-AL23)/365.25,1))</f>
        <v/>
      </c>
      <c r="M23" s="16" t="str">
        <f aca="false">IF(AK23=0,"",IF(AsOfDate&lt;AL23,"-",DATEDIF(AL23,AsOfDate,"y")&amp;"y "&amp;DATEDIF(AL23,AsOfDate,"ym")&amp;"m "&amp;DATEDIF(AL23,AsOfDate,"md")&amp;"d"))</f>
        <v/>
      </c>
      <c r="N23" s="17" t="str">
        <f aca="false">IF(AK23=0,"",O23*HoursPerDay)</f>
        <v/>
      </c>
      <c r="O23" s="17" t="str">
        <f aca="false">IF(AK23=0,"",MAX(0,BD23-BQ23))</f>
        <v/>
      </c>
      <c r="P23" s="18"/>
      <c r="Q23" s="16"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16"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IF(AK23=0,"",IF(AW23="None","",EDATE(AL23,BF23)))</f>
        <v/>
      </c>
      <c r="T23" s="17" t="str">
        <f aca="false">IF(AK23=0,"",IF(NOT(LH_Ready),"",IF($F23&gt;PFYDate,0,IF(LH_ColPeriod=0,W23-U23+V23,SUMIFS(INDEX(LH_Data,0,LH_ColAcc),INDEX(LH_Data,0,LH_ColFirst),$A23,INDEX(LH_Data,0,LH_ColSur),$B23,INDEX(LH_Data,0,LH_ColCat),BonusCat,INDEX(LH_Data,0,LH_ColPeriod),LH_OpenLabel)*UnitFactor))))</f>
        <v/>
      </c>
      <c r="U23" s="17" t="str">
        <f aca="false">IF(AK23=0,"",IF(NOT(LH_Ready),"",SUMIFS(INDEX(LH_Data,0,LH_ColAcc),INDEX(LH_Data,0,LH_ColFirst),$A23,INDEX(LH_Data,0,LH_ColSur),$B23,INDEX(LH_Data,0,LH_ColCat),BonusCat,INDEX(LH_Data,0,LH_ColStart),"&gt;="&amp;AL23)*UnitFactor))</f>
        <v/>
      </c>
      <c r="V23" s="17" t="str">
        <f aca="false">IF(AK23=0,"",IF(NOT(LH_Ready),"",SUMIFS(INDEX(LH_Data,0,LH_ColTaken),INDEX(LH_Data,0,LH_ColFirst),$A23,INDEX(LH_Data,0,LH_ColSur),$B23,INDEX(LH_Data,0,LH_ColCat),BonusCat,INDEX(LH_Data,0,LH_ColStart),"&gt;="&amp;AL23)*UnitFactor))</f>
        <v/>
      </c>
      <c r="W23" s="17" t="str">
        <f aca="false">IF(AK23=0,"",IF(NOT(LH_Ready),"",IF(BH23=0,0,INDEX(INDEX(LH_Data,0,LH_ColClose),BH23-1)*UnitFactor)))</f>
        <v/>
      </c>
      <c r="X23" s="17" t="str">
        <f aca="false">IF(AK23=0,"",(MAX(0,BD23-BQ23)-MAX(0,BE23-BQ23))*HoursPerDay)</f>
        <v/>
      </c>
      <c r="Y23" s="17" t="str">
        <f aca="false">IF(AK23=0,"",IF(NOT(LH_Ready),"",IF($AI23="Yes",N(AE23)*HoursPerDay-SUMIFS(INDEX(LH_Data,0,LH_ColAcc),INDEX(LH_Data,0,LH_ColFirst),$A23,INDEX(LH_Data,0,LH_ColSur),$B23,INDEX(LH_Data,0,LH_ColCat),BonusCat,INDEX(LH_Data,0,LH_ColStart),"&gt;="&amp;(EOMONTH(AsOfDate,-1)+1),INDEX(LH_Data,0,LH_ColStart),"&lt;="&amp;AsOfDate)*UnitFactor,IF(BG23=0,N23,N23-N(T23)-N(U23)))))</f>
        <v/>
      </c>
      <c r="Z23" s="16" t="str">
        <f aca="false">IF(OR(AK23=0,Y23=""),"",IF(Y23&gt;0,"Yes","No"))</f>
        <v/>
      </c>
      <c r="AA23" s="16"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
      </c>
      <c r="AB23" s="17" t="str">
        <f aca="false">IF(OR(AK23=0,T23=""),"",MAX(0,BE23-BQ23)*HoursPerDay-T23)</f>
        <v/>
      </c>
      <c r="AC23" s="16" t="str">
        <f aca="false">IF(AK23=0,"",BG23)</f>
        <v/>
      </c>
      <c r="AD23" s="16"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17" t="str">
        <f aca="false">IF(AK23=0,"",O23-MAX(0,BL23-BQ23))</f>
        <v/>
      </c>
      <c r="AF23" s="14" t="str">
        <f aca="false">IF(OR(AK23=0,AE23="",N(AE23)=0,BM23=""),"",EDATE(AL23,BM23))</f>
        <v/>
      </c>
      <c r="AG23" s="17" t="str">
        <f aca="false">IF(AK23=0,"",MIN(BD23,BQ23))</f>
        <v/>
      </c>
      <c r="AH23" s="17" t="str">
        <f aca="false">IF(AK23=0,"",IF(NOT(LH_Ready),"",IF(BG23=0,0,MAX(0,ROUND(N(T23)+N(U23)-N23,2)))))</f>
        <v/>
      </c>
      <c r="AI23" s="12"/>
      <c r="AJ23" s="12"/>
      <c r="AK23" s="16" t="n">
        <f aca="false">IF(OR(LEN($A23&amp;$B23)=0,$F23=""),0,1)</f>
        <v>0</v>
      </c>
      <c r="AL23" s="14" t="str">
        <f aca="false">IF(AK23=0,"",IF(PreSchemeCounts="No",MAX(SchemeStart,IF($J23&lt;&gt;"",$J23,IF(OR(CasualCounts="Yes",COUNT($G23:$I23)=0),$F23,IF(Apply2026="No",IF($I23="",$F23,$I23),IF(COUNT($H23:$I23)=0,$F23,MIN($H23:$I23)))))),IF($J23&lt;&gt;"",$J23,IF(OR(CasualCounts="Yes",COUNT($G23:$I23)=0),$F23,IF(Apply2026="No",IF($I23="",$F23,$I23),IF(COUNT($H23:$I23)=0,$F23,MIN($H23:$I23)))))))</f>
        <v/>
      </c>
      <c r="AM23" s="16" t="str">
        <f aca="false">IF(AK23=0,"",COUNT($G23:$I23))</f>
        <v/>
      </c>
      <c r="AN23" s="14" t="str">
        <f aca="false">IF(AK23=0,"",IFERROR(SMALL($G23:$I23,1),""))</f>
        <v/>
      </c>
      <c r="AO23" s="14" t="str">
        <f aca="false">IF(AK23=0,"",IFERROR(SMALL($G23:$I23,2),""))</f>
        <v/>
      </c>
      <c r="AP23" s="14" t="str">
        <f aca="false">IF(AK23=0,"",IFERROR(SMALL($G23:$I23,3),""))</f>
        <v/>
      </c>
      <c r="AQ23" s="16" t="str">
        <f aca="false">IF(AK23=0,"",IF(AN23="","",IF(AN23=$H23,"Part-Time",IF(AN23=$I23,"Full-Time","Casual"))))</f>
        <v/>
      </c>
      <c r="AR23" s="16" t="str">
        <f aca="false">IF(AK23=0,"",IF(AO23="","",IF(AO23=$H23,"Part-Time",IF(AO23=$I23,"Full-Time","Casual"))))</f>
        <v/>
      </c>
      <c r="AS23" s="16" t="str">
        <f aca="false">IF(AK23=0,"",IF(AP23="","",IF(AP23=$H23,"Part-Time",IF(AP23=$I23,"Full-Time","Casual"))))</f>
        <v/>
      </c>
      <c r="AT23" s="16"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
      </c>
      <c r="AU23" s="16" t="str">
        <f aca="false">IF(AK23=0,"",IF(AM23&lt;2,"",IF(OR(ISNUMBER(SEARCH("full",AR23)),UPPER(TRIM(AR23))="FT",UPPER(TRIM(AR23))="FTE"),"FT",IF(AND(OR(ISNUMBER(SEARCH("part",AR23)),UPPER(TRIM(AR23))="PT",UPPER(TRIM(AR23))="PTE"),Apply2026="Yes",OR($P23="",N($P23)&gt;=PT_MinHours)),"PT","None"))))</f>
        <v/>
      </c>
      <c r="AV23" s="16" t="str">
        <f aca="false">IF(AK23=0,"",IF(AM23&lt;3,"",IF(OR(ISNUMBER(SEARCH("full",AS23)),UPPER(TRIM(AS23))="FT",UPPER(TRIM(AS23))="FTE"),"FT",IF(AND(OR(ISNUMBER(SEARCH("part",AS23)),UPPER(TRIM(AS23))="PT",UPPER(TRIM(AS23))="PTE"),Apply2026="Yes",OR($P23="",N($P23)&gt;=PT_MinHours)),"PT","None"))))</f>
        <v/>
      </c>
      <c r="AW23" s="16" t="str">
        <f aca="false">IF(AK23=0,"",IF(AND(AM23&gt;=3,AP23&lt;=AsOfDate),AV23,IF(AND(AM23&gt;=2,AO23&lt;=AsOfDate),AU23,AT23)))</f>
        <v/>
      </c>
      <c r="AX23" s="16" t="str">
        <f aca="false">IF(AK23=0,"",IF(AsOfDate&lt;AL23,-1,12*(YEAR(AsOfDate)-YEAR(AL23))+MONTH(AsOfDate)-MONTH(AL23)-IF(DAY(AsOfDate)&lt;MIN(DAY(AL23),DAY(EOMONTH(AsOfDate,0))),1,0)))</f>
        <v/>
      </c>
      <c r="AY23" s="16" t="str">
        <f aca="false">IF(AK23=0,"",IF(OR(AM23&lt;2,AO23&gt;AsOfDate),AX23,IF((AO23-1)&lt;AL23,-1,12*(YEAR((AO23-1))-YEAR(AL23))+MONTH((AO23-1))-MONTH(AL23)-IF(DAY((AO23-1))&lt;MIN(DAY(AL23),DAY(EOMONTH((AO23-1),0))),1,0))))</f>
        <v/>
      </c>
      <c r="AZ23" s="16" t="str">
        <f aca="false">IF(AK23=0,"",IF(OR(AM23&lt;3,AP23&gt;AsOfDate),AX23,IF((AP23-1)&lt;AL23,-1,12*(YEAR((AP23-1))-YEAR(AL23))+MONTH((AP23-1))-MONTH(AL23)-IF(DAY((AP23-1))&lt;MIN(DAY(AL23),DAY(EOMONTH((AP23-1),0))),1,0))))</f>
        <v/>
      </c>
      <c r="BA23" s="16" t="str">
        <f aca="false">IF(AK23=0,"",IF(PFYDate&lt;AL23,-1,12*(YEAR(PFYDate)-YEAR(AL23))+MONTH(PFYDate)-MONTH(AL23)-IF(DAY(PFYDate)&lt;MIN(DAY(AL23),DAY(EOMONTH(PFYDate,0))),1,0)))</f>
        <v/>
      </c>
      <c r="BB23" s="16" t="str">
        <f aca="false">IF(AK23=0,"",IF(OR(AM23&lt;2,AO23&gt;PFYDate),BA23,IF((AO23-1)&lt;AL23,-1,12*(YEAR((AO23-1))-YEAR(AL23))+MONTH((AO23-1))-MONTH(AL23)-IF(DAY((AO23-1))&lt;MIN(DAY(AL23),DAY(EOMONTH((AO23-1),0))),1,0))))</f>
        <v/>
      </c>
      <c r="BC23" s="16" t="str">
        <f aca="false">IF(AK23=0,"",IF(OR(AM23&lt;3,AP23&gt;PFYDate),BA23,IF((AP23-1)&lt;AL23,-1,12*(YEAR((AP23-1))-YEAR(AL23))+MONTH((AP23-1))-MONTH(AL23)-IF(DAY((AP23-1))&lt;MIN(DAY(AL23),DAY(EOMONTH((AP23-1),0))),1,0))))</f>
        <v/>
      </c>
      <c r="BD23" s="16" t="str">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
      </c>
      <c r="BE23" s="16" t="str">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
      </c>
      <c r="BF23" s="16" t="str">
        <f aca="false">IF(AK23=0,"",IF(AW23="FT",IF(AX23&lt;FT_First,FT_First,IF(AX23&lt;FT_Y5,MIN(FT_Y5,FT_First+FT_Int1*(INT((AX23-FT_First)/FT_Int1)+1)),FT_Y5+12*INT((AX23-FT_Y5)/12)+FT_Int2*(INT(MOD(AX23-FT_Y5,12)/FT_Int2)+1))),IF(AW23="PT",IF(AX23&lt;PT_First,PT_First,PT_First+PT_Int*(INT((AX23-PT_First)/PT_Int)+1)),"")))</f>
        <v/>
      </c>
      <c r="BG23" s="16" t="str">
        <f aca="false">IF(AK23=0,"",IF(NOT(LH_Ready),0,COUNTIFS(INDEX(LH_Data,0,LH_ColFirst),$A23,INDEX(LH_Data,0,LH_ColSur),$B23,INDEX(LH_Data,0,LH_ColCat),BonusCat)))</f>
        <v/>
      </c>
      <c r="BH23" s="16" t="str">
        <f aca="false">IF(AK23=0,"",IF(OR(NOT(LH_Ready),BG23=0),0,SUMPRODUCT(MAX((INDEX(LH_Data,0,LH_ColFirst)=$A23)*(INDEX(LH_Data,0,LH_ColSur)=$B23)*(INDEX(LH_Data,0,LH_ColCat)=BonusCat)*ROW(LH_Data)))))</f>
        <v/>
      </c>
      <c r="BI23" s="16" t="str">
        <f aca="false">IF(AK23=0,"",IF(EOMONTH(AsOfDate,-1)&lt;AL23,-1,12*(YEAR(EOMONTH(AsOfDate,-1))-YEAR(AL23))+MONTH(EOMONTH(AsOfDate,-1))-MONTH(AL23)-IF(DAY(EOMONTH(AsOfDate,-1))&lt;MIN(DAY(AL23),DAY(EOMONTH(EOMONTH(AsOfDate,-1),0))),1,0)))</f>
        <v/>
      </c>
      <c r="BJ23" s="16" t="str">
        <f aca="false">IF(AK23=0,"",IF(OR(AM23&lt;2,AO23&gt;EOMONTH(AsOfDate,-1)),BI23,IF((AO23-1)&lt;AL23,-1,12*(YEAR((AO23-1))-YEAR(AL23))+MONTH((AO23-1))-MONTH(AL23)-IF(DAY((AO23-1))&lt;MIN(DAY(AL23),DAY(EOMONTH((AO23-1),0))),1,0))))</f>
        <v/>
      </c>
      <c r="BK23" s="16" t="str">
        <f aca="false">IF(AK23=0,"",IF(OR(AM23&lt;3,AP23&gt;EOMONTH(AsOfDate,-1)),BI23,IF((AP23-1)&lt;AL23,-1,12*(YEAR((AP23-1))-YEAR(AL23))+MONTH((AP23-1))-MONTH(AL23)-IF(DAY((AP23-1))&lt;MIN(DAY(AL23),DAY(EOMONTH((AP23-1),0))),1,0))))</f>
        <v/>
      </c>
      <c r="BL23" s="16" t="str">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
      </c>
      <c r="BM23" s="16" t="str">
        <f aca="false">IF(AK23=0,"",IF(AW23="FT",IF(AX23&lt;FT_First,"",IF(AX23&lt;FT_Y5,FT_First+FT_Int1*INT((AX23-FT_First)/FT_Int1),FT_Y5+FT_Int2*INT((AX23-FT_Y5)/FT_Int2))),IF(AW23="PT",IF(AX23&lt;PT_First,"",PT_First+PT_Int*INT((AX23-PT_First)/PT_Int)),"")))</f>
        <v/>
      </c>
      <c r="BN23" s="16" t="str">
        <f aca="false">IF(AK23=0,"",IF((SchemeStart-1)&lt;AL23,-1,12*(YEAR((SchemeStart-1))-YEAR(AL23))+MONTH((SchemeStart-1))-MONTH(AL23)-IF(DAY((SchemeStart-1))&lt;MIN(DAY(AL23),DAY(EOMONTH((SchemeStart-1),0))),1,0)))</f>
        <v/>
      </c>
      <c r="BO23" s="16" t="str">
        <f aca="false">IF(AK23=0,"",IF(OR(AM23&lt;2,AO23&gt;(SchemeStart-1)),BN23,IF((AO23-1)&lt;AL23,-1,12*(YEAR((AO23-1))-YEAR(AL23))+MONTH((AO23-1))-MONTH(AL23)-IF(DAY((AO23-1))&lt;MIN(DAY(AL23),DAY(EOMONTH((AO23-1),0))),1,0))))</f>
        <v/>
      </c>
      <c r="BP23" s="16" t="str">
        <f aca="false">IF(AK23=0,"",IF(OR(AM23&lt;3,AP23&gt;(SchemeStart-1)),BN23,IF((AP23-1)&lt;AL23,-1,12*(YEAR((AP23-1))-YEAR(AL23))+MONTH((AP23-1))-MONTH(AL23)-IF(DAY((AP23-1))&lt;MIN(DAY(AL23),DAY(EOMONTH((AP23-1),0))),1,0))))</f>
        <v/>
      </c>
      <c r="BQ23" s="16" t="str">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
      </c>
      <c r="BR23" s="0" t="str">
        <f aca="false">IF(LEN($A23&amp;$B23)=0,"",$A23&amp;" "&amp;$B23)</f>
        <v/>
      </c>
    </row>
    <row r="24" customFormat="false" ht="15" hidden="false" customHeight="false" outlineLevel="0" collapsed="false">
      <c r="A24" s="12"/>
      <c r="B24" s="12"/>
      <c r="C24" s="12"/>
      <c r="D24" s="13"/>
      <c r="E24" s="14" t="str">
        <f aca="false">IF(OR(AK24=0,$D24=""),"",DATE(YEAR(AsOfDate)+IF(DATE(YEAR(AsOfDate),MONTH($D24),DAY($D24))&lt;=AsOfDate,1,0),MONTH($D24),DAY($D24)))</f>
        <v/>
      </c>
      <c r="F24" s="13"/>
      <c r="G24" s="13"/>
      <c r="H24" s="13"/>
      <c r="I24" s="13"/>
      <c r="J24" s="13"/>
      <c r="K24" s="14" t="str">
        <f aca="false">IF(AK24=0,"",DATE(YEAR(AsOfDate)+IF(DATE(YEAR(AsOfDate),MONTH(AL24),DAY(AL24))&lt;=AsOfDate,1,0),MONTH(AL24),DAY(AL24)))</f>
        <v/>
      </c>
      <c r="L24" s="15" t="str">
        <f aca="false">IF(AK24=0,"",ROUND((AsOfDate-AL24)/365.25,1))</f>
        <v/>
      </c>
      <c r="M24" s="16" t="str">
        <f aca="false">IF(AK24=0,"",IF(AsOfDate&lt;AL24,"-",DATEDIF(AL24,AsOfDate,"y")&amp;"y "&amp;DATEDIF(AL24,AsOfDate,"ym")&amp;"m "&amp;DATEDIF(AL24,AsOfDate,"md")&amp;"d"))</f>
        <v/>
      </c>
      <c r="N24" s="17" t="str">
        <f aca="false">IF(AK24=0,"",O24*HoursPerDay)</f>
        <v/>
      </c>
      <c r="O24" s="17" t="str">
        <f aca="false">IF(AK24=0,"",MAX(0,BD24-BQ24))</f>
        <v/>
      </c>
      <c r="P24" s="18"/>
      <c r="Q24" s="16"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16"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IF(AK24=0,"",IF(AW24="None","",EDATE(AL24,BF24)))</f>
        <v/>
      </c>
      <c r="T24" s="17" t="str">
        <f aca="false">IF(AK24=0,"",IF(NOT(LH_Ready),"",IF($F24&gt;PFYDate,0,IF(LH_ColPeriod=0,W24-U24+V24,SUMIFS(INDEX(LH_Data,0,LH_ColAcc),INDEX(LH_Data,0,LH_ColFirst),$A24,INDEX(LH_Data,0,LH_ColSur),$B24,INDEX(LH_Data,0,LH_ColCat),BonusCat,INDEX(LH_Data,0,LH_ColPeriod),LH_OpenLabel)*UnitFactor))))</f>
        <v/>
      </c>
      <c r="U24" s="17" t="str">
        <f aca="false">IF(AK24=0,"",IF(NOT(LH_Ready),"",SUMIFS(INDEX(LH_Data,0,LH_ColAcc),INDEX(LH_Data,0,LH_ColFirst),$A24,INDEX(LH_Data,0,LH_ColSur),$B24,INDEX(LH_Data,0,LH_ColCat),BonusCat,INDEX(LH_Data,0,LH_ColStart),"&gt;="&amp;AL24)*UnitFactor))</f>
        <v/>
      </c>
      <c r="V24" s="17" t="str">
        <f aca="false">IF(AK24=0,"",IF(NOT(LH_Ready),"",SUMIFS(INDEX(LH_Data,0,LH_ColTaken),INDEX(LH_Data,0,LH_ColFirst),$A24,INDEX(LH_Data,0,LH_ColSur),$B24,INDEX(LH_Data,0,LH_ColCat),BonusCat,INDEX(LH_Data,0,LH_ColStart),"&gt;="&amp;AL24)*UnitFactor))</f>
        <v/>
      </c>
      <c r="W24" s="17" t="str">
        <f aca="false">IF(AK24=0,"",IF(NOT(LH_Ready),"",IF(BH24=0,0,INDEX(INDEX(LH_Data,0,LH_ColClose),BH24-1)*UnitFactor)))</f>
        <v/>
      </c>
      <c r="X24" s="17" t="str">
        <f aca="false">IF(AK24=0,"",(MAX(0,BD24-BQ24)-MAX(0,BE24-BQ24))*HoursPerDay)</f>
        <v/>
      </c>
      <c r="Y24" s="17" t="str">
        <f aca="false">IF(AK24=0,"",IF(NOT(LH_Ready),"",IF($AI24="Yes",N(AE24)*HoursPerDay-SUMIFS(INDEX(LH_Data,0,LH_ColAcc),INDEX(LH_Data,0,LH_ColFirst),$A24,INDEX(LH_Data,0,LH_ColSur),$B24,INDEX(LH_Data,0,LH_ColCat),BonusCat,INDEX(LH_Data,0,LH_ColStart),"&gt;="&amp;(EOMONTH(AsOfDate,-1)+1),INDEX(LH_Data,0,LH_ColStart),"&lt;="&amp;AsOfDate)*UnitFactor,IF(BG24=0,N24,N24-N(T24)-N(U24)))))</f>
        <v/>
      </c>
      <c r="Z24" s="16" t="str">
        <f aca="false">IF(OR(AK24=0,Y24=""),"",IF(Y24&gt;0,"Yes","No"))</f>
        <v/>
      </c>
      <c r="AA24" s="16"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
      </c>
      <c r="AB24" s="17" t="str">
        <f aca="false">IF(OR(AK24=0,T24=""),"",MAX(0,BE24-BQ24)*HoursPerDay-T24)</f>
        <v/>
      </c>
      <c r="AC24" s="16" t="str">
        <f aca="false">IF(AK24=0,"",BG24)</f>
        <v/>
      </c>
      <c r="AD24" s="16"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17" t="str">
        <f aca="false">IF(AK24=0,"",O24-MAX(0,BL24-BQ24))</f>
        <v/>
      </c>
      <c r="AF24" s="14" t="str">
        <f aca="false">IF(OR(AK24=0,AE24="",N(AE24)=0,BM24=""),"",EDATE(AL24,BM24))</f>
        <v/>
      </c>
      <c r="AG24" s="17" t="str">
        <f aca="false">IF(AK24=0,"",MIN(BD24,BQ24))</f>
        <v/>
      </c>
      <c r="AH24" s="17" t="str">
        <f aca="false">IF(AK24=0,"",IF(NOT(LH_Ready),"",IF(BG24=0,0,MAX(0,ROUND(N(T24)+N(U24)-N24,2)))))</f>
        <v/>
      </c>
      <c r="AI24" s="12"/>
      <c r="AJ24" s="12"/>
      <c r="AK24" s="16" t="n">
        <f aca="false">IF(OR(LEN($A24&amp;$B24)=0,$F24=""),0,1)</f>
        <v>0</v>
      </c>
      <c r="AL24" s="14" t="str">
        <f aca="false">IF(AK24=0,"",IF(PreSchemeCounts="No",MAX(SchemeStart,IF($J24&lt;&gt;"",$J24,IF(OR(CasualCounts="Yes",COUNT($G24:$I24)=0),$F24,IF(Apply2026="No",IF($I24="",$F24,$I24),IF(COUNT($H24:$I24)=0,$F24,MIN($H24:$I24)))))),IF($J24&lt;&gt;"",$J24,IF(OR(CasualCounts="Yes",COUNT($G24:$I24)=0),$F24,IF(Apply2026="No",IF($I24="",$F24,$I24),IF(COUNT($H24:$I24)=0,$F24,MIN($H24:$I24)))))))</f>
        <v/>
      </c>
      <c r="AM24" s="16" t="str">
        <f aca="false">IF(AK24=0,"",COUNT($G24:$I24))</f>
        <v/>
      </c>
      <c r="AN24" s="14" t="str">
        <f aca="false">IF(AK24=0,"",IFERROR(SMALL($G24:$I24,1),""))</f>
        <v/>
      </c>
      <c r="AO24" s="14" t="str">
        <f aca="false">IF(AK24=0,"",IFERROR(SMALL($G24:$I24,2),""))</f>
        <v/>
      </c>
      <c r="AP24" s="14" t="str">
        <f aca="false">IF(AK24=0,"",IFERROR(SMALL($G24:$I24,3),""))</f>
        <v/>
      </c>
      <c r="AQ24" s="16" t="str">
        <f aca="false">IF(AK24=0,"",IF(AN24="","",IF(AN24=$H24,"Part-Time",IF(AN24=$I24,"Full-Time","Casual"))))</f>
        <v/>
      </c>
      <c r="AR24" s="16" t="str">
        <f aca="false">IF(AK24=0,"",IF(AO24="","",IF(AO24=$H24,"Part-Time",IF(AO24=$I24,"Full-Time","Casual"))))</f>
        <v/>
      </c>
      <c r="AS24" s="16" t="str">
        <f aca="false">IF(AK24=0,"",IF(AP24="","",IF(AP24=$H24,"Part-Time",IF(AP24=$I24,"Full-Time","Casual"))))</f>
        <v/>
      </c>
      <c r="AT24" s="16"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
      </c>
      <c r="AU24" s="16" t="str">
        <f aca="false">IF(AK24=0,"",IF(AM24&lt;2,"",IF(OR(ISNUMBER(SEARCH("full",AR24)),UPPER(TRIM(AR24))="FT",UPPER(TRIM(AR24))="FTE"),"FT",IF(AND(OR(ISNUMBER(SEARCH("part",AR24)),UPPER(TRIM(AR24))="PT",UPPER(TRIM(AR24))="PTE"),Apply2026="Yes",OR($P24="",N($P24)&gt;=PT_MinHours)),"PT","None"))))</f>
        <v/>
      </c>
      <c r="AV24" s="16" t="str">
        <f aca="false">IF(AK24=0,"",IF(AM24&lt;3,"",IF(OR(ISNUMBER(SEARCH("full",AS24)),UPPER(TRIM(AS24))="FT",UPPER(TRIM(AS24))="FTE"),"FT",IF(AND(OR(ISNUMBER(SEARCH("part",AS24)),UPPER(TRIM(AS24))="PT",UPPER(TRIM(AS24))="PTE"),Apply2026="Yes",OR($P24="",N($P24)&gt;=PT_MinHours)),"PT","None"))))</f>
        <v/>
      </c>
      <c r="AW24" s="16" t="str">
        <f aca="false">IF(AK24=0,"",IF(AND(AM24&gt;=3,AP24&lt;=AsOfDate),AV24,IF(AND(AM24&gt;=2,AO24&lt;=AsOfDate),AU24,AT24)))</f>
        <v/>
      </c>
      <c r="AX24" s="16" t="str">
        <f aca="false">IF(AK24=0,"",IF(AsOfDate&lt;AL24,-1,12*(YEAR(AsOfDate)-YEAR(AL24))+MONTH(AsOfDate)-MONTH(AL24)-IF(DAY(AsOfDate)&lt;MIN(DAY(AL24),DAY(EOMONTH(AsOfDate,0))),1,0)))</f>
        <v/>
      </c>
      <c r="AY24" s="16" t="str">
        <f aca="false">IF(AK24=0,"",IF(OR(AM24&lt;2,AO24&gt;AsOfDate),AX24,IF((AO24-1)&lt;AL24,-1,12*(YEAR((AO24-1))-YEAR(AL24))+MONTH((AO24-1))-MONTH(AL24)-IF(DAY((AO24-1))&lt;MIN(DAY(AL24),DAY(EOMONTH((AO24-1),0))),1,0))))</f>
        <v/>
      </c>
      <c r="AZ24" s="16" t="str">
        <f aca="false">IF(AK24=0,"",IF(OR(AM24&lt;3,AP24&gt;AsOfDate),AX24,IF((AP24-1)&lt;AL24,-1,12*(YEAR((AP24-1))-YEAR(AL24))+MONTH((AP24-1))-MONTH(AL24)-IF(DAY((AP24-1))&lt;MIN(DAY(AL24),DAY(EOMONTH((AP24-1),0))),1,0))))</f>
        <v/>
      </c>
      <c r="BA24" s="16" t="str">
        <f aca="false">IF(AK24=0,"",IF(PFYDate&lt;AL24,-1,12*(YEAR(PFYDate)-YEAR(AL24))+MONTH(PFYDate)-MONTH(AL24)-IF(DAY(PFYDate)&lt;MIN(DAY(AL24),DAY(EOMONTH(PFYDate,0))),1,0)))</f>
        <v/>
      </c>
      <c r="BB24" s="16" t="str">
        <f aca="false">IF(AK24=0,"",IF(OR(AM24&lt;2,AO24&gt;PFYDate),BA24,IF((AO24-1)&lt;AL24,-1,12*(YEAR((AO24-1))-YEAR(AL24))+MONTH((AO24-1))-MONTH(AL24)-IF(DAY((AO24-1))&lt;MIN(DAY(AL24),DAY(EOMONTH((AO24-1),0))),1,0))))</f>
        <v/>
      </c>
      <c r="BC24" s="16" t="str">
        <f aca="false">IF(AK24=0,"",IF(OR(AM24&lt;3,AP24&gt;PFYDate),BA24,IF((AP24-1)&lt;AL24,-1,12*(YEAR((AP24-1))-YEAR(AL24))+MONTH((AP24-1))-MONTH(AL24)-IF(DAY((AP24-1))&lt;MIN(DAY(AL24),DAY(EOMONTH((AP24-1),0))),1,0))))</f>
        <v/>
      </c>
      <c r="BD24" s="16" t="str">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
      </c>
      <c r="BE24" s="16" t="str">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
      </c>
      <c r="BF24" s="16" t="str">
        <f aca="false">IF(AK24=0,"",IF(AW24="FT",IF(AX24&lt;FT_First,FT_First,IF(AX24&lt;FT_Y5,MIN(FT_Y5,FT_First+FT_Int1*(INT((AX24-FT_First)/FT_Int1)+1)),FT_Y5+12*INT((AX24-FT_Y5)/12)+FT_Int2*(INT(MOD(AX24-FT_Y5,12)/FT_Int2)+1))),IF(AW24="PT",IF(AX24&lt;PT_First,PT_First,PT_First+PT_Int*(INT((AX24-PT_First)/PT_Int)+1)),"")))</f>
        <v/>
      </c>
      <c r="BG24" s="16" t="str">
        <f aca="false">IF(AK24=0,"",IF(NOT(LH_Ready),0,COUNTIFS(INDEX(LH_Data,0,LH_ColFirst),$A24,INDEX(LH_Data,0,LH_ColSur),$B24,INDEX(LH_Data,0,LH_ColCat),BonusCat)))</f>
        <v/>
      </c>
      <c r="BH24" s="16" t="str">
        <f aca="false">IF(AK24=0,"",IF(OR(NOT(LH_Ready),BG24=0),0,SUMPRODUCT(MAX((INDEX(LH_Data,0,LH_ColFirst)=$A24)*(INDEX(LH_Data,0,LH_ColSur)=$B24)*(INDEX(LH_Data,0,LH_ColCat)=BonusCat)*ROW(LH_Data)))))</f>
        <v/>
      </c>
      <c r="BI24" s="16" t="str">
        <f aca="false">IF(AK24=0,"",IF(EOMONTH(AsOfDate,-1)&lt;AL24,-1,12*(YEAR(EOMONTH(AsOfDate,-1))-YEAR(AL24))+MONTH(EOMONTH(AsOfDate,-1))-MONTH(AL24)-IF(DAY(EOMONTH(AsOfDate,-1))&lt;MIN(DAY(AL24),DAY(EOMONTH(EOMONTH(AsOfDate,-1),0))),1,0)))</f>
        <v/>
      </c>
      <c r="BJ24" s="16" t="str">
        <f aca="false">IF(AK24=0,"",IF(OR(AM24&lt;2,AO24&gt;EOMONTH(AsOfDate,-1)),BI24,IF((AO24-1)&lt;AL24,-1,12*(YEAR((AO24-1))-YEAR(AL24))+MONTH((AO24-1))-MONTH(AL24)-IF(DAY((AO24-1))&lt;MIN(DAY(AL24),DAY(EOMONTH((AO24-1),0))),1,0))))</f>
        <v/>
      </c>
      <c r="BK24" s="16" t="str">
        <f aca="false">IF(AK24=0,"",IF(OR(AM24&lt;3,AP24&gt;EOMONTH(AsOfDate,-1)),BI24,IF((AP24-1)&lt;AL24,-1,12*(YEAR((AP24-1))-YEAR(AL24))+MONTH((AP24-1))-MONTH(AL24)-IF(DAY((AP24-1))&lt;MIN(DAY(AL24),DAY(EOMONTH((AP24-1),0))),1,0))))</f>
        <v/>
      </c>
      <c r="BL24" s="16" t="str">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
      </c>
      <c r="BM24" s="16" t="str">
        <f aca="false">IF(AK24=0,"",IF(AW24="FT",IF(AX24&lt;FT_First,"",IF(AX24&lt;FT_Y5,FT_First+FT_Int1*INT((AX24-FT_First)/FT_Int1),FT_Y5+FT_Int2*INT((AX24-FT_Y5)/FT_Int2))),IF(AW24="PT",IF(AX24&lt;PT_First,"",PT_First+PT_Int*INT((AX24-PT_First)/PT_Int)),"")))</f>
        <v/>
      </c>
      <c r="BN24" s="16" t="str">
        <f aca="false">IF(AK24=0,"",IF((SchemeStart-1)&lt;AL24,-1,12*(YEAR((SchemeStart-1))-YEAR(AL24))+MONTH((SchemeStart-1))-MONTH(AL24)-IF(DAY((SchemeStart-1))&lt;MIN(DAY(AL24),DAY(EOMONTH((SchemeStart-1),0))),1,0)))</f>
        <v/>
      </c>
      <c r="BO24" s="16" t="str">
        <f aca="false">IF(AK24=0,"",IF(OR(AM24&lt;2,AO24&gt;(SchemeStart-1)),BN24,IF((AO24-1)&lt;AL24,-1,12*(YEAR((AO24-1))-YEAR(AL24))+MONTH((AO24-1))-MONTH(AL24)-IF(DAY((AO24-1))&lt;MIN(DAY(AL24),DAY(EOMONTH((AO24-1),0))),1,0))))</f>
        <v/>
      </c>
      <c r="BP24" s="16" t="str">
        <f aca="false">IF(AK24=0,"",IF(OR(AM24&lt;3,AP24&gt;(SchemeStart-1)),BN24,IF((AP24-1)&lt;AL24,-1,12*(YEAR((AP24-1))-YEAR(AL24))+MONTH((AP24-1))-MONTH(AL24)-IF(DAY((AP24-1))&lt;MIN(DAY(AL24),DAY(EOMONTH((AP24-1),0))),1,0))))</f>
        <v/>
      </c>
      <c r="BQ24" s="16" t="str">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
      </c>
      <c r="BR24" s="0" t="str">
        <f aca="false">IF(LEN($A24&amp;$B24)=0,"",$A24&amp;" "&amp;$B24)</f>
        <v/>
      </c>
    </row>
    <row r="25" customFormat="false" ht="15" hidden="false" customHeight="false" outlineLevel="0" collapsed="false">
      <c r="A25" s="12"/>
      <c r="B25" s="12"/>
      <c r="C25" s="12"/>
      <c r="D25" s="13"/>
      <c r="E25" s="14" t="str">
        <f aca="false">IF(OR(AK25=0,$D25=""),"",DATE(YEAR(AsOfDate)+IF(DATE(YEAR(AsOfDate),MONTH($D25),DAY($D25))&lt;=AsOfDate,1,0),MONTH($D25),DAY($D25)))</f>
        <v/>
      </c>
      <c r="F25" s="13"/>
      <c r="G25" s="13"/>
      <c r="H25" s="13"/>
      <c r="I25" s="13"/>
      <c r="J25" s="13"/>
      <c r="K25" s="14" t="str">
        <f aca="false">IF(AK25=0,"",DATE(YEAR(AsOfDate)+IF(DATE(YEAR(AsOfDate),MONTH(AL25),DAY(AL25))&lt;=AsOfDate,1,0),MONTH(AL25),DAY(AL25)))</f>
        <v/>
      </c>
      <c r="L25" s="15" t="str">
        <f aca="false">IF(AK25=0,"",ROUND((AsOfDate-AL25)/365.25,1))</f>
        <v/>
      </c>
      <c r="M25" s="16" t="str">
        <f aca="false">IF(AK25=0,"",IF(AsOfDate&lt;AL25,"-",DATEDIF(AL25,AsOfDate,"y")&amp;"y "&amp;DATEDIF(AL25,AsOfDate,"ym")&amp;"m "&amp;DATEDIF(AL25,AsOfDate,"md")&amp;"d"))</f>
        <v/>
      </c>
      <c r="N25" s="17" t="str">
        <f aca="false">IF(AK25=0,"",O25*HoursPerDay)</f>
        <v/>
      </c>
      <c r="O25" s="17" t="str">
        <f aca="false">IF(AK25=0,"",MAX(0,BD25-BQ25))</f>
        <v/>
      </c>
      <c r="P25" s="18"/>
      <c r="Q25" s="16"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16"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IF(AK25=0,"",IF(AW25="None","",EDATE(AL25,BF25)))</f>
        <v/>
      </c>
      <c r="T25" s="17" t="str">
        <f aca="false">IF(AK25=0,"",IF(NOT(LH_Ready),"",IF($F25&gt;PFYDate,0,IF(LH_ColPeriod=0,W25-U25+V25,SUMIFS(INDEX(LH_Data,0,LH_ColAcc),INDEX(LH_Data,0,LH_ColFirst),$A25,INDEX(LH_Data,0,LH_ColSur),$B25,INDEX(LH_Data,0,LH_ColCat),BonusCat,INDEX(LH_Data,0,LH_ColPeriod),LH_OpenLabel)*UnitFactor))))</f>
        <v/>
      </c>
      <c r="U25" s="17" t="str">
        <f aca="false">IF(AK25=0,"",IF(NOT(LH_Ready),"",SUMIFS(INDEX(LH_Data,0,LH_ColAcc),INDEX(LH_Data,0,LH_ColFirst),$A25,INDEX(LH_Data,0,LH_ColSur),$B25,INDEX(LH_Data,0,LH_ColCat),BonusCat,INDEX(LH_Data,0,LH_ColStart),"&gt;="&amp;AL25)*UnitFactor))</f>
        <v/>
      </c>
      <c r="V25" s="17" t="str">
        <f aca="false">IF(AK25=0,"",IF(NOT(LH_Ready),"",SUMIFS(INDEX(LH_Data,0,LH_ColTaken),INDEX(LH_Data,0,LH_ColFirst),$A25,INDEX(LH_Data,0,LH_ColSur),$B25,INDEX(LH_Data,0,LH_ColCat),BonusCat,INDEX(LH_Data,0,LH_ColStart),"&gt;="&amp;AL25)*UnitFactor))</f>
        <v/>
      </c>
      <c r="W25" s="17" t="str">
        <f aca="false">IF(AK25=0,"",IF(NOT(LH_Ready),"",IF(BH25=0,0,INDEX(INDEX(LH_Data,0,LH_ColClose),BH25-1)*UnitFactor)))</f>
        <v/>
      </c>
      <c r="X25" s="17" t="str">
        <f aca="false">IF(AK25=0,"",(MAX(0,BD25-BQ25)-MAX(0,BE25-BQ25))*HoursPerDay)</f>
        <v/>
      </c>
      <c r="Y25" s="17" t="str">
        <f aca="false">IF(AK25=0,"",IF(NOT(LH_Ready),"",IF($AI25="Yes",N(AE25)*HoursPerDay-SUMIFS(INDEX(LH_Data,0,LH_ColAcc),INDEX(LH_Data,0,LH_ColFirst),$A25,INDEX(LH_Data,0,LH_ColSur),$B25,INDEX(LH_Data,0,LH_ColCat),BonusCat,INDEX(LH_Data,0,LH_ColStart),"&gt;="&amp;(EOMONTH(AsOfDate,-1)+1),INDEX(LH_Data,0,LH_ColStart),"&lt;="&amp;AsOfDate)*UnitFactor,IF(BG25=0,N25,N25-N(T25)-N(U25)))))</f>
        <v/>
      </c>
      <c r="Z25" s="16" t="str">
        <f aca="false">IF(OR(AK25=0,Y25=""),"",IF(Y25&gt;0,"Yes","No"))</f>
        <v/>
      </c>
      <c r="AA25" s="16"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
      </c>
      <c r="AB25" s="17" t="str">
        <f aca="false">IF(OR(AK25=0,T25=""),"",MAX(0,BE25-BQ25)*HoursPerDay-T25)</f>
        <v/>
      </c>
      <c r="AC25" s="16" t="str">
        <f aca="false">IF(AK25=0,"",BG25)</f>
        <v/>
      </c>
      <c r="AD25" s="16"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17" t="str">
        <f aca="false">IF(AK25=0,"",O25-MAX(0,BL25-BQ25))</f>
        <v/>
      </c>
      <c r="AF25" s="14" t="str">
        <f aca="false">IF(OR(AK25=0,AE25="",N(AE25)=0,BM25=""),"",EDATE(AL25,BM25))</f>
        <v/>
      </c>
      <c r="AG25" s="17" t="str">
        <f aca="false">IF(AK25=0,"",MIN(BD25,BQ25))</f>
        <v/>
      </c>
      <c r="AH25" s="17" t="str">
        <f aca="false">IF(AK25=0,"",IF(NOT(LH_Ready),"",IF(BG25=0,0,MAX(0,ROUND(N(T25)+N(U25)-N25,2)))))</f>
        <v/>
      </c>
      <c r="AI25" s="12"/>
      <c r="AJ25" s="12"/>
      <c r="AK25" s="16" t="n">
        <f aca="false">IF(OR(LEN($A25&amp;$B25)=0,$F25=""),0,1)</f>
        <v>0</v>
      </c>
      <c r="AL25" s="14" t="str">
        <f aca="false">IF(AK25=0,"",IF(PreSchemeCounts="No",MAX(SchemeStart,IF($J25&lt;&gt;"",$J25,IF(OR(CasualCounts="Yes",COUNT($G25:$I25)=0),$F25,IF(Apply2026="No",IF($I25="",$F25,$I25),IF(COUNT($H25:$I25)=0,$F25,MIN($H25:$I25)))))),IF($J25&lt;&gt;"",$J25,IF(OR(CasualCounts="Yes",COUNT($G25:$I25)=0),$F25,IF(Apply2026="No",IF($I25="",$F25,$I25),IF(COUNT($H25:$I25)=0,$F25,MIN($H25:$I25)))))))</f>
        <v/>
      </c>
      <c r="AM25" s="16" t="str">
        <f aca="false">IF(AK25=0,"",COUNT($G25:$I25))</f>
        <v/>
      </c>
      <c r="AN25" s="14" t="str">
        <f aca="false">IF(AK25=0,"",IFERROR(SMALL($G25:$I25,1),""))</f>
        <v/>
      </c>
      <c r="AO25" s="14" t="str">
        <f aca="false">IF(AK25=0,"",IFERROR(SMALL($G25:$I25,2),""))</f>
        <v/>
      </c>
      <c r="AP25" s="14" t="str">
        <f aca="false">IF(AK25=0,"",IFERROR(SMALL($G25:$I25,3),""))</f>
        <v/>
      </c>
      <c r="AQ25" s="16" t="str">
        <f aca="false">IF(AK25=0,"",IF(AN25="","",IF(AN25=$H25,"Part-Time",IF(AN25=$I25,"Full-Time","Casual"))))</f>
        <v/>
      </c>
      <c r="AR25" s="16" t="str">
        <f aca="false">IF(AK25=0,"",IF(AO25="","",IF(AO25=$H25,"Part-Time",IF(AO25=$I25,"Full-Time","Casual"))))</f>
        <v/>
      </c>
      <c r="AS25" s="16" t="str">
        <f aca="false">IF(AK25=0,"",IF(AP25="","",IF(AP25=$H25,"Part-Time",IF(AP25=$I25,"Full-Time","Casual"))))</f>
        <v/>
      </c>
      <c r="AT25" s="16"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
      </c>
      <c r="AU25" s="16" t="str">
        <f aca="false">IF(AK25=0,"",IF(AM25&lt;2,"",IF(OR(ISNUMBER(SEARCH("full",AR25)),UPPER(TRIM(AR25))="FT",UPPER(TRIM(AR25))="FTE"),"FT",IF(AND(OR(ISNUMBER(SEARCH("part",AR25)),UPPER(TRIM(AR25))="PT",UPPER(TRIM(AR25))="PTE"),Apply2026="Yes",OR($P25="",N($P25)&gt;=PT_MinHours)),"PT","None"))))</f>
        <v/>
      </c>
      <c r="AV25" s="16" t="str">
        <f aca="false">IF(AK25=0,"",IF(AM25&lt;3,"",IF(OR(ISNUMBER(SEARCH("full",AS25)),UPPER(TRIM(AS25))="FT",UPPER(TRIM(AS25))="FTE"),"FT",IF(AND(OR(ISNUMBER(SEARCH("part",AS25)),UPPER(TRIM(AS25))="PT",UPPER(TRIM(AS25))="PTE"),Apply2026="Yes",OR($P25="",N($P25)&gt;=PT_MinHours)),"PT","None"))))</f>
        <v/>
      </c>
      <c r="AW25" s="16" t="str">
        <f aca="false">IF(AK25=0,"",IF(AND(AM25&gt;=3,AP25&lt;=AsOfDate),AV25,IF(AND(AM25&gt;=2,AO25&lt;=AsOfDate),AU25,AT25)))</f>
        <v/>
      </c>
      <c r="AX25" s="16" t="str">
        <f aca="false">IF(AK25=0,"",IF(AsOfDate&lt;AL25,-1,12*(YEAR(AsOfDate)-YEAR(AL25))+MONTH(AsOfDate)-MONTH(AL25)-IF(DAY(AsOfDate)&lt;MIN(DAY(AL25),DAY(EOMONTH(AsOfDate,0))),1,0)))</f>
        <v/>
      </c>
      <c r="AY25" s="16" t="str">
        <f aca="false">IF(AK25=0,"",IF(OR(AM25&lt;2,AO25&gt;AsOfDate),AX25,IF((AO25-1)&lt;AL25,-1,12*(YEAR((AO25-1))-YEAR(AL25))+MONTH((AO25-1))-MONTH(AL25)-IF(DAY((AO25-1))&lt;MIN(DAY(AL25),DAY(EOMONTH((AO25-1),0))),1,0))))</f>
        <v/>
      </c>
      <c r="AZ25" s="16" t="str">
        <f aca="false">IF(AK25=0,"",IF(OR(AM25&lt;3,AP25&gt;AsOfDate),AX25,IF((AP25-1)&lt;AL25,-1,12*(YEAR((AP25-1))-YEAR(AL25))+MONTH((AP25-1))-MONTH(AL25)-IF(DAY((AP25-1))&lt;MIN(DAY(AL25),DAY(EOMONTH((AP25-1),0))),1,0))))</f>
        <v/>
      </c>
      <c r="BA25" s="16" t="str">
        <f aca="false">IF(AK25=0,"",IF(PFYDate&lt;AL25,-1,12*(YEAR(PFYDate)-YEAR(AL25))+MONTH(PFYDate)-MONTH(AL25)-IF(DAY(PFYDate)&lt;MIN(DAY(AL25),DAY(EOMONTH(PFYDate,0))),1,0)))</f>
        <v/>
      </c>
      <c r="BB25" s="16" t="str">
        <f aca="false">IF(AK25=0,"",IF(OR(AM25&lt;2,AO25&gt;PFYDate),BA25,IF((AO25-1)&lt;AL25,-1,12*(YEAR((AO25-1))-YEAR(AL25))+MONTH((AO25-1))-MONTH(AL25)-IF(DAY((AO25-1))&lt;MIN(DAY(AL25),DAY(EOMONTH((AO25-1),0))),1,0))))</f>
        <v/>
      </c>
      <c r="BC25" s="16" t="str">
        <f aca="false">IF(AK25=0,"",IF(OR(AM25&lt;3,AP25&gt;PFYDate),BA25,IF((AP25-1)&lt;AL25,-1,12*(YEAR((AP25-1))-YEAR(AL25))+MONTH((AP25-1))-MONTH(AL25)-IF(DAY((AP25-1))&lt;MIN(DAY(AL25),DAY(EOMONTH((AP25-1),0))),1,0))))</f>
        <v/>
      </c>
      <c r="BD25" s="16" t="str">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
      </c>
      <c r="BE25" s="16" t="str">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
      </c>
      <c r="BF25" s="16" t="str">
        <f aca="false">IF(AK25=0,"",IF(AW25="FT",IF(AX25&lt;FT_First,FT_First,IF(AX25&lt;FT_Y5,MIN(FT_Y5,FT_First+FT_Int1*(INT((AX25-FT_First)/FT_Int1)+1)),FT_Y5+12*INT((AX25-FT_Y5)/12)+FT_Int2*(INT(MOD(AX25-FT_Y5,12)/FT_Int2)+1))),IF(AW25="PT",IF(AX25&lt;PT_First,PT_First,PT_First+PT_Int*(INT((AX25-PT_First)/PT_Int)+1)),"")))</f>
        <v/>
      </c>
      <c r="BG25" s="16" t="str">
        <f aca="false">IF(AK25=0,"",IF(NOT(LH_Ready),0,COUNTIFS(INDEX(LH_Data,0,LH_ColFirst),$A25,INDEX(LH_Data,0,LH_ColSur),$B25,INDEX(LH_Data,0,LH_ColCat),BonusCat)))</f>
        <v/>
      </c>
      <c r="BH25" s="16" t="str">
        <f aca="false">IF(AK25=0,"",IF(OR(NOT(LH_Ready),BG25=0),0,SUMPRODUCT(MAX((INDEX(LH_Data,0,LH_ColFirst)=$A25)*(INDEX(LH_Data,0,LH_ColSur)=$B25)*(INDEX(LH_Data,0,LH_ColCat)=BonusCat)*ROW(LH_Data)))))</f>
        <v/>
      </c>
      <c r="BI25" s="16" t="str">
        <f aca="false">IF(AK25=0,"",IF(EOMONTH(AsOfDate,-1)&lt;AL25,-1,12*(YEAR(EOMONTH(AsOfDate,-1))-YEAR(AL25))+MONTH(EOMONTH(AsOfDate,-1))-MONTH(AL25)-IF(DAY(EOMONTH(AsOfDate,-1))&lt;MIN(DAY(AL25),DAY(EOMONTH(EOMONTH(AsOfDate,-1),0))),1,0)))</f>
        <v/>
      </c>
      <c r="BJ25" s="16" t="str">
        <f aca="false">IF(AK25=0,"",IF(OR(AM25&lt;2,AO25&gt;EOMONTH(AsOfDate,-1)),BI25,IF((AO25-1)&lt;AL25,-1,12*(YEAR((AO25-1))-YEAR(AL25))+MONTH((AO25-1))-MONTH(AL25)-IF(DAY((AO25-1))&lt;MIN(DAY(AL25),DAY(EOMONTH((AO25-1),0))),1,0))))</f>
        <v/>
      </c>
      <c r="BK25" s="16" t="str">
        <f aca="false">IF(AK25=0,"",IF(OR(AM25&lt;3,AP25&gt;EOMONTH(AsOfDate,-1)),BI25,IF((AP25-1)&lt;AL25,-1,12*(YEAR((AP25-1))-YEAR(AL25))+MONTH((AP25-1))-MONTH(AL25)-IF(DAY((AP25-1))&lt;MIN(DAY(AL25),DAY(EOMONTH((AP25-1),0))),1,0))))</f>
        <v/>
      </c>
      <c r="BL25" s="16" t="str">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
      </c>
      <c r="BM25" s="16" t="str">
        <f aca="false">IF(AK25=0,"",IF(AW25="FT",IF(AX25&lt;FT_First,"",IF(AX25&lt;FT_Y5,FT_First+FT_Int1*INT((AX25-FT_First)/FT_Int1),FT_Y5+FT_Int2*INT((AX25-FT_Y5)/FT_Int2))),IF(AW25="PT",IF(AX25&lt;PT_First,"",PT_First+PT_Int*INT((AX25-PT_First)/PT_Int)),"")))</f>
        <v/>
      </c>
      <c r="BN25" s="16" t="str">
        <f aca="false">IF(AK25=0,"",IF((SchemeStart-1)&lt;AL25,-1,12*(YEAR((SchemeStart-1))-YEAR(AL25))+MONTH((SchemeStart-1))-MONTH(AL25)-IF(DAY((SchemeStart-1))&lt;MIN(DAY(AL25),DAY(EOMONTH((SchemeStart-1),0))),1,0)))</f>
        <v/>
      </c>
      <c r="BO25" s="16" t="str">
        <f aca="false">IF(AK25=0,"",IF(OR(AM25&lt;2,AO25&gt;(SchemeStart-1)),BN25,IF((AO25-1)&lt;AL25,-1,12*(YEAR((AO25-1))-YEAR(AL25))+MONTH((AO25-1))-MONTH(AL25)-IF(DAY((AO25-1))&lt;MIN(DAY(AL25),DAY(EOMONTH((AO25-1),0))),1,0))))</f>
        <v/>
      </c>
      <c r="BP25" s="16" t="str">
        <f aca="false">IF(AK25=0,"",IF(OR(AM25&lt;3,AP25&gt;(SchemeStart-1)),BN25,IF((AP25-1)&lt;AL25,-1,12*(YEAR((AP25-1))-YEAR(AL25))+MONTH((AP25-1))-MONTH(AL25)-IF(DAY((AP25-1))&lt;MIN(DAY(AL25),DAY(EOMONTH((AP25-1),0))),1,0))))</f>
        <v/>
      </c>
      <c r="BQ25" s="16" t="str">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
      </c>
      <c r="BR25" s="0" t="str">
        <f aca="false">IF(LEN($A25&amp;$B25)=0,"",$A25&amp;" "&amp;$B25)</f>
        <v/>
      </c>
    </row>
    <row r="26" customFormat="false" ht="15" hidden="false" customHeight="false" outlineLevel="0" collapsed="false">
      <c r="A26" s="12"/>
      <c r="B26" s="12"/>
      <c r="C26" s="12"/>
      <c r="D26" s="13"/>
      <c r="E26" s="14" t="str">
        <f aca="false">IF(OR(AK26=0,$D26=""),"",DATE(YEAR(AsOfDate)+IF(DATE(YEAR(AsOfDate),MONTH($D26),DAY($D26))&lt;=AsOfDate,1,0),MONTH($D26),DAY($D26)))</f>
        <v/>
      </c>
      <c r="F26" s="13"/>
      <c r="G26" s="13"/>
      <c r="H26" s="13"/>
      <c r="I26" s="13"/>
      <c r="J26" s="13"/>
      <c r="K26" s="14" t="str">
        <f aca="false">IF(AK26=0,"",DATE(YEAR(AsOfDate)+IF(DATE(YEAR(AsOfDate),MONTH(AL26),DAY(AL26))&lt;=AsOfDate,1,0),MONTH(AL26),DAY(AL26)))</f>
        <v/>
      </c>
      <c r="L26" s="15" t="str">
        <f aca="false">IF(AK26=0,"",ROUND((AsOfDate-AL26)/365.25,1))</f>
        <v/>
      </c>
      <c r="M26" s="16" t="str">
        <f aca="false">IF(AK26=0,"",IF(AsOfDate&lt;AL26,"-",DATEDIF(AL26,AsOfDate,"y")&amp;"y "&amp;DATEDIF(AL26,AsOfDate,"ym")&amp;"m "&amp;DATEDIF(AL26,AsOfDate,"md")&amp;"d"))</f>
        <v/>
      </c>
      <c r="N26" s="17" t="str">
        <f aca="false">IF(AK26=0,"",O26*HoursPerDay)</f>
        <v/>
      </c>
      <c r="O26" s="17" t="str">
        <f aca="false">IF(AK26=0,"",MAX(0,BD26-BQ26))</f>
        <v/>
      </c>
      <c r="P26" s="18"/>
      <c r="Q26" s="16"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16"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IF(AK26=0,"",IF(AW26="None","",EDATE(AL26,BF26)))</f>
        <v/>
      </c>
      <c r="T26" s="17" t="str">
        <f aca="false">IF(AK26=0,"",IF(NOT(LH_Ready),"",IF($F26&gt;PFYDate,0,IF(LH_ColPeriod=0,W26-U26+V26,SUMIFS(INDEX(LH_Data,0,LH_ColAcc),INDEX(LH_Data,0,LH_ColFirst),$A26,INDEX(LH_Data,0,LH_ColSur),$B26,INDEX(LH_Data,0,LH_ColCat),BonusCat,INDEX(LH_Data,0,LH_ColPeriod),LH_OpenLabel)*UnitFactor))))</f>
        <v/>
      </c>
      <c r="U26" s="17" t="str">
        <f aca="false">IF(AK26=0,"",IF(NOT(LH_Ready),"",SUMIFS(INDEX(LH_Data,0,LH_ColAcc),INDEX(LH_Data,0,LH_ColFirst),$A26,INDEX(LH_Data,0,LH_ColSur),$B26,INDEX(LH_Data,0,LH_ColCat),BonusCat,INDEX(LH_Data,0,LH_ColStart),"&gt;="&amp;AL26)*UnitFactor))</f>
        <v/>
      </c>
      <c r="V26" s="17" t="str">
        <f aca="false">IF(AK26=0,"",IF(NOT(LH_Ready),"",SUMIFS(INDEX(LH_Data,0,LH_ColTaken),INDEX(LH_Data,0,LH_ColFirst),$A26,INDEX(LH_Data,0,LH_ColSur),$B26,INDEX(LH_Data,0,LH_ColCat),BonusCat,INDEX(LH_Data,0,LH_ColStart),"&gt;="&amp;AL26)*UnitFactor))</f>
        <v/>
      </c>
      <c r="W26" s="17" t="str">
        <f aca="false">IF(AK26=0,"",IF(NOT(LH_Ready),"",IF(BH26=0,0,INDEX(INDEX(LH_Data,0,LH_ColClose),BH26-1)*UnitFactor)))</f>
        <v/>
      </c>
      <c r="X26" s="17" t="str">
        <f aca="false">IF(AK26=0,"",(MAX(0,BD26-BQ26)-MAX(0,BE26-BQ26))*HoursPerDay)</f>
        <v/>
      </c>
      <c r="Y26" s="17" t="str">
        <f aca="false">IF(AK26=0,"",IF(NOT(LH_Ready),"",IF($AI26="Yes",N(AE26)*HoursPerDay-SUMIFS(INDEX(LH_Data,0,LH_ColAcc),INDEX(LH_Data,0,LH_ColFirst),$A26,INDEX(LH_Data,0,LH_ColSur),$B26,INDEX(LH_Data,0,LH_ColCat),BonusCat,INDEX(LH_Data,0,LH_ColStart),"&gt;="&amp;(EOMONTH(AsOfDate,-1)+1),INDEX(LH_Data,0,LH_ColStart),"&lt;="&amp;AsOfDate)*UnitFactor,IF(BG26=0,N26,N26-N(T26)-N(U26)))))</f>
        <v/>
      </c>
      <c r="Z26" s="16" t="str">
        <f aca="false">IF(OR(AK26=0,Y26=""),"",IF(Y26&gt;0,"Yes","No"))</f>
        <v/>
      </c>
      <c r="AA26" s="16"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
      </c>
      <c r="AB26" s="17" t="str">
        <f aca="false">IF(OR(AK26=0,T26=""),"",MAX(0,BE26-BQ26)*HoursPerDay-T26)</f>
        <v/>
      </c>
      <c r="AC26" s="16" t="str">
        <f aca="false">IF(AK26=0,"",BG26)</f>
        <v/>
      </c>
      <c r="AD26" s="16"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17" t="str">
        <f aca="false">IF(AK26=0,"",O26-MAX(0,BL26-BQ26))</f>
        <v/>
      </c>
      <c r="AF26" s="14" t="str">
        <f aca="false">IF(OR(AK26=0,AE26="",N(AE26)=0,BM26=""),"",EDATE(AL26,BM26))</f>
        <v/>
      </c>
      <c r="AG26" s="17" t="str">
        <f aca="false">IF(AK26=0,"",MIN(BD26,BQ26))</f>
        <v/>
      </c>
      <c r="AH26" s="17" t="str">
        <f aca="false">IF(AK26=0,"",IF(NOT(LH_Ready),"",IF(BG26=0,0,MAX(0,ROUND(N(T26)+N(U26)-N26,2)))))</f>
        <v/>
      </c>
      <c r="AI26" s="12"/>
      <c r="AJ26" s="12"/>
      <c r="AK26" s="16" t="n">
        <f aca="false">IF(OR(LEN($A26&amp;$B26)=0,$F26=""),0,1)</f>
        <v>0</v>
      </c>
      <c r="AL26" s="14" t="str">
        <f aca="false">IF(AK26=0,"",IF(PreSchemeCounts="No",MAX(SchemeStart,IF($J26&lt;&gt;"",$J26,IF(OR(CasualCounts="Yes",COUNT($G26:$I26)=0),$F26,IF(Apply2026="No",IF($I26="",$F26,$I26),IF(COUNT($H26:$I26)=0,$F26,MIN($H26:$I26)))))),IF($J26&lt;&gt;"",$J26,IF(OR(CasualCounts="Yes",COUNT($G26:$I26)=0),$F26,IF(Apply2026="No",IF($I26="",$F26,$I26),IF(COUNT($H26:$I26)=0,$F26,MIN($H26:$I26)))))))</f>
        <v/>
      </c>
      <c r="AM26" s="16" t="str">
        <f aca="false">IF(AK26=0,"",COUNT($G26:$I26))</f>
        <v/>
      </c>
      <c r="AN26" s="14" t="str">
        <f aca="false">IF(AK26=0,"",IFERROR(SMALL($G26:$I26,1),""))</f>
        <v/>
      </c>
      <c r="AO26" s="14" t="str">
        <f aca="false">IF(AK26=0,"",IFERROR(SMALL($G26:$I26,2),""))</f>
        <v/>
      </c>
      <c r="AP26" s="14" t="str">
        <f aca="false">IF(AK26=0,"",IFERROR(SMALL($G26:$I26,3),""))</f>
        <v/>
      </c>
      <c r="AQ26" s="16" t="str">
        <f aca="false">IF(AK26=0,"",IF(AN26="","",IF(AN26=$H26,"Part-Time",IF(AN26=$I26,"Full-Time","Casual"))))</f>
        <v/>
      </c>
      <c r="AR26" s="16" t="str">
        <f aca="false">IF(AK26=0,"",IF(AO26="","",IF(AO26=$H26,"Part-Time",IF(AO26=$I26,"Full-Time","Casual"))))</f>
        <v/>
      </c>
      <c r="AS26" s="16" t="str">
        <f aca="false">IF(AK26=0,"",IF(AP26="","",IF(AP26=$H26,"Part-Time",IF(AP26=$I26,"Full-Time","Casual"))))</f>
        <v/>
      </c>
      <c r="AT26" s="16"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
      </c>
      <c r="AU26" s="16" t="str">
        <f aca="false">IF(AK26=0,"",IF(AM26&lt;2,"",IF(OR(ISNUMBER(SEARCH("full",AR26)),UPPER(TRIM(AR26))="FT",UPPER(TRIM(AR26))="FTE"),"FT",IF(AND(OR(ISNUMBER(SEARCH("part",AR26)),UPPER(TRIM(AR26))="PT",UPPER(TRIM(AR26))="PTE"),Apply2026="Yes",OR($P26="",N($P26)&gt;=PT_MinHours)),"PT","None"))))</f>
        <v/>
      </c>
      <c r="AV26" s="16" t="str">
        <f aca="false">IF(AK26=0,"",IF(AM26&lt;3,"",IF(OR(ISNUMBER(SEARCH("full",AS26)),UPPER(TRIM(AS26))="FT",UPPER(TRIM(AS26))="FTE"),"FT",IF(AND(OR(ISNUMBER(SEARCH("part",AS26)),UPPER(TRIM(AS26))="PT",UPPER(TRIM(AS26))="PTE"),Apply2026="Yes",OR($P26="",N($P26)&gt;=PT_MinHours)),"PT","None"))))</f>
        <v/>
      </c>
      <c r="AW26" s="16" t="str">
        <f aca="false">IF(AK26=0,"",IF(AND(AM26&gt;=3,AP26&lt;=AsOfDate),AV26,IF(AND(AM26&gt;=2,AO26&lt;=AsOfDate),AU26,AT26)))</f>
        <v/>
      </c>
      <c r="AX26" s="16" t="str">
        <f aca="false">IF(AK26=0,"",IF(AsOfDate&lt;AL26,-1,12*(YEAR(AsOfDate)-YEAR(AL26))+MONTH(AsOfDate)-MONTH(AL26)-IF(DAY(AsOfDate)&lt;MIN(DAY(AL26),DAY(EOMONTH(AsOfDate,0))),1,0)))</f>
        <v/>
      </c>
      <c r="AY26" s="16" t="str">
        <f aca="false">IF(AK26=0,"",IF(OR(AM26&lt;2,AO26&gt;AsOfDate),AX26,IF((AO26-1)&lt;AL26,-1,12*(YEAR((AO26-1))-YEAR(AL26))+MONTH((AO26-1))-MONTH(AL26)-IF(DAY((AO26-1))&lt;MIN(DAY(AL26),DAY(EOMONTH((AO26-1),0))),1,0))))</f>
        <v/>
      </c>
      <c r="AZ26" s="16" t="str">
        <f aca="false">IF(AK26=0,"",IF(OR(AM26&lt;3,AP26&gt;AsOfDate),AX26,IF((AP26-1)&lt;AL26,-1,12*(YEAR((AP26-1))-YEAR(AL26))+MONTH((AP26-1))-MONTH(AL26)-IF(DAY((AP26-1))&lt;MIN(DAY(AL26),DAY(EOMONTH((AP26-1),0))),1,0))))</f>
        <v/>
      </c>
      <c r="BA26" s="16" t="str">
        <f aca="false">IF(AK26=0,"",IF(PFYDate&lt;AL26,-1,12*(YEAR(PFYDate)-YEAR(AL26))+MONTH(PFYDate)-MONTH(AL26)-IF(DAY(PFYDate)&lt;MIN(DAY(AL26),DAY(EOMONTH(PFYDate,0))),1,0)))</f>
        <v/>
      </c>
      <c r="BB26" s="16" t="str">
        <f aca="false">IF(AK26=0,"",IF(OR(AM26&lt;2,AO26&gt;PFYDate),BA26,IF((AO26-1)&lt;AL26,-1,12*(YEAR((AO26-1))-YEAR(AL26))+MONTH((AO26-1))-MONTH(AL26)-IF(DAY((AO26-1))&lt;MIN(DAY(AL26),DAY(EOMONTH((AO26-1),0))),1,0))))</f>
        <v/>
      </c>
      <c r="BC26" s="16" t="str">
        <f aca="false">IF(AK26=0,"",IF(OR(AM26&lt;3,AP26&gt;PFYDate),BA26,IF((AP26-1)&lt;AL26,-1,12*(YEAR((AP26-1))-YEAR(AL26))+MONTH((AP26-1))-MONTH(AL26)-IF(DAY((AP26-1))&lt;MIN(DAY(AL26),DAY(EOMONTH((AP26-1),0))),1,0))))</f>
        <v/>
      </c>
      <c r="BD26" s="16" t="str">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
      </c>
      <c r="BE26" s="16" t="str">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
      </c>
      <c r="BF26" s="16" t="str">
        <f aca="false">IF(AK26=0,"",IF(AW26="FT",IF(AX26&lt;FT_First,FT_First,IF(AX26&lt;FT_Y5,MIN(FT_Y5,FT_First+FT_Int1*(INT((AX26-FT_First)/FT_Int1)+1)),FT_Y5+12*INT((AX26-FT_Y5)/12)+FT_Int2*(INT(MOD(AX26-FT_Y5,12)/FT_Int2)+1))),IF(AW26="PT",IF(AX26&lt;PT_First,PT_First,PT_First+PT_Int*(INT((AX26-PT_First)/PT_Int)+1)),"")))</f>
        <v/>
      </c>
      <c r="BG26" s="16" t="str">
        <f aca="false">IF(AK26=0,"",IF(NOT(LH_Ready),0,COUNTIFS(INDEX(LH_Data,0,LH_ColFirst),$A26,INDEX(LH_Data,0,LH_ColSur),$B26,INDEX(LH_Data,0,LH_ColCat),BonusCat)))</f>
        <v/>
      </c>
      <c r="BH26" s="16" t="str">
        <f aca="false">IF(AK26=0,"",IF(OR(NOT(LH_Ready),BG26=0),0,SUMPRODUCT(MAX((INDEX(LH_Data,0,LH_ColFirst)=$A26)*(INDEX(LH_Data,0,LH_ColSur)=$B26)*(INDEX(LH_Data,0,LH_ColCat)=BonusCat)*ROW(LH_Data)))))</f>
        <v/>
      </c>
      <c r="BI26" s="16" t="str">
        <f aca="false">IF(AK26=0,"",IF(EOMONTH(AsOfDate,-1)&lt;AL26,-1,12*(YEAR(EOMONTH(AsOfDate,-1))-YEAR(AL26))+MONTH(EOMONTH(AsOfDate,-1))-MONTH(AL26)-IF(DAY(EOMONTH(AsOfDate,-1))&lt;MIN(DAY(AL26),DAY(EOMONTH(EOMONTH(AsOfDate,-1),0))),1,0)))</f>
        <v/>
      </c>
      <c r="BJ26" s="16" t="str">
        <f aca="false">IF(AK26=0,"",IF(OR(AM26&lt;2,AO26&gt;EOMONTH(AsOfDate,-1)),BI26,IF((AO26-1)&lt;AL26,-1,12*(YEAR((AO26-1))-YEAR(AL26))+MONTH((AO26-1))-MONTH(AL26)-IF(DAY((AO26-1))&lt;MIN(DAY(AL26),DAY(EOMONTH((AO26-1),0))),1,0))))</f>
        <v/>
      </c>
      <c r="BK26" s="16" t="str">
        <f aca="false">IF(AK26=0,"",IF(OR(AM26&lt;3,AP26&gt;EOMONTH(AsOfDate,-1)),BI26,IF((AP26-1)&lt;AL26,-1,12*(YEAR((AP26-1))-YEAR(AL26))+MONTH((AP26-1))-MONTH(AL26)-IF(DAY((AP26-1))&lt;MIN(DAY(AL26),DAY(EOMONTH((AP26-1),0))),1,0))))</f>
        <v/>
      </c>
      <c r="BL26" s="16" t="str">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
      </c>
      <c r="BM26" s="16" t="str">
        <f aca="false">IF(AK26=0,"",IF(AW26="FT",IF(AX26&lt;FT_First,"",IF(AX26&lt;FT_Y5,FT_First+FT_Int1*INT((AX26-FT_First)/FT_Int1),FT_Y5+FT_Int2*INT((AX26-FT_Y5)/FT_Int2))),IF(AW26="PT",IF(AX26&lt;PT_First,"",PT_First+PT_Int*INT((AX26-PT_First)/PT_Int)),"")))</f>
        <v/>
      </c>
      <c r="BN26" s="16" t="str">
        <f aca="false">IF(AK26=0,"",IF((SchemeStart-1)&lt;AL26,-1,12*(YEAR((SchemeStart-1))-YEAR(AL26))+MONTH((SchemeStart-1))-MONTH(AL26)-IF(DAY((SchemeStart-1))&lt;MIN(DAY(AL26),DAY(EOMONTH((SchemeStart-1),0))),1,0)))</f>
        <v/>
      </c>
      <c r="BO26" s="16" t="str">
        <f aca="false">IF(AK26=0,"",IF(OR(AM26&lt;2,AO26&gt;(SchemeStart-1)),BN26,IF((AO26-1)&lt;AL26,-1,12*(YEAR((AO26-1))-YEAR(AL26))+MONTH((AO26-1))-MONTH(AL26)-IF(DAY((AO26-1))&lt;MIN(DAY(AL26),DAY(EOMONTH((AO26-1),0))),1,0))))</f>
        <v/>
      </c>
      <c r="BP26" s="16" t="str">
        <f aca="false">IF(AK26=0,"",IF(OR(AM26&lt;3,AP26&gt;(SchemeStart-1)),BN26,IF((AP26-1)&lt;AL26,-1,12*(YEAR((AP26-1))-YEAR(AL26))+MONTH((AP26-1))-MONTH(AL26)-IF(DAY((AP26-1))&lt;MIN(DAY(AL26),DAY(EOMONTH((AP26-1),0))),1,0))))</f>
        <v/>
      </c>
      <c r="BQ26" s="16" t="str">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
      </c>
      <c r="BR26" s="0" t="str">
        <f aca="false">IF(LEN($A26&amp;$B26)=0,"",$A26&amp;" "&amp;$B26)</f>
        <v/>
      </c>
    </row>
    <row r="27" customFormat="false" ht="15" hidden="false" customHeight="false" outlineLevel="0" collapsed="false">
      <c r="A27" s="12"/>
      <c r="B27" s="12"/>
      <c r="C27" s="12"/>
      <c r="D27" s="13"/>
      <c r="E27" s="14" t="str">
        <f aca="false">IF(OR(AK27=0,$D27=""),"",DATE(YEAR(AsOfDate)+IF(DATE(YEAR(AsOfDate),MONTH($D27),DAY($D27))&lt;=AsOfDate,1,0),MONTH($D27),DAY($D27)))</f>
        <v/>
      </c>
      <c r="F27" s="13"/>
      <c r="G27" s="13"/>
      <c r="H27" s="13"/>
      <c r="I27" s="13"/>
      <c r="J27" s="13"/>
      <c r="K27" s="14" t="str">
        <f aca="false">IF(AK27=0,"",DATE(YEAR(AsOfDate)+IF(DATE(YEAR(AsOfDate),MONTH(AL27),DAY(AL27))&lt;=AsOfDate,1,0),MONTH(AL27),DAY(AL27)))</f>
        <v/>
      </c>
      <c r="L27" s="15" t="str">
        <f aca="false">IF(AK27=0,"",ROUND((AsOfDate-AL27)/365.25,1))</f>
        <v/>
      </c>
      <c r="M27" s="16" t="str">
        <f aca="false">IF(AK27=0,"",IF(AsOfDate&lt;AL27,"-",DATEDIF(AL27,AsOfDate,"y")&amp;"y "&amp;DATEDIF(AL27,AsOfDate,"ym")&amp;"m "&amp;DATEDIF(AL27,AsOfDate,"md")&amp;"d"))</f>
        <v/>
      </c>
      <c r="N27" s="17" t="str">
        <f aca="false">IF(AK27=0,"",O27*HoursPerDay)</f>
        <v/>
      </c>
      <c r="O27" s="17" t="str">
        <f aca="false">IF(AK27=0,"",MAX(0,BD27-BQ27))</f>
        <v/>
      </c>
      <c r="P27" s="18"/>
      <c r="Q27" s="16"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16"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IF(AK27=0,"",IF(AW27="None","",EDATE(AL27,BF27)))</f>
        <v/>
      </c>
      <c r="T27" s="17" t="str">
        <f aca="false">IF(AK27=0,"",IF(NOT(LH_Ready),"",IF($F27&gt;PFYDate,0,IF(LH_ColPeriod=0,W27-U27+V27,SUMIFS(INDEX(LH_Data,0,LH_ColAcc),INDEX(LH_Data,0,LH_ColFirst),$A27,INDEX(LH_Data,0,LH_ColSur),$B27,INDEX(LH_Data,0,LH_ColCat),BonusCat,INDEX(LH_Data,0,LH_ColPeriod),LH_OpenLabel)*UnitFactor))))</f>
        <v/>
      </c>
      <c r="U27" s="17" t="str">
        <f aca="false">IF(AK27=0,"",IF(NOT(LH_Ready),"",SUMIFS(INDEX(LH_Data,0,LH_ColAcc),INDEX(LH_Data,0,LH_ColFirst),$A27,INDEX(LH_Data,0,LH_ColSur),$B27,INDEX(LH_Data,0,LH_ColCat),BonusCat,INDEX(LH_Data,0,LH_ColStart),"&gt;="&amp;AL27)*UnitFactor))</f>
        <v/>
      </c>
      <c r="V27" s="17" t="str">
        <f aca="false">IF(AK27=0,"",IF(NOT(LH_Ready),"",SUMIFS(INDEX(LH_Data,0,LH_ColTaken),INDEX(LH_Data,0,LH_ColFirst),$A27,INDEX(LH_Data,0,LH_ColSur),$B27,INDEX(LH_Data,0,LH_ColCat),BonusCat,INDEX(LH_Data,0,LH_ColStart),"&gt;="&amp;AL27)*UnitFactor))</f>
        <v/>
      </c>
      <c r="W27" s="17" t="str">
        <f aca="false">IF(AK27=0,"",IF(NOT(LH_Ready),"",IF(BH27=0,0,INDEX(INDEX(LH_Data,0,LH_ColClose),BH27-1)*UnitFactor)))</f>
        <v/>
      </c>
      <c r="X27" s="17" t="str">
        <f aca="false">IF(AK27=0,"",(MAX(0,BD27-BQ27)-MAX(0,BE27-BQ27))*HoursPerDay)</f>
        <v/>
      </c>
      <c r="Y27" s="17" t="str">
        <f aca="false">IF(AK27=0,"",IF(NOT(LH_Ready),"",IF($AI27="Yes",N(AE27)*HoursPerDay-SUMIFS(INDEX(LH_Data,0,LH_ColAcc),INDEX(LH_Data,0,LH_ColFirst),$A27,INDEX(LH_Data,0,LH_ColSur),$B27,INDEX(LH_Data,0,LH_ColCat),BonusCat,INDEX(LH_Data,0,LH_ColStart),"&gt;="&amp;(EOMONTH(AsOfDate,-1)+1),INDEX(LH_Data,0,LH_ColStart),"&lt;="&amp;AsOfDate)*UnitFactor,IF(BG27=0,N27,N27-N(T27)-N(U27)))))</f>
        <v/>
      </c>
      <c r="Z27" s="16" t="str">
        <f aca="false">IF(OR(AK27=0,Y27=""),"",IF(Y27&gt;0,"Yes","No"))</f>
        <v/>
      </c>
      <c r="AA27" s="16"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
      </c>
      <c r="AB27" s="17" t="str">
        <f aca="false">IF(OR(AK27=0,T27=""),"",MAX(0,BE27-BQ27)*HoursPerDay-T27)</f>
        <v/>
      </c>
      <c r="AC27" s="16" t="str">
        <f aca="false">IF(AK27=0,"",BG27)</f>
        <v/>
      </c>
      <c r="AD27" s="16"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17" t="str">
        <f aca="false">IF(AK27=0,"",O27-MAX(0,BL27-BQ27))</f>
        <v/>
      </c>
      <c r="AF27" s="14" t="str">
        <f aca="false">IF(OR(AK27=0,AE27="",N(AE27)=0,BM27=""),"",EDATE(AL27,BM27))</f>
        <v/>
      </c>
      <c r="AG27" s="17" t="str">
        <f aca="false">IF(AK27=0,"",MIN(BD27,BQ27))</f>
        <v/>
      </c>
      <c r="AH27" s="17" t="str">
        <f aca="false">IF(AK27=0,"",IF(NOT(LH_Ready),"",IF(BG27=0,0,MAX(0,ROUND(N(T27)+N(U27)-N27,2)))))</f>
        <v/>
      </c>
      <c r="AI27" s="12"/>
      <c r="AJ27" s="12"/>
      <c r="AK27" s="16" t="n">
        <f aca="false">IF(OR(LEN($A27&amp;$B27)=0,$F27=""),0,1)</f>
        <v>0</v>
      </c>
      <c r="AL27" s="14" t="str">
        <f aca="false">IF(AK27=0,"",IF(PreSchemeCounts="No",MAX(SchemeStart,IF($J27&lt;&gt;"",$J27,IF(OR(CasualCounts="Yes",COUNT($G27:$I27)=0),$F27,IF(Apply2026="No",IF($I27="",$F27,$I27),IF(COUNT($H27:$I27)=0,$F27,MIN($H27:$I27)))))),IF($J27&lt;&gt;"",$J27,IF(OR(CasualCounts="Yes",COUNT($G27:$I27)=0),$F27,IF(Apply2026="No",IF($I27="",$F27,$I27),IF(COUNT($H27:$I27)=0,$F27,MIN($H27:$I27)))))))</f>
        <v/>
      </c>
      <c r="AM27" s="16" t="str">
        <f aca="false">IF(AK27=0,"",COUNT($G27:$I27))</f>
        <v/>
      </c>
      <c r="AN27" s="14" t="str">
        <f aca="false">IF(AK27=0,"",IFERROR(SMALL($G27:$I27,1),""))</f>
        <v/>
      </c>
      <c r="AO27" s="14" t="str">
        <f aca="false">IF(AK27=0,"",IFERROR(SMALL($G27:$I27,2),""))</f>
        <v/>
      </c>
      <c r="AP27" s="14" t="str">
        <f aca="false">IF(AK27=0,"",IFERROR(SMALL($G27:$I27,3),""))</f>
        <v/>
      </c>
      <c r="AQ27" s="16" t="str">
        <f aca="false">IF(AK27=0,"",IF(AN27="","",IF(AN27=$H27,"Part-Time",IF(AN27=$I27,"Full-Time","Casual"))))</f>
        <v/>
      </c>
      <c r="AR27" s="16" t="str">
        <f aca="false">IF(AK27=0,"",IF(AO27="","",IF(AO27=$H27,"Part-Time",IF(AO27=$I27,"Full-Time","Casual"))))</f>
        <v/>
      </c>
      <c r="AS27" s="16" t="str">
        <f aca="false">IF(AK27=0,"",IF(AP27="","",IF(AP27=$H27,"Part-Time",IF(AP27=$I27,"Full-Time","Casual"))))</f>
        <v/>
      </c>
      <c r="AT27" s="16"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
      </c>
      <c r="AU27" s="16" t="str">
        <f aca="false">IF(AK27=0,"",IF(AM27&lt;2,"",IF(OR(ISNUMBER(SEARCH("full",AR27)),UPPER(TRIM(AR27))="FT",UPPER(TRIM(AR27))="FTE"),"FT",IF(AND(OR(ISNUMBER(SEARCH("part",AR27)),UPPER(TRIM(AR27))="PT",UPPER(TRIM(AR27))="PTE"),Apply2026="Yes",OR($P27="",N($P27)&gt;=PT_MinHours)),"PT","None"))))</f>
        <v/>
      </c>
      <c r="AV27" s="16" t="str">
        <f aca="false">IF(AK27=0,"",IF(AM27&lt;3,"",IF(OR(ISNUMBER(SEARCH("full",AS27)),UPPER(TRIM(AS27))="FT",UPPER(TRIM(AS27))="FTE"),"FT",IF(AND(OR(ISNUMBER(SEARCH("part",AS27)),UPPER(TRIM(AS27))="PT",UPPER(TRIM(AS27))="PTE"),Apply2026="Yes",OR($P27="",N($P27)&gt;=PT_MinHours)),"PT","None"))))</f>
        <v/>
      </c>
      <c r="AW27" s="16" t="str">
        <f aca="false">IF(AK27=0,"",IF(AND(AM27&gt;=3,AP27&lt;=AsOfDate),AV27,IF(AND(AM27&gt;=2,AO27&lt;=AsOfDate),AU27,AT27)))</f>
        <v/>
      </c>
      <c r="AX27" s="16" t="str">
        <f aca="false">IF(AK27=0,"",IF(AsOfDate&lt;AL27,-1,12*(YEAR(AsOfDate)-YEAR(AL27))+MONTH(AsOfDate)-MONTH(AL27)-IF(DAY(AsOfDate)&lt;MIN(DAY(AL27),DAY(EOMONTH(AsOfDate,0))),1,0)))</f>
        <v/>
      </c>
      <c r="AY27" s="16" t="str">
        <f aca="false">IF(AK27=0,"",IF(OR(AM27&lt;2,AO27&gt;AsOfDate),AX27,IF((AO27-1)&lt;AL27,-1,12*(YEAR((AO27-1))-YEAR(AL27))+MONTH((AO27-1))-MONTH(AL27)-IF(DAY((AO27-1))&lt;MIN(DAY(AL27),DAY(EOMONTH((AO27-1),0))),1,0))))</f>
        <v/>
      </c>
      <c r="AZ27" s="16" t="str">
        <f aca="false">IF(AK27=0,"",IF(OR(AM27&lt;3,AP27&gt;AsOfDate),AX27,IF((AP27-1)&lt;AL27,-1,12*(YEAR((AP27-1))-YEAR(AL27))+MONTH((AP27-1))-MONTH(AL27)-IF(DAY((AP27-1))&lt;MIN(DAY(AL27),DAY(EOMONTH((AP27-1),0))),1,0))))</f>
        <v/>
      </c>
      <c r="BA27" s="16" t="str">
        <f aca="false">IF(AK27=0,"",IF(PFYDate&lt;AL27,-1,12*(YEAR(PFYDate)-YEAR(AL27))+MONTH(PFYDate)-MONTH(AL27)-IF(DAY(PFYDate)&lt;MIN(DAY(AL27),DAY(EOMONTH(PFYDate,0))),1,0)))</f>
        <v/>
      </c>
      <c r="BB27" s="16" t="str">
        <f aca="false">IF(AK27=0,"",IF(OR(AM27&lt;2,AO27&gt;PFYDate),BA27,IF((AO27-1)&lt;AL27,-1,12*(YEAR((AO27-1))-YEAR(AL27))+MONTH((AO27-1))-MONTH(AL27)-IF(DAY((AO27-1))&lt;MIN(DAY(AL27),DAY(EOMONTH((AO27-1),0))),1,0))))</f>
        <v/>
      </c>
      <c r="BC27" s="16" t="str">
        <f aca="false">IF(AK27=0,"",IF(OR(AM27&lt;3,AP27&gt;PFYDate),BA27,IF((AP27-1)&lt;AL27,-1,12*(YEAR((AP27-1))-YEAR(AL27))+MONTH((AP27-1))-MONTH(AL27)-IF(DAY((AP27-1))&lt;MIN(DAY(AL27),DAY(EOMONTH((AP27-1),0))),1,0))))</f>
        <v/>
      </c>
      <c r="BD27" s="16" t="str">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
      </c>
      <c r="BE27" s="16" t="str">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
      </c>
      <c r="BF27" s="16" t="str">
        <f aca="false">IF(AK27=0,"",IF(AW27="FT",IF(AX27&lt;FT_First,FT_First,IF(AX27&lt;FT_Y5,MIN(FT_Y5,FT_First+FT_Int1*(INT((AX27-FT_First)/FT_Int1)+1)),FT_Y5+12*INT((AX27-FT_Y5)/12)+FT_Int2*(INT(MOD(AX27-FT_Y5,12)/FT_Int2)+1))),IF(AW27="PT",IF(AX27&lt;PT_First,PT_First,PT_First+PT_Int*(INT((AX27-PT_First)/PT_Int)+1)),"")))</f>
        <v/>
      </c>
      <c r="BG27" s="16" t="str">
        <f aca="false">IF(AK27=0,"",IF(NOT(LH_Ready),0,COUNTIFS(INDEX(LH_Data,0,LH_ColFirst),$A27,INDEX(LH_Data,0,LH_ColSur),$B27,INDEX(LH_Data,0,LH_ColCat),BonusCat)))</f>
        <v/>
      </c>
      <c r="BH27" s="16" t="str">
        <f aca="false">IF(AK27=0,"",IF(OR(NOT(LH_Ready),BG27=0),0,SUMPRODUCT(MAX((INDEX(LH_Data,0,LH_ColFirst)=$A27)*(INDEX(LH_Data,0,LH_ColSur)=$B27)*(INDEX(LH_Data,0,LH_ColCat)=BonusCat)*ROW(LH_Data)))))</f>
        <v/>
      </c>
      <c r="BI27" s="16" t="str">
        <f aca="false">IF(AK27=0,"",IF(EOMONTH(AsOfDate,-1)&lt;AL27,-1,12*(YEAR(EOMONTH(AsOfDate,-1))-YEAR(AL27))+MONTH(EOMONTH(AsOfDate,-1))-MONTH(AL27)-IF(DAY(EOMONTH(AsOfDate,-1))&lt;MIN(DAY(AL27),DAY(EOMONTH(EOMONTH(AsOfDate,-1),0))),1,0)))</f>
        <v/>
      </c>
      <c r="BJ27" s="16" t="str">
        <f aca="false">IF(AK27=0,"",IF(OR(AM27&lt;2,AO27&gt;EOMONTH(AsOfDate,-1)),BI27,IF((AO27-1)&lt;AL27,-1,12*(YEAR((AO27-1))-YEAR(AL27))+MONTH((AO27-1))-MONTH(AL27)-IF(DAY((AO27-1))&lt;MIN(DAY(AL27),DAY(EOMONTH((AO27-1),0))),1,0))))</f>
        <v/>
      </c>
      <c r="BK27" s="16" t="str">
        <f aca="false">IF(AK27=0,"",IF(OR(AM27&lt;3,AP27&gt;EOMONTH(AsOfDate,-1)),BI27,IF((AP27-1)&lt;AL27,-1,12*(YEAR((AP27-1))-YEAR(AL27))+MONTH((AP27-1))-MONTH(AL27)-IF(DAY((AP27-1))&lt;MIN(DAY(AL27),DAY(EOMONTH((AP27-1),0))),1,0))))</f>
        <v/>
      </c>
      <c r="BL27" s="16" t="str">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
      </c>
      <c r="BM27" s="16" t="str">
        <f aca="false">IF(AK27=0,"",IF(AW27="FT",IF(AX27&lt;FT_First,"",IF(AX27&lt;FT_Y5,FT_First+FT_Int1*INT((AX27-FT_First)/FT_Int1),FT_Y5+FT_Int2*INT((AX27-FT_Y5)/FT_Int2))),IF(AW27="PT",IF(AX27&lt;PT_First,"",PT_First+PT_Int*INT((AX27-PT_First)/PT_Int)),"")))</f>
        <v/>
      </c>
      <c r="BN27" s="16" t="str">
        <f aca="false">IF(AK27=0,"",IF((SchemeStart-1)&lt;AL27,-1,12*(YEAR((SchemeStart-1))-YEAR(AL27))+MONTH((SchemeStart-1))-MONTH(AL27)-IF(DAY((SchemeStart-1))&lt;MIN(DAY(AL27),DAY(EOMONTH((SchemeStart-1),0))),1,0)))</f>
        <v/>
      </c>
      <c r="BO27" s="16" t="str">
        <f aca="false">IF(AK27=0,"",IF(OR(AM27&lt;2,AO27&gt;(SchemeStart-1)),BN27,IF((AO27-1)&lt;AL27,-1,12*(YEAR((AO27-1))-YEAR(AL27))+MONTH((AO27-1))-MONTH(AL27)-IF(DAY((AO27-1))&lt;MIN(DAY(AL27),DAY(EOMONTH((AO27-1),0))),1,0))))</f>
        <v/>
      </c>
      <c r="BP27" s="16" t="str">
        <f aca="false">IF(AK27=0,"",IF(OR(AM27&lt;3,AP27&gt;(SchemeStart-1)),BN27,IF((AP27-1)&lt;AL27,-1,12*(YEAR((AP27-1))-YEAR(AL27))+MONTH((AP27-1))-MONTH(AL27)-IF(DAY((AP27-1))&lt;MIN(DAY(AL27),DAY(EOMONTH((AP27-1),0))),1,0))))</f>
        <v/>
      </c>
      <c r="BQ27" s="16" t="str">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
      </c>
      <c r="BR27" s="0" t="str">
        <f aca="false">IF(LEN($A27&amp;$B27)=0,"",$A27&amp;" "&amp;$B27)</f>
        <v/>
      </c>
    </row>
    <row r="28" customFormat="false" ht="15" hidden="false" customHeight="false" outlineLevel="0" collapsed="false">
      <c r="A28" s="12"/>
      <c r="B28" s="12"/>
      <c r="C28" s="12"/>
      <c r="D28" s="13"/>
      <c r="E28" s="14" t="str">
        <f aca="false">IF(OR(AK28=0,$D28=""),"",DATE(YEAR(AsOfDate)+IF(DATE(YEAR(AsOfDate),MONTH($D28),DAY($D28))&lt;=AsOfDate,1,0),MONTH($D28),DAY($D28)))</f>
        <v/>
      </c>
      <c r="F28" s="13"/>
      <c r="G28" s="13"/>
      <c r="H28" s="13"/>
      <c r="I28" s="13"/>
      <c r="J28" s="13"/>
      <c r="K28" s="14" t="str">
        <f aca="false">IF(AK28=0,"",DATE(YEAR(AsOfDate)+IF(DATE(YEAR(AsOfDate),MONTH(AL28),DAY(AL28))&lt;=AsOfDate,1,0),MONTH(AL28),DAY(AL28)))</f>
        <v/>
      </c>
      <c r="L28" s="15" t="str">
        <f aca="false">IF(AK28=0,"",ROUND((AsOfDate-AL28)/365.25,1))</f>
        <v/>
      </c>
      <c r="M28" s="16" t="str">
        <f aca="false">IF(AK28=0,"",IF(AsOfDate&lt;AL28,"-",DATEDIF(AL28,AsOfDate,"y")&amp;"y "&amp;DATEDIF(AL28,AsOfDate,"ym")&amp;"m "&amp;DATEDIF(AL28,AsOfDate,"md")&amp;"d"))</f>
        <v/>
      </c>
      <c r="N28" s="17" t="str">
        <f aca="false">IF(AK28=0,"",O28*HoursPerDay)</f>
        <v/>
      </c>
      <c r="O28" s="17" t="str">
        <f aca="false">IF(AK28=0,"",MAX(0,BD28-BQ28))</f>
        <v/>
      </c>
      <c r="P28" s="18"/>
      <c r="Q28" s="16"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16"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IF(AK28=0,"",IF(AW28="None","",EDATE(AL28,BF28)))</f>
        <v/>
      </c>
      <c r="T28" s="17" t="str">
        <f aca="false">IF(AK28=0,"",IF(NOT(LH_Ready),"",IF($F28&gt;PFYDate,0,IF(LH_ColPeriod=0,W28-U28+V28,SUMIFS(INDEX(LH_Data,0,LH_ColAcc),INDEX(LH_Data,0,LH_ColFirst),$A28,INDEX(LH_Data,0,LH_ColSur),$B28,INDEX(LH_Data,0,LH_ColCat),BonusCat,INDEX(LH_Data,0,LH_ColPeriod),LH_OpenLabel)*UnitFactor))))</f>
        <v/>
      </c>
      <c r="U28" s="17" t="str">
        <f aca="false">IF(AK28=0,"",IF(NOT(LH_Ready),"",SUMIFS(INDEX(LH_Data,0,LH_ColAcc),INDEX(LH_Data,0,LH_ColFirst),$A28,INDEX(LH_Data,0,LH_ColSur),$B28,INDEX(LH_Data,0,LH_ColCat),BonusCat,INDEX(LH_Data,0,LH_ColStart),"&gt;="&amp;AL28)*UnitFactor))</f>
        <v/>
      </c>
      <c r="V28" s="17" t="str">
        <f aca="false">IF(AK28=0,"",IF(NOT(LH_Ready),"",SUMIFS(INDEX(LH_Data,0,LH_ColTaken),INDEX(LH_Data,0,LH_ColFirst),$A28,INDEX(LH_Data,0,LH_ColSur),$B28,INDEX(LH_Data,0,LH_ColCat),BonusCat,INDEX(LH_Data,0,LH_ColStart),"&gt;="&amp;AL28)*UnitFactor))</f>
        <v/>
      </c>
      <c r="W28" s="17" t="str">
        <f aca="false">IF(AK28=0,"",IF(NOT(LH_Ready),"",IF(BH28=0,0,INDEX(INDEX(LH_Data,0,LH_ColClose),BH28-1)*UnitFactor)))</f>
        <v/>
      </c>
      <c r="X28" s="17" t="str">
        <f aca="false">IF(AK28=0,"",(MAX(0,BD28-BQ28)-MAX(0,BE28-BQ28))*HoursPerDay)</f>
        <v/>
      </c>
      <c r="Y28" s="17" t="str">
        <f aca="false">IF(AK28=0,"",IF(NOT(LH_Ready),"",IF($AI28="Yes",N(AE28)*HoursPerDay-SUMIFS(INDEX(LH_Data,0,LH_ColAcc),INDEX(LH_Data,0,LH_ColFirst),$A28,INDEX(LH_Data,0,LH_ColSur),$B28,INDEX(LH_Data,0,LH_ColCat),BonusCat,INDEX(LH_Data,0,LH_ColStart),"&gt;="&amp;(EOMONTH(AsOfDate,-1)+1),INDEX(LH_Data,0,LH_ColStart),"&lt;="&amp;AsOfDate)*UnitFactor,IF(BG28=0,N28,N28-N(T28)-N(U28)))))</f>
        <v/>
      </c>
      <c r="Z28" s="16" t="str">
        <f aca="false">IF(OR(AK28=0,Y28=""),"",IF(Y28&gt;0,"Yes","No"))</f>
        <v/>
      </c>
      <c r="AA28" s="16"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
      </c>
      <c r="AB28" s="17" t="str">
        <f aca="false">IF(OR(AK28=0,T28=""),"",MAX(0,BE28-BQ28)*HoursPerDay-T28)</f>
        <v/>
      </c>
      <c r="AC28" s="16" t="str">
        <f aca="false">IF(AK28=0,"",BG28)</f>
        <v/>
      </c>
      <c r="AD28" s="16"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17" t="str">
        <f aca="false">IF(AK28=0,"",O28-MAX(0,BL28-BQ28))</f>
        <v/>
      </c>
      <c r="AF28" s="14" t="str">
        <f aca="false">IF(OR(AK28=0,AE28="",N(AE28)=0,BM28=""),"",EDATE(AL28,BM28))</f>
        <v/>
      </c>
      <c r="AG28" s="17" t="str">
        <f aca="false">IF(AK28=0,"",MIN(BD28,BQ28))</f>
        <v/>
      </c>
      <c r="AH28" s="17" t="str">
        <f aca="false">IF(AK28=0,"",IF(NOT(LH_Ready),"",IF(BG28=0,0,MAX(0,ROUND(N(T28)+N(U28)-N28,2)))))</f>
        <v/>
      </c>
      <c r="AI28" s="12"/>
      <c r="AJ28" s="12"/>
      <c r="AK28" s="16" t="n">
        <f aca="false">IF(OR(LEN($A28&amp;$B28)=0,$F28=""),0,1)</f>
        <v>0</v>
      </c>
      <c r="AL28" s="14" t="str">
        <f aca="false">IF(AK28=0,"",IF(PreSchemeCounts="No",MAX(SchemeStart,IF($J28&lt;&gt;"",$J28,IF(OR(CasualCounts="Yes",COUNT($G28:$I28)=0),$F28,IF(Apply2026="No",IF($I28="",$F28,$I28),IF(COUNT($H28:$I28)=0,$F28,MIN($H28:$I28)))))),IF($J28&lt;&gt;"",$J28,IF(OR(CasualCounts="Yes",COUNT($G28:$I28)=0),$F28,IF(Apply2026="No",IF($I28="",$F28,$I28),IF(COUNT($H28:$I28)=0,$F28,MIN($H28:$I28)))))))</f>
        <v/>
      </c>
      <c r="AM28" s="16" t="str">
        <f aca="false">IF(AK28=0,"",COUNT($G28:$I28))</f>
        <v/>
      </c>
      <c r="AN28" s="14" t="str">
        <f aca="false">IF(AK28=0,"",IFERROR(SMALL($G28:$I28,1),""))</f>
        <v/>
      </c>
      <c r="AO28" s="14" t="str">
        <f aca="false">IF(AK28=0,"",IFERROR(SMALL($G28:$I28,2),""))</f>
        <v/>
      </c>
      <c r="AP28" s="14" t="str">
        <f aca="false">IF(AK28=0,"",IFERROR(SMALL($G28:$I28,3),""))</f>
        <v/>
      </c>
      <c r="AQ28" s="16" t="str">
        <f aca="false">IF(AK28=0,"",IF(AN28="","",IF(AN28=$H28,"Part-Time",IF(AN28=$I28,"Full-Time","Casual"))))</f>
        <v/>
      </c>
      <c r="AR28" s="16" t="str">
        <f aca="false">IF(AK28=0,"",IF(AO28="","",IF(AO28=$H28,"Part-Time",IF(AO28=$I28,"Full-Time","Casual"))))</f>
        <v/>
      </c>
      <c r="AS28" s="16" t="str">
        <f aca="false">IF(AK28=0,"",IF(AP28="","",IF(AP28=$H28,"Part-Time",IF(AP28=$I28,"Full-Time","Casual"))))</f>
        <v/>
      </c>
      <c r="AT28" s="16"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
      </c>
      <c r="AU28" s="16" t="str">
        <f aca="false">IF(AK28=0,"",IF(AM28&lt;2,"",IF(OR(ISNUMBER(SEARCH("full",AR28)),UPPER(TRIM(AR28))="FT",UPPER(TRIM(AR28))="FTE"),"FT",IF(AND(OR(ISNUMBER(SEARCH("part",AR28)),UPPER(TRIM(AR28))="PT",UPPER(TRIM(AR28))="PTE"),Apply2026="Yes",OR($P28="",N($P28)&gt;=PT_MinHours)),"PT","None"))))</f>
        <v/>
      </c>
      <c r="AV28" s="16" t="str">
        <f aca="false">IF(AK28=0,"",IF(AM28&lt;3,"",IF(OR(ISNUMBER(SEARCH("full",AS28)),UPPER(TRIM(AS28))="FT",UPPER(TRIM(AS28))="FTE"),"FT",IF(AND(OR(ISNUMBER(SEARCH("part",AS28)),UPPER(TRIM(AS28))="PT",UPPER(TRIM(AS28))="PTE"),Apply2026="Yes",OR($P28="",N($P28)&gt;=PT_MinHours)),"PT","None"))))</f>
        <v/>
      </c>
      <c r="AW28" s="16" t="str">
        <f aca="false">IF(AK28=0,"",IF(AND(AM28&gt;=3,AP28&lt;=AsOfDate),AV28,IF(AND(AM28&gt;=2,AO28&lt;=AsOfDate),AU28,AT28)))</f>
        <v/>
      </c>
      <c r="AX28" s="16" t="str">
        <f aca="false">IF(AK28=0,"",IF(AsOfDate&lt;AL28,-1,12*(YEAR(AsOfDate)-YEAR(AL28))+MONTH(AsOfDate)-MONTH(AL28)-IF(DAY(AsOfDate)&lt;MIN(DAY(AL28),DAY(EOMONTH(AsOfDate,0))),1,0)))</f>
        <v/>
      </c>
      <c r="AY28" s="16" t="str">
        <f aca="false">IF(AK28=0,"",IF(OR(AM28&lt;2,AO28&gt;AsOfDate),AX28,IF((AO28-1)&lt;AL28,-1,12*(YEAR((AO28-1))-YEAR(AL28))+MONTH((AO28-1))-MONTH(AL28)-IF(DAY((AO28-1))&lt;MIN(DAY(AL28),DAY(EOMONTH((AO28-1),0))),1,0))))</f>
        <v/>
      </c>
      <c r="AZ28" s="16" t="str">
        <f aca="false">IF(AK28=0,"",IF(OR(AM28&lt;3,AP28&gt;AsOfDate),AX28,IF((AP28-1)&lt;AL28,-1,12*(YEAR((AP28-1))-YEAR(AL28))+MONTH((AP28-1))-MONTH(AL28)-IF(DAY((AP28-1))&lt;MIN(DAY(AL28),DAY(EOMONTH((AP28-1),0))),1,0))))</f>
        <v/>
      </c>
      <c r="BA28" s="16" t="str">
        <f aca="false">IF(AK28=0,"",IF(PFYDate&lt;AL28,-1,12*(YEAR(PFYDate)-YEAR(AL28))+MONTH(PFYDate)-MONTH(AL28)-IF(DAY(PFYDate)&lt;MIN(DAY(AL28),DAY(EOMONTH(PFYDate,0))),1,0)))</f>
        <v/>
      </c>
      <c r="BB28" s="16" t="str">
        <f aca="false">IF(AK28=0,"",IF(OR(AM28&lt;2,AO28&gt;PFYDate),BA28,IF((AO28-1)&lt;AL28,-1,12*(YEAR((AO28-1))-YEAR(AL28))+MONTH((AO28-1))-MONTH(AL28)-IF(DAY((AO28-1))&lt;MIN(DAY(AL28),DAY(EOMONTH((AO28-1),0))),1,0))))</f>
        <v/>
      </c>
      <c r="BC28" s="16" t="str">
        <f aca="false">IF(AK28=0,"",IF(OR(AM28&lt;3,AP28&gt;PFYDate),BA28,IF((AP28-1)&lt;AL28,-1,12*(YEAR((AP28-1))-YEAR(AL28))+MONTH((AP28-1))-MONTH(AL28)-IF(DAY((AP28-1))&lt;MIN(DAY(AL28),DAY(EOMONTH((AP28-1),0))),1,0))))</f>
        <v/>
      </c>
      <c r="BD28" s="16" t="str">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
      </c>
      <c r="BE28" s="16" t="str">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
      </c>
      <c r="BF28" s="16" t="str">
        <f aca="false">IF(AK28=0,"",IF(AW28="FT",IF(AX28&lt;FT_First,FT_First,IF(AX28&lt;FT_Y5,MIN(FT_Y5,FT_First+FT_Int1*(INT((AX28-FT_First)/FT_Int1)+1)),FT_Y5+12*INT((AX28-FT_Y5)/12)+FT_Int2*(INT(MOD(AX28-FT_Y5,12)/FT_Int2)+1))),IF(AW28="PT",IF(AX28&lt;PT_First,PT_First,PT_First+PT_Int*(INT((AX28-PT_First)/PT_Int)+1)),"")))</f>
        <v/>
      </c>
      <c r="BG28" s="16" t="str">
        <f aca="false">IF(AK28=0,"",IF(NOT(LH_Ready),0,COUNTIFS(INDEX(LH_Data,0,LH_ColFirst),$A28,INDEX(LH_Data,0,LH_ColSur),$B28,INDEX(LH_Data,0,LH_ColCat),BonusCat)))</f>
        <v/>
      </c>
      <c r="BH28" s="16" t="str">
        <f aca="false">IF(AK28=0,"",IF(OR(NOT(LH_Ready),BG28=0),0,SUMPRODUCT(MAX((INDEX(LH_Data,0,LH_ColFirst)=$A28)*(INDEX(LH_Data,0,LH_ColSur)=$B28)*(INDEX(LH_Data,0,LH_ColCat)=BonusCat)*ROW(LH_Data)))))</f>
        <v/>
      </c>
      <c r="BI28" s="16" t="str">
        <f aca="false">IF(AK28=0,"",IF(EOMONTH(AsOfDate,-1)&lt;AL28,-1,12*(YEAR(EOMONTH(AsOfDate,-1))-YEAR(AL28))+MONTH(EOMONTH(AsOfDate,-1))-MONTH(AL28)-IF(DAY(EOMONTH(AsOfDate,-1))&lt;MIN(DAY(AL28),DAY(EOMONTH(EOMONTH(AsOfDate,-1),0))),1,0)))</f>
        <v/>
      </c>
      <c r="BJ28" s="16" t="str">
        <f aca="false">IF(AK28=0,"",IF(OR(AM28&lt;2,AO28&gt;EOMONTH(AsOfDate,-1)),BI28,IF((AO28-1)&lt;AL28,-1,12*(YEAR((AO28-1))-YEAR(AL28))+MONTH((AO28-1))-MONTH(AL28)-IF(DAY((AO28-1))&lt;MIN(DAY(AL28),DAY(EOMONTH((AO28-1),0))),1,0))))</f>
        <v/>
      </c>
      <c r="BK28" s="16" t="str">
        <f aca="false">IF(AK28=0,"",IF(OR(AM28&lt;3,AP28&gt;EOMONTH(AsOfDate,-1)),BI28,IF((AP28-1)&lt;AL28,-1,12*(YEAR((AP28-1))-YEAR(AL28))+MONTH((AP28-1))-MONTH(AL28)-IF(DAY((AP28-1))&lt;MIN(DAY(AL28),DAY(EOMONTH((AP28-1),0))),1,0))))</f>
        <v/>
      </c>
      <c r="BL28" s="16" t="str">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
      </c>
      <c r="BM28" s="16" t="str">
        <f aca="false">IF(AK28=0,"",IF(AW28="FT",IF(AX28&lt;FT_First,"",IF(AX28&lt;FT_Y5,FT_First+FT_Int1*INT((AX28-FT_First)/FT_Int1),FT_Y5+FT_Int2*INT((AX28-FT_Y5)/FT_Int2))),IF(AW28="PT",IF(AX28&lt;PT_First,"",PT_First+PT_Int*INT((AX28-PT_First)/PT_Int)),"")))</f>
        <v/>
      </c>
      <c r="BN28" s="16" t="str">
        <f aca="false">IF(AK28=0,"",IF((SchemeStart-1)&lt;AL28,-1,12*(YEAR((SchemeStart-1))-YEAR(AL28))+MONTH((SchemeStart-1))-MONTH(AL28)-IF(DAY((SchemeStart-1))&lt;MIN(DAY(AL28),DAY(EOMONTH((SchemeStart-1),0))),1,0)))</f>
        <v/>
      </c>
      <c r="BO28" s="16" t="str">
        <f aca="false">IF(AK28=0,"",IF(OR(AM28&lt;2,AO28&gt;(SchemeStart-1)),BN28,IF((AO28-1)&lt;AL28,-1,12*(YEAR((AO28-1))-YEAR(AL28))+MONTH((AO28-1))-MONTH(AL28)-IF(DAY((AO28-1))&lt;MIN(DAY(AL28),DAY(EOMONTH((AO28-1),0))),1,0))))</f>
        <v/>
      </c>
      <c r="BP28" s="16" t="str">
        <f aca="false">IF(AK28=0,"",IF(OR(AM28&lt;3,AP28&gt;(SchemeStart-1)),BN28,IF((AP28-1)&lt;AL28,-1,12*(YEAR((AP28-1))-YEAR(AL28))+MONTH((AP28-1))-MONTH(AL28)-IF(DAY((AP28-1))&lt;MIN(DAY(AL28),DAY(EOMONTH((AP28-1),0))),1,0))))</f>
        <v/>
      </c>
      <c r="BQ28" s="16" t="str">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
      </c>
      <c r="BR28" s="0" t="str">
        <f aca="false">IF(LEN($A28&amp;$B28)=0,"",$A28&amp;" "&amp;$B28)</f>
        <v/>
      </c>
    </row>
    <row r="29" customFormat="false" ht="15" hidden="false" customHeight="false" outlineLevel="0" collapsed="false">
      <c r="A29" s="12"/>
      <c r="B29" s="12"/>
      <c r="C29" s="12"/>
      <c r="D29" s="13"/>
      <c r="E29" s="14" t="str">
        <f aca="false">IF(OR(AK29=0,$D29=""),"",DATE(YEAR(AsOfDate)+IF(DATE(YEAR(AsOfDate),MONTH($D29),DAY($D29))&lt;=AsOfDate,1,0),MONTH($D29),DAY($D29)))</f>
        <v/>
      </c>
      <c r="F29" s="13"/>
      <c r="G29" s="13"/>
      <c r="H29" s="13"/>
      <c r="I29" s="13"/>
      <c r="J29" s="13"/>
      <c r="K29" s="14" t="str">
        <f aca="false">IF(AK29=0,"",DATE(YEAR(AsOfDate)+IF(DATE(YEAR(AsOfDate),MONTH(AL29),DAY(AL29))&lt;=AsOfDate,1,0),MONTH(AL29),DAY(AL29)))</f>
        <v/>
      </c>
      <c r="L29" s="15" t="str">
        <f aca="false">IF(AK29=0,"",ROUND((AsOfDate-AL29)/365.25,1))</f>
        <v/>
      </c>
      <c r="M29" s="16" t="str">
        <f aca="false">IF(AK29=0,"",IF(AsOfDate&lt;AL29,"-",DATEDIF(AL29,AsOfDate,"y")&amp;"y "&amp;DATEDIF(AL29,AsOfDate,"ym")&amp;"m "&amp;DATEDIF(AL29,AsOfDate,"md")&amp;"d"))</f>
        <v/>
      </c>
      <c r="N29" s="17" t="str">
        <f aca="false">IF(AK29=0,"",O29*HoursPerDay)</f>
        <v/>
      </c>
      <c r="O29" s="17" t="str">
        <f aca="false">IF(AK29=0,"",MAX(0,BD29-BQ29))</f>
        <v/>
      </c>
      <c r="P29" s="18"/>
      <c r="Q29" s="16"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16"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IF(AK29=0,"",IF(AW29="None","",EDATE(AL29,BF29)))</f>
        <v/>
      </c>
      <c r="T29" s="17" t="str">
        <f aca="false">IF(AK29=0,"",IF(NOT(LH_Ready),"",IF($F29&gt;PFYDate,0,IF(LH_ColPeriod=0,W29-U29+V29,SUMIFS(INDEX(LH_Data,0,LH_ColAcc),INDEX(LH_Data,0,LH_ColFirst),$A29,INDEX(LH_Data,0,LH_ColSur),$B29,INDEX(LH_Data,0,LH_ColCat),BonusCat,INDEX(LH_Data,0,LH_ColPeriod),LH_OpenLabel)*UnitFactor))))</f>
        <v/>
      </c>
      <c r="U29" s="17" t="str">
        <f aca="false">IF(AK29=0,"",IF(NOT(LH_Ready),"",SUMIFS(INDEX(LH_Data,0,LH_ColAcc),INDEX(LH_Data,0,LH_ColFirst),$A29,INDEX(LH_Data,0,LH_ColSur),$B29,INDEX(LH_Data,0,LH_ColCat),BonusCat,INDEX(LH_Data,0,LH_ColStart),"&gt;="&amp;AL29)*UnitFactor))</f>
        <v/>
      </c>
      <c r="V29" s="17" t="str">
        <f aca="false">IF(AK29=0,"",IF(NOT(LH_Ready),"",SUMIFS(INDEX(LH_Data,0,LH_ColTaken),INDEX(LH_Data,0,LH_ColFirst),$A29,INDEX(LH_Data,0,LH_ColSur),$B29,INDEX(LH_Data,0,LH_ColCat),BonusCat,INDEX(LH_Data,0,LH_ColStart),"&gt;="&amp;AL29)*UnitFactor))</f>
        <v/>
      </c>
      <c r="W29" s="17" t="str">
        <f aca="false">IF(AK29=0,"",IF(NOT(LH_Ready),"",IF(BH29=0,0,INDEX(INDEX(LH_Data,0,LH_ColClose),BH29-1)*UnitFactor)))</f>
        <v/>
      </c>
      <c r="X29" s="17" t="str">
        <f aca="false">IF(AK29=0,"",(MAX(0,BD29-BQ29)-MAX(0,BE29-BQ29))*HoursPerDay)</f>
        <v/>
      </c>
      <c r="Y29" s="17" t="str">
        <f aca="false">IF(AK29=0,"",IF(NOT(LH_Ready),"",IF($AI29="Yes",N(AE29)*HoursPerDay-SUMIFS(INDEX(LH_Data,0,LH_ColAcc),INDEX(LH_Data,0,LH_ColFirst),$A29,INDEX(LH_Data,0,LH_ColSur),$B29,INDEX(LH_Data,0,LH_ColCat),BonusCat,INDEX(LH_Data,0,LH_ColStart),"&gt;="&amp;(EOMONTH(AsOfDate,-1)+1),INDEX(LH_Data,0,LH_ColStart),"&lt;="&amp;AsOfDate)*UnitFactor,IF(BG29=0,N29,N29-N(T29)-N(U29)))))</f>
        <v/>
      </c>
      <c r="Z29" s="16" t="str">
        <f aca="false">IF(OR(AK29=0,Y29=""),"",IF(Y29&gt;0,"Yes","No"))</f>
        <v/>
      </c>
      <c r="AA29" s="16"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
      </c>
      <c r="AB29" s="17" t="str">
        <f aca="false">IF(OR(AK29=0,T29=""),"",MAX(0,BE29-BQ29)*HoursPerDay-T29)</f>
        <v/>
      </c>
      <c r="AC29" s="16" t="str">
        <f aca="false">IF(AK29=0,"",BG29)</f>
        <v/>
      </c>
      <c r="AD29" s="16"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17" t="str">
        <f aca="false">IF(AK29=0,"",O29-MAX(0,BL29-BQ29))</f>
        <v/>
      </c>
      <c r="AF29" s="14" t="str">
        <f aca="false">IF(OR(AK29=0,AE29="",N(AE29)=0,BM29=""),"",EDATE(AL29,BM29))</f>
        <v/>
      </c>
      <c r="AG29" s="17" t="str">
        <f aca="false">IF(AK29=0,"",MIN(BD29,BQ29))</f>
        <v/>
      </c>
      <c r="AH29" s="17" t="str">
        <f aca="false">IF(AK29=0,"",IF(NOT(LH_Ready),"",IF(BG29=0,0,MAX(0,ROUND(N(T29)+N(U29)-N29,2)))))</f>
        <v/>
      </c>
      <c r="AI29" s="12"/>
      <c r="AJ29" s="12"/>
      <c r="AK29" s="16" t="n">
        <f aca="false">IF(OR(LEN($A29&amp;$B29)=0,$F29=""),0,1)</f>
        <v>0</v>
      </c>
      <c r="AL29" s="14" t="str">
        <f aca="false">IF(AK29=0,"",IF(PreSchemeCounts="No",MAX(SchemeStart,IF($J29&lt;&gt;"",$J29,IF(OR(CasualCounts="Yes",COUNT($G29:$I29)=0),$F29,IF(Apply2026="No",IF($I29="",$F29,$I29),IF(COUNT($H29:$I29)=0,$F29,MIN($H29:$I29)))))),IF($J29&lt;&gt;"",$J29,IF(OR(CasualCounts="Yes",COUNT($G29:$I29)=0),$F29,IF(Apply2026="No",IF($I29="",$F29,$I29),IF(COUNT($H29:$I29)=0,$F29,MIN($H29:$I29)))))))</f>
        <v/>
      </c>
      <c r="AM29" s="16" t="str">
        <f aca="false">IF(AK29=0,"",COUNT($G29:$I29))</f>
        <v/>
      </c>
      <c r="AN29" s="14" t="str">
        <f aca="false">IF(AK29=0,"",IFERROR(SMALL($G29:$I29,1),""))</f>
        <v/>
      </c>
      <c r="AO29" s="14" t="str">
        <f aca="false">IF(AK29=0,"",IFERROR(SMALL($G29:$I29,2),""))</f>
        <v/>
      </c>
      <c r="AP29" s="14" t="str">
        <f aca="false">IF(AK29=0,"",IFERROR(SMALL($G29:$I29,3),""))</f>
        <v/>
      </c>
      <c r="AQ29" s="16" t="str">
        <f aca="false">IF(AK29=0,"",IF(AN29="","",IF(AN29=$H29,"Part-Time",IF(AN29=$I29,"Full-Time","Casual"))))</f>
        <v/>
      </c>
      <c r="AR29" s="16" t="str">
        <f aca="false">IF(AK29=0,"",IF(AO29="","",IF(AO29=$H29,"Part-Time",IF(AO29=$I29,"Full-Time","Casual"))))</f>
        <v/>
      </c>
      <c r="AS29" s="16" t="str">
        <f aca="false">IF(AK29=0,"",IF(AP29="","",IF(AP29=$H29,"Part-Time",IF(AP29=$I29,"Full-Time","Casual"))))</f>
        <v/>
      </c>
      <c r="AT29" s="16"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
      </c>
      <c r="AU29" s="16" t="str">
        <f aca="false">IF(AK29=0,"",IF(AM29&lt;2,"",IF(OR(ISNUMBER(SEARCH("full",AR29)),UPPER(TRIM(AR29))="FT",UPPER(TRIM(AR29))="FTE"),"FT",IF(AND(OR(ISNUMBER(SEARCH("part",AR29)),UPPER(TRIM(AR29))="PT",UPPER(TRIM(AR29))="PTE"),Apply2026="Yes",OR($P29="",N($P29)&gt;=PT_MinHours)),"PT","None"))))</f>
        <v/>
      </c>
      <c r="AV29" s="16" t="str">
        <f aca="false">IF(AK29=0,"",IF(AM29&lt;3,"",IF(OR(ISNUMBER(SEARCH("full",AS29)),UPPER(TRIM(AS29))="FT",UPPER(TRIM(AS29))="FTE"),"FT",IF(AND(OR(ISNUMBER(SEARCH("part",AS29)),UPPER(TRIM(AS29))="PT",UPPER(TRIM(AS29))="PTE"),Apply2026="Yes",OR($P29="",N($P29)&gt;=PT_MinHours)),"PT","None"))))</f>
        <v/>
      </c>
      <c r="AW29" s="16" t="str">
        <f aca="false">IF(AK29=0,"",IF(AND(AM29&gt;=3,AP29&lt;=AsOfDate),AV29,IF(AND(AM29&gt;=2,AO29&lt;=AsOfDate),AU29,AT29)))</f>
        <v/>
      </c>
      <c r="AX29" s="16" t="str">
        <f aca="false">IF(AK29=0,"",IF(AsOfDate&lt;AL29,-1,12*(YEAR(AsOfDate)-YEAR(AL29))+MONTH(AsOfDate)-MONTH(AL29)-IF(DAY(AsOfDate)&lt;MIN(DAY(AL29),DAY(EOMONTH(AsOfDate,0))),1,0)))</f>
        <v/>
      </c>
      <c r="AY29" s="16" t="str">
        <f aca="false">IF(AK29=0,"",IF(OR(AM29&lt;2,AO29&gt;AsOfDate),AX29,IF((AO29-1)&lt;AL29,-1,12*(YEAR((AO29-1))-YEAR(AL29))+MONTH((AO29-1))-MONTH(AL29)-IF(DAY((AO29-1))&lt;MIN(DAY(AL29),DAY(EOMONTH((AO29-1),0))),1,0))))</f>
        <v/>
      </c>
      <c r="AZ29" s="16" t="str">
        <f aca="false">IF(AK29=0,"",IF(OR(AM29&lt;3,AP29&gt;AsOfDate),AX29,IF((AP29-1)&lt;AL29,-1,12*(YEAR((AP29-1))-YEAR(AL29))+MONTH((AP29-1))-MONTH(AL29)-IF(DAY((AP29-1))&lt;MIN(DAY(AL29),DAY(EOMONTH((AP29-1),0))),1,0))))</f>
        <v/>
      </c>
      <c r="BA29" s="16" t="str">
        <f aca="false">IF(AK29=0,"",IF(PFYDate&lt;AL29,-1,12*(YEAR(PFYDate)-YEAR(AL29))+MONTH(PFYDate)-MONTH(AL29)-IF(DAY(PFYDate)&lt;MIN(DAY(AL29),DAY(EOMONTH(PFYDate,0))),1,0)))</f>
        <v/>
      </c>
      <c r="BB29" s="16" t="str">
        <f aca="false">IF(AK29=0,"",IF(OR(AM29&lt;2,AO29&gt;PFYDate),BA29,IF((AO29-1)&lt;AL29,-1,12*(YEAR((AO29-1))-YEAR(AL29))+MONTH((AO29-1))-MONTH(AL29)-IF(DAY((AO29-1))&lt;MIN(DAY(AL29),DAY(EOMONTH((AO29-1),0))),1,0))))</f>
        <v/>
      </c>
      <c r="BC29" s="16" t="str">
        <f aca="false">IF(AK29=0,"",IF(OR(AM29&lt;3,AP29&gt;PFYDate),BA29,IF((AP29-1)&lt;AL29,-1,12*(YEAR((AP29-1))-YEAR(AL29))+MONTH((AP29-1))-MONTH(AL29)-IF(DAY((AP29-1))&lt;MIN(DAY(AL29),DAY(EOMONTH((AP29-1),0))),1,0))))</f>
        <v/>
      </c>
      <c r="BD29" s="16" t="str">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
      </c>
      <c r="BE29" s="16" t="str">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
      </c>
      <c r="BF29" s="16" t="str">
        <f aca="false">IF(AK29=0,"",IF(AW29="FT",IF(AX29&lt;FT_First,FT_First,IF(AX29&lt;FT_Y5,MIN(FT_Y5,FT_First+FT_Int1*(INT((AX29-FT_First)/FT_Int1)+1)),FT_Y5+12*INT((AX29-FT_Y5)/12)+FT_Int2*(INT(MOD(AX29-FT_Y5,12)/FT_Int2)+1))),IF(AW29="PT",IF(AX29&lt;PT_First,PT_First,PT_First+PT_Int*(INT((AX29-PT_First)/PT_Int)+1)),"")))</f>
        <v/>
      </c>
      <c r="BG29" s="16" t="str">
        <f aca="false">IF(AK29=0,"",IF(NOT(LH_Ready),0,COUNTIFS(INDEX(LH_Data,0,LH_ColFirst),$A29,INDEX(LH_Data,0,LH_ColSur),$B29,INDEX(LH_Data,0,LH_ColCat),BonusCat)))</f>
        <v/>
      </c>
      <c r="BH29" s="16" t="str">
        <f aca="false">IF(AK29=0,"",IF(OR(NOT(LH_Ready),BG29=0),0,SUMPRODUCT(MAX((INDEX(LH_Data,0,LH_ColFirst)=$A29)*(INDEX(LH_Data,0,LH_ColSur)=$B29)*(INDEX(LH_Data,0,LH_ColCat)=BonusCat)*ROW(LH_Data)))))</f>
        <v/>
      </c>
      <c r="BI29" s="16" t="str">
        <f aca="false">IF(AK29=0,"",IF(EOMONTH(AsOfDate,-1)&lt;AL29,-1,12*(YEAR(EOMONTH(AsOfDate,-1))-YEAR(AL29))+MONTH(EOMONTH(AsOfDate,-1))-MONTH(AL29)-IF(DAY(EOMONTH(AsOfDate,-1))&lt;MIN(DAY(AL29),DAY(EOMONTH(EOMONTH(AsOfDate,-1),0))),1,0)))</f>
        <v/>
      </c>
      <c r="BJ29" s="16" t="str">
        <f aca="false">IF(AK29=0,"",IF(OR(AM29&lt;2,AO29&gt;EOMONTH(AsOfDate,-1)),BI29,IF((AO29-1)&lt;AL29,-1,12*(YEAR((AO29-1))-YEAR(AL29))+MONTH((AO29-1))-MONTH(AL29)-IF(DAY((AO29-1))&lt;MIN(DAY(AL29),DAY(EOMONTH((AO29-1),0))),1,0))))</f>
        <v/>
      </c>
      <c r="BK29" s="16" t="str">
        <f aca="false">IF(AK29=0,"",IF(OR(AM29&lt;3,AP29&gt;EOMONTH(AsOfDate,-1)),BI29,IF((AP29-1)&lt;AL29,-1,12*(YEAR((AP29-1))-YEAR(AL29))+MONTH((AP29-1))-MONTH(AL29)-IF(DAY((AP29-1))&lt;MIN(DAY(AL29),DAY(EOMONTH((AP29-1),0))),1,0))))</f>
        <v/>
      </c>
      <c r="BL29" s="16" t="str">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
      </c>
      <c r="BM29" s="16" t="str">
        <f aca="false">IF(AK29=0,"",IF(AW29="FT",IF(AX29&lt;FT_First,"",IF(AX29&lt;FT_Y5,FT_First+FT_Int1*INT((AX29-FT_First)/FT_Int1),FT_Y5+FT_Int2*INT((AX29-FT_Y5)/FT_Int2))),IF(AW29="PT",IF(AX29&lt;PT_First,"",PT_First+PT_Int*INT((AX29-PT_First)/PT_Int)),"")))</f>
        <v/>
      </c>
      <c r="BN29" s="16" t="str">
        <f aca="false">IF(AK29=0,"",IF((SchemeStart-1)&lt;AL29,-1,12*(YEAR((SchemeStart-1))-YEAR(AL29))+MONTH((SchemeStart-1))-MONTH(AL29)-IF(DAY((SchemeStart-1))&lt;MIN(DAY(AL29),DAY(EOMONTH((SchemeStart-1),0))),1,0)))</f>
        <v/>
      </c>
      <c r="BO29" s="16" t="str">
        <f aca="false">IF(AK29=0,"",IF(OR(AM29&lt;2,AO29&gt;(SchemeStart-1)),BN29,IF((AO29-1)&lt;AL29,-1,12*(YEAR((AO29-1))-YEAR(AL29))+MONTH((AO29-1))-MONTH(AL29)-IF(DAY((AO29-1))&lt;MIN(DAY(AL29),DAY(EOMONTH((AO29-1),0))),1,0))))</f>
        <v/>
      </c>
      <c r="BP29" s="16" t="str">
        <f aca="false">IF(AK29=0,"",IF(OR(AM29&lt;3,AP29&gt;(SchemeStart-1)),BN29,IF((AP29-1)&lt;AL29,-1,12*(YEAR((AP29-1))-YEAR(AL29))+MONTH((AP29-1))-MONTH(AL29)-IF(DAY((AP29-1))&lt;MIN(DAY(AL29),DAY(EOMONTH((AP29-1),0))),1,0))))</f>
        <v/>
      </c>
      <c r="BQ29" s="16" t="str">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
      </c>
      <c r="BR29" s="0" t="str">
        <f aca="false">IF(LEN($A29&amp;$B29)=0,"",$A29&amp;" "&amp;$B29)</f>
        <v/>
      </c>
    </row>
    <row r="30" customFormat="false" ht="15" hidden="false" customHeight="false" outlineLevel="0" collapsed="false">
      <c r="A30" s="12"/>
      <c r="B30" s="12"/>
      <c r="C30" s="12"/>
      <c r="D30" s="13"/>
      <c r="E30" s="14" t="str">
        <f aca="false">IF(OR(AK30=0,$D30=""),"",DATE(YEAR(AsOfDate)+IF(DATE(YEAR(AsOfDate),MONTH($D30),DAY($D30))&lt;=AsOfDate,1,0),MONTH($D30),DAY($D30)))</f>
        <v/>
      </c>
      <c r="F30" s="13"/>
      <c r="G30" s="13"/>
      <c r="H30" s="13"/>
      <c r="I30" s="13"/>
      <c r="J30" s="13"/>
      <c r="K30" s="14" t="str">
        <f aca="false">IF(AK30=0,"",DATE(YEAR(AsOfDate)+IF(DATE(YEAR(AsOfDate),MONTH(AL30),DAY(AL30))&lt;=AsOfDate,1,0),MONTH(AL30),DAY(AL30)))</f>
        <v/>
      </c>
      <c r="L30" s="15" t="str">
        <f aca="false">IF(AK30=0,"",ROUND((AsOfDate-AL30)/365.25,1))</f>
        <v/>
      </c>
      <c r="M30" s="16" t="str">
        <f aca="false">IF(AK30=0,"",IF(AsOfDate&lt;AL30,"-",DATEDIF(AL30,AsOfDate,"y")&amp;"y "&amp;DATEDIF(AL30,AsOfDate,"ym")&amp;"m "&amp;DATEDIF(AL30,AsOfDate,"md")&amp;"d"))</f>
        <v/>
      </c>
      <c r="N30" s="17" t="str">
        <f aca="false">IF(AK30=0,"",O30*HoursPerDay)</f>
        <v/>
      </c>
      <c r="O30" s="17" t="str">
        <f aca="false">IF(AK30=0,"",MAX(0,BD30-BQ30))</f>
        <v/>
      </c>
      <c r="P30" s="18"/>
      <c r="Q30" s="16"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16"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IF(AK30=0,"",IF(AW30="None","",EDATE(AL30,BF30)))</f>
        <v/>
      </c>
      <c r="T30" s="17" t="str">
        <f aca="false">IF(AK30=0,"",IF(NOT(LH_Ready),"",IF($F30&gt;PFYDate,0,IF(LH_ColPeriod=0,W30-U30+V30,SUMIFS(INDEX(LH_Data,0,LH_ColAcc),INDEX(LH_Data,0,LH_ColFirst),$A30,INDEX(LH_Data,0,LH_ColSur),$B30,INDEX(LH_Data,0,LH_ColCat),BonusCat,INDEX(LH_Data,0,LH_ColPeriod),LH_OpenLabel)*UnitFactor))))</f>
        <v/>
      </c>
      <c r="U30" s="17" t="str">
        <f aca="false">IF(AK30=0,"",IF(NOT(LH_Ready),"",SUMIFS(INDEX(LH_Data,0,LH_ColAcc),INDEX(LH_Data,0,LH_ColFirst),$A30,INDEX(LH_Data,0,LH_ColSur),$B30,INDEX(LH_Data,0,LH_ColCat),BonusCat,INDEX(LH_Data,0,LH_ColStart),"&gt;="&amp;AL30)*UnitFactor))</f>
        <v/>
      </c>
      <c r="V30" s="17" t="str">
        <f aca="false">IF(AK30=0,"",IF(NOT(LH_Ready),"",SUMIFS(INDEX(LH_Data,0,LH_ColTaken),INDEX(LH_Data,0,LH_ColFirst),$A30,INDEX(LH_Data,0,LH_ColSur),$B30,INDEX(LH_Data,0,LH_ColCat),BonusCat,INDEX(LH_Data,0,LH_ColStart),"&gt;="&amp;AL30)*UnitFactor))</f>
        <v/>
      </c>
      <c r="W30" s="17" t="str">
        <f aca="false">IF(AK30=0,"",IF(NOT(LH_Ready),"",IF(BH30=0,0,INDEX(INDEX(LH_Data,0,LH_ColClose),BH30-1)*UnitFactor)))</f>
        <v/>
      </c>
      <c r="X30" s="17" t="str">
        <f aca="false">IF(AK30=0,"",(MAX(0,BD30-BQ30)-MAX(0,BE30-BQ30))*HoursPerDay)</f>
        <v/>
      </c>
      <c r="Y30" s="17" t="str">
        <f aca="false">IF(AK30=0,"",IF(NOT(LH_Ready),"",IF($AI30="Yes",N(AE30)*HoursPerDay-SUMIFS(INDEX(LH_Data,0,LH_ColAcc),INDEX(LH_Data,0,LH_ColFirst),$A30,INDEX(LH_Data,0,LH_ColSur),$B30,INDEX(LH_Data,0,LH_ColCat),BonusCat,INDEX(LH_Data,0,LH_ColStart),"&gt;="&amp;(EOMONTH(AsOfDate,-1)+1),INDEX(LH_Data,0,LH_ColStart),"&lt;="&amp;AsOfDate)*UnitFactor,IF(BG30=0,N30,N30-N(T30)-N(U30)))))</f>
        <v/>
      </c>
      <c r="Z30" s="16" t="str">
        <f aca="false">IF(OR(AK30=0,Y30=""),"",IF(Y30&gt;0,"Yes","No"))</f>
        <v/>
      </c>
      <c r="AA30" s="16"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
      </c>
      <c r="AB30" s="17" t="str">
        <f aca="false">IF(OR(AK30=0,T30=""),"",MAX(0,BE30-BQ30)*HoursPerDay-T30)</f>
        <v/>
      </c>
      <c r="AC30" s="16" t="str">
        <f aca="false">IF(AK30=0,"",BG30)</f>
        <v/>
      </c>
      <c r="AD30" s="16"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17" t="str">
        <f aca="false">IF(AK30=0,"",O30-MAX(0,BL30-BQ30))</f>
        <v/>
      </c>
      <c r="AF30" s="14" t="str">
        <f aca="false">IF(OR(AK30=0,AE30="",N(AE30)=0,BM30=""),"",EDATE(AL30,BM30))</f>
        <v/>
      </c>
      <c r="AG30" s="17" t="str">
        <f aca="false">IF(AK30=0,"",MIN(BD30,BQ30))</f>
        <v/>
      </c>
      <c r="AH30" s="17" t="str">
        <f aca="false">IF(AK30=0,"",IF(NOT(LH_Ready),"",IF(BG30=0,0,MAX(0,ROUND(N(T30)+N(U30)-N30,2)))))</f>
        <v/>
      </c>
      <c r="AI30" s="12"/>
      <c r="AJ30" s="12"/>
      <c r="AK30" s="16" t="n">
        <f aca="false">IF(OR(LEN($A30&amp;$B30)=0,$F30=""),0,1)</f>
        <v>0</v>
      </c>
      <c r="AL30" s="14" t="str">
        <f aca="false">IF(AK30=0,"",IF(PreSchemeCounts="No",MAX(SchemeStart,IF($J30&lt;&gt;"",$J30,IF(OR(CasualCounts="Yes",COUNT($G30:$I30)=0),$F30,IF(Apply2026="No",IF($I30="",$F30,$I30),IF(COUNT($H30:$I30)=0,$F30,MIN($H30:$I30)))))),IF($J30&lt;&gt;"",$J30,IF(OR(CasualCounts="Yes",COUNT($G30:$I30)=0),$F30,IF(Apply2026="No",IF($I30="",$F30,$I30),IF(COUNT($H30:$I30)=0,$F30,MIN($H30:$I30)))))))</f>
        <v/>
      </c>
      <c r="AM30" s="16" t="str">
        <f aca="false">IF(AK30=0,"",COUNT($G30:$I30))</f>
        <v/>
      </c>
      <c r="AN30" s="14" t="str">
        <f aca="false">IF(AK30=0,"",IFERROR(SMALL($G30:$I30,1),""))</f>
        <v/>
      </c>
      <c r="AO30" s="14" t="str">
        <f aca="false">IF(AK30=0,"",IFERROR(SMALL($G30:$I30,2),""))</f>
        <v/>
      </c>
      <c r="AP30" s="14" t="str">
        <f aca="false">IF(AK30=0,"",IFERROR(SMALL($G30:$I30,3),""))</f>
        <v/>
      </c>
      <c r="AQ30" s="16" t="str">
        <f aca="false">IF(AK30=0,"",IF(AN30="","",IF(AN30=$H30,"Part-Time",IF(AN30=$I30,"Full-Time","Casual"))))</f>
        <v/>
      </c>
      <c r="AR30" s="16" t="str">
        <f aca="false">IF(AK30=0,"",IF(AO30="","",IF(AO30=$H30,"Part-Time",IF(AO30=$I30,"Full-Time","Casual"))))</f>
        <v/>
      </c>
      <c r="AS30" s="16" t="str">
        <f aca="false">IF(AK30=0,"",IF(AP30="","",IF(AP30=$H30,"Part-Time",IF(AP30=$I30,"Full-Time","Casual"))))</f>
        <v/>
      </c>
      <c r="AT30" s="16"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
      </c>
      <c r="AU30" s="16" t="str">
        <f aca="false">IF(AK30=0,"",IF(AM30&lt;2,"",IF(OR(ISNUMBER(SEARCH("full",AR30)),UPPER(TRIM(AR30))="FT",UPPER(TRIM(AR30))="FTE"),"FT",IF(AND(OR(ISNUMBER(SEARCH("part",AR30)),UPPER(TRIM(AR30))="PT",UPPER(TRIM(AR30))="PTE"),Apply2026="Yes",OR($P30="",N($P30)&gt;=PT_MinHours)),"PT","None"))))</f>
        <v/>
      </c>
      <c r="AV30" s="16" t="str">
        <f aca="false">IF(AK30=0,"",IF(AM30&lt;3,"",IF(OR(ISNUMBER(SEARCH("full",AS30)),UPPER(TRIM(AS30))="FT",UPPER(TRIM(AS30))="FTE"),"FT",IF(AND(OR(ISNUMBER(SEARCH("part",AS30)),UPPER(TRIM(AS30))="PT",UPPER(TRIM(AS30))="PTE"),Apply2026="Yes",OR($P30="",N($P30)&gt;=PT_MinHours)),"PT","None"))))</f>
        <v/>
      </c>
      <c r="AW30" s="16" t="str">
        <f aca="false">IF(AK30=0,"",IF(AND(AM30&gt;=3,AP30&lt;=AsOfDate),AV30,IF(AND(AM30&gt;=2,AO30&lt;=AsOfDate),AU30,AT30)))</f>
        <v/>
      </c>
      <c r="AX30" s="16" t="str">
        <f aca="false">IF(AK30=0,"",IF(AsOfDate&lt;AL30,-1,12*(YEAR(AsOfDate)-YEAR(AL30))+MONTH(AsOfDate)-MONTH(AL30)-IF(DAY(AsOfDate)&lt;MIN(DAY(AL30),DAY(EOMONTH(AsOfDate,0))),1,0)))</f>
        <v/>
      </c>
      <c r="AY30" s="16" t="str">
        <f aca="false">IF(AK30=0,"",IF(OR(AM30&lt;2,AO30&gt;AsOfDate),AX30,IF((AO30-1)&lt;AL30,-1,12*(YEAR((AO30-1))-YEAR(AL30))+MONTH((AO30-1))-MONTH(AL30)-IF(DAY((AO30-1))&lt;MIN(DAY(AL30),DAY(EOMONTH((AO30-1),0))),1,0))))</f>
        <v/>
      </c>
      <c r="AZ30" s="16" t="str">
        <f aca="false">IF(AK30=0,"",IF(OR(AM30&lt;3,AP30&gt;AsOfDate),AX30,IF((AP30-1)&lt;AL30,-1,12*(YEAR((AP30-1))-YEAR(AL30))+MONTH((AP30-1))-MONTH(AL30)-IF(DAY((AP30-1))&lt;MIN(DAY(AL30),DAY(EOMONTH((AP30-1),0))),1,0))))</f>
        <v/>
      </c>
      <c r="BA30" s="16" t="str">
        <f aca="false">IF(AK30=0,"",IF(PFYDate&lt;AL30,-1,12*(YEAR(PFYDate)-YEAR(AL30))+MONTH(PFYDate)-MONTH(AL30)-IF(DAY(PFYDate)&lt;MIN(DAY(AL30),DAY(EOMONTH(PFYDate,0))),1,0)))</f>
        <v/>
      </c>
      <c r="BB30" s="16" t="str">
        <f aca="false">IF(AK30=0,"",IF(OR(AM30&lt;2,AO30&gt;PFYDate),BA30,IF((AO30-1)&lt;AL30,-1,12*(YEAR((AO30-1))-YEAR(AL30))+MONTH((AO30-1))-MONTH(AL30)-IF(DAY((AO30-1))&lt;MIN(DAY(AL30),DAY(EOMONTH((AO30-1),0))),1,0))))</f>
        <v/>
      </c>
      <c r="BC30" s="16" t="str">
        <f aca="false">IF(AK30=0,"",IF(OR(AM30&lt;3,AP30&gt;PFYDate),BA30,IF((AP30-1)&lt;AL30,-1,12*(YEAR((AP30-1))-YEAR(AL30))+MONTH((AP30-1))-MONTH(AL30)-IF(DAY((AP30-1))&lt;MIN(DAY(AL30),DAY(EOMONTH((AP30-1),0))),1,0))))</f>
        <v/>
      </c>
      <c r="BD30" s="16" t="str">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
      </c>
      <c r="BE30" s="16" t="str">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
      </c>
      <c r="BF30" s="16" t="str">
        <f aca="false">IF(AK30=0,"",IF(AW30="FT",IF(AX30&lt;FT_First,FT_First,IF(AX30&lt;FT_Y5,MIN(FT_Y5,FT_First+FT_Int1*(INT((AX30-FT_First)/FT_Int1)+1)),FT_Y5+12*INT((AX30-FT_Y5)/12)+FT_Int2*(INT(MOD(AX30-FT_Y5,12)/FT_Int2)+1))),IF(AW30="PT",IF(AX30&lt;PT_First,PT_First,PT_First+PT_Int*(INT((AX30-PT_First)/PT_Int)+1)),"")))</f>
        <v/>
      </c>
      <c r="BG30" s="16" t="str">
        <f aca="false">IF(AK30=0,"",IF(NOT(LH_Ready),0,COUNTIFS(INDEX(LH_Data,0,LH_ColFirst),$A30,INDEX(LH_Data,0,LH_ColSur),$B30,INDEX(LH_Data,0,LH_ColCat),BonusCat)))</f>
        <v/>
      </c>
      <c r="BH30" s="16" t="str">
        <f aca="false">IF(AK30=0,"",IF(OR(NOT(LH_Ready),BG30=0),0,SUMPRODUCT(MAX((INDEX(LH_Data,0,LH_ColFirst)=$A30)*(INDEX(LH_Data,0,LH_ColSur)=$B30)*(INDEX(LH_Data,0,LH_ColCat)=BonusCat)*ROW(LH_Data)))))</f>
        <v/>
      </c>
      <c r="BI30" s="16" t="str">
        <f aca="false">IF(AK30=0,"",IF(EOMONTH(AsOfDate,-1)&lt;AL30,-1,12*(YEAR(EOMONTH(AsOfDate,-1))-YEAR(AL30))+MONTH(EOMONTH(AsOfDate,-1))-MONTH(AL30)-IF(DAY(EOMONTH(AsOfDate,-1))&lt;MIN(DAY(AL30),DAY(EOMONTH(EOMONTH(AsOfDate,-1),0))),1,0)))</f>
        <v/>
      </c>
      <c r="BJ30" s="16" t="str">
        <f aca="false">IF(AK30=0,"",IF(OR(AM30&lt;2,AO30&gt;EOMONTH(AsOfDate,-1)),BI30,IF((AO30-1)&lt;AL30,-1,12*(YEAR((AO30-1))-YEAR(AL30))+MONTH((AO30-1))-MONTH(AL30)-IF(DAY((AO30-1))&lt;MIN(DAY(AL30),DAY(EOMONTH((AO30-1),0))),1,0))))</f>
        <v/>
      </c>
      <c r="BK30" s="16" t="str">
        <f aca="false">IF(AK30=0,"",IF(OR(AM30&lt;3,AP30&gt;EOMONTH(AsOfDate,-1)),BI30,IF((AP30-1)&lt;AL30,-1,12*(YEAR((AP30-1))-YEAR(AL30))+MONTH((AP30-1))-MONTH(AL30)-IF(DAY((AP30-1))&lt;MIN(DAY(AL30),DAY(EOMONTH((AP30-1),0))),1,0))))</f>
        <v/>
      </c>
      <c r="BL30" s="16" t="str">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
      </c>
      <c r="BM30" s="16" t="str">
        <f aca="false">IF(AK30=0,"",IF(AW30="FT",IF(AX30&lt;FT_First,"",IF(AX30&lt;FT_Y5,FT_First+FT_Int1*INT((AX30-FT_First)/FT_Int1),FT_Y5+FT_Int2*INT((AX30-FT_Y5)/FT_Int2))),IF(AW30="PT",IF(AX30&lt;PT_First,"",PT_First+PT_Int*INT((AX30-PT_First)/PT_Int)),"")))</f>
        <v/>
      </c>
      <c r="BN30" s="16" t="str">
        <f aca="false">IF(AK30=0,"",IF((SchemeStart-1)&lt;AL30,-1,12*(YEAR((SchemeStart-1))-YEAR(AL30))+MONTH((SchemeStart-1))-MONTH(AL30)-IF(DAY((SchemeStart-1))&lt;MIN(DAY(AL30),DAY(EOMONTH((SchemeStart-1),0))),1,0)))</f>
        <v/>
      </c>
      <c r="BO30" s="16" t="str">
        <f aca="false">IF(AK30=0,"",IF(OR(AM30&lt;2,AO30&gt;(SchemeStart-1)),BN30,IF((AO30-1)&lt;AL30,-1,12*(YEAR((AO30-1))-YEAR(AL30))+MONTH((AO30-1))-MONTH(AL30)-IF(DAY((AO30-1))&lt;MIN(DAY(AL30),DAY(EOMONTH((AO30-1),0))),1,0))))</f>
        <v/>
      </c>
      <c r="BP30" s="16" t="str">
        <f aca="false">IF(AK30=0,"",IF(OR(AM30&lt;3,AP30&gt;(SchemeStart-1)),BN30,IF((AP30-1)&lt;AL30,-1,12*(YEAR((AP30-1))-YEAR(AL30))+MONTH((AP30-1))-MONTH(AL30)-IF(DAY((AP30-1))&lt;MIN(DAY(AL30),DAY(EOMONTH((AP30-1),0))),1,0))))</f>
        <v/>
      </c>
      <c r="BQ30" s="16" t="str">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
      </c>
      <c r="BR30" s="0" t="str">
        <f aca="false">IF(LEN($A30&amp;$B30)=0,"",$A30&amp;" "&amp;$B30)</f>
        <v/>
      </c>
    </row>
    <row r="31" customFormat="false" ht="15" hidden="false" customHeight="false" outlineLevel="0" collapsed="false">
      <c r="A31" s="12"/>
      <c r="B31" s="12"/>
      <c r="C31" s="12"/>
      <c r="D31" s="13"/>
      <c r="E31" s="14" t="str">
        <f aca="false">IF(OR(AK31=0,$D31=""),"",DATE(YEAR(AsOfDate)+IF(DATE(YEAR(AsOfDate),MONTH($D31),DAY($D31))&lt;=AsOfDate,1,0),MONTH($D31),DAY($D31)))</f>
        <v/>
      </c>
      <c r="F31" s="13"/>
      <c r="G31" s="13"/>
      <c r="H31" s="13"/>
      <c r="I31" s="13"/>
      <c r="J31" s="13"/>
      <c r="K31" s="14" t="str">
        <f aca="false">IF(AK31=0,"",DATE(YEAR(AsOfDate)+IF(DATE(YEAR(AsOfDate),MONTH(AL31),DAY(AL31))&lt;=AsOfDate,1,0),MONTH(AL31),DAY(AL31)))</f>
        <v/>
      </c>
      <c r="L31" s="15" t="str">
        <f aca="false">IF(AK31=0,"",ROUND((AsOfDate-AL31)/365.25,1))</f>
        <v/>
      </c>
      <c r="M31" s="16" t="str">
        <f aca="false">IF(AK31=0,"",IF(AsOfDate&lt;AL31,"-",DATEDIF(AL31,AsOfDate,"y")&amp;"y "&amp;DATEDIF(AL31,AsOfDate,"ym")&amp;"m "&amp;DATEDIF(AL31,AsOfDate,"md")&amp;"d"))</f>
        <v/>
      </c>
      <c r="N31" s="17" t="str">
        <f aca="false">IF(AK31=0,"",O31*HoursPerDay)</f>
        <v/>
      </c>
      <c r="O31" s="17" t="str">
        <f aca="false">IF(AK31=0,"",MAX(0,BD31-BQ31))</f>
        <v/>
      </c>
      <c r="P31" s="18"/>
      <c r="Q31" s="16"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16"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IF(AK31=0,"",IF(AW31="None","",EDATE(AL31,BF31)))</f>
        <v/>
      </c>
      <c r="T31" s="17" t="str">
        <f aca="false">IF(AK31=0,"",IF(NOT(LH_Ready),"",IF($F31&gt;PFYDate,0,IF(LH_ColPeriod=0,W31-U31+V31,SUMIFS(INDEX(LH_Data,0,LH_ColAcc),INDEX(LH_Data,0,LH_ColFirst),$A31,INDEX(LH_Data,0,LH_ColSur),$B31,INDEX(LH_Data,0,LH_ColCat),BonusCat,INDEX(LH_Data,0,LH_ColPeriod),LH_OpenLabel)*UnitFactor))))</f>
        <v/>
      </c>
      <c r="U31" s="17" t="str">
        <f aca="false">IF(AK31=0,"",IF(NOT(LH_Ready),"",SUMIFS(INDEX(LH_Data,0,LH_ColAcc),INDEX(LH_Data,0,LH_ColFirst),$A31,INDEX(LH_Data,0,LH_ColSur),$B31,INDEX(LH_Data,0,LH_ColCat),BonusCat,INDEX(LH_Data,0,LH_ColStart),"&gt;="&amp;AL31)*UnitFactor))</f>
        <v/>
      </c>
      <c r="V31" s="17" t="str">
        <f aca="false">IF(AK31=0,"",IF(NOT(LH_Ready),"",SUMIFS(INDEX(LH_Data,0,LH_ColTaken),INDEX(LH_Data,0,LH_ColFirst),$A31,INDEX(LH_Data,0,LH_ColSur),$B31,INDEX(LH_Data,0,LH_ColCat),BonusCat,INDEX(LH_Data,0,LH_ColStart),"&gt;="&amp;AL31)*UnitFactor))</f>
        <v/>
      </c>
      <c r="W31" s="17" t="str">
        <f aca="false">IF(AK31=0,"",IF(NOT(LH_Ready),"",IF(BH31=0,0,INDEX(INDEX(LH_Data,0,LH_ColClose),BH31-1)*UnitFactor)))</f>
        <v/>
      </c>
      <c r="X31" s="17" t="str">
        <f aca="false">IF(AK31=0,"",(MAX(0,BD31-BQ31)-MAX(0,BE31-BQ31))*HoursPerDay)</f>
        <v/>
      </c>
      <c r="Y31" s="17" t="str">
        <f aca="false">IF(AK31=0,"",IF(NOT(LH_Ready),"",IF($AI31="Yes",N(AE31)*HoursPerDay-SUMIFS(INDEX(LH_Data,0,LH_ColAcc),INDEX(LH_Data,0,LH_ColFirst),$A31,INDEX(LH_Data,0,LH_ColSur),$B31,INDEX(LH_Data,0,LH_ColCat),BonusCat,INDEX(LH_Data,0,LH_ColStart),"&gt;="&amp;(EOMONTH(AsOfDate,-1)+1),INDEX(LH_Data,0,LH_ColStart),"&lt;="&amp;AsOfDate)*UnitFactor,IF(BG31=0,N31,N31-N(T31)-N(U31)))))</f>
        <v/>
      </c>
      <c r="Z31" s="16" t="str">
        <f aca="false">IF(OR(AK31=0,Y31=""),"",IF(Y31&gt;0,"Yes","No"))</f>
        <v/>
      </c>
      <c r="AA31" s="16"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
      </c>
      <c r="AB31" s="17" t="str">
        <f aca="false">IF(OR(AK31=0,T31=""),"",MAX(0,BE31-BQ31)*HoursPerDay-T31)</f>
        <v/>
      </c>
      <c r="AC31" s="16" t="str">
        <f aca="false">IF(AK31=0,"",BG31)</f>
        <v/>
      </c>
      <c r="AD31" s="16"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17" t="str">
        <f aca="false">IF(AK31=0,"",O31-MAX(0,BL31-BQ31))</f>
        <v/>
      </c>
      <c r="AF31" s="14" t="str">
        <f aca="false">IF(OR(AK31=0,AE31="",N(AE31)=0,BM31=""),"",EDATE(AL31,BM31))</f>
        <v/>
      </c>
      <c r="AG31" s="17" t="str">
        <f aca="false">IF(AK31=0,"",MIN(BD31,BQ31))</f>
        <v/>
      </c>
      <c r="AH31" s="17" t="str">
        <f aca="false">IF(AK31=0,"",IF(NOT(LH_Ready),"",IF(BG31=0,0,MAX(0,ROUND(N(T31)+N(U31)-N31,2)))))</f>
        <v/>
      </c>
      <c r="AI31" s="12"/>
      <c r="AJ31" s="12"/>
      <c r="AK31" s="16" t="n">
        <f aca="false">IF(OR(LEN($A31&amp;$B31)=0,$F31=""),0,1)</f>
        <v>0</v>
      </c>
      <c r="AL31" s="14" t="str">
        <f aca="false">IF(AK31=0,"",IF(PreSchemeCounts="No",MAX(SchemeStart,IF($J31&lt;&gt;"",$J31,IF(OR(CasualCounts="Yes",COUNT($G31:$I31)=0),$F31,IF(Apply2026="No",IF($I31="",$F31,$I31),IF(COUNT($H31:$I31)=0,$F31,MIN($H31:$I31)))))),IF($J31&lt;&gt;"",$J31,IF(OR(CasualCounts="Yes",COUNT($G31:$I31)=0),$F31,IF(Apply2026="No",IF($I31="",$F31,$I31),IF(COUNT($H31:$I31)=0,$F31,MIN($H31:$I31)))))))</f>
        <v/>
      </c>
      <c r="AM31" s="16" t="str">
        <f aca="false">IF(AK31=0,"",COUNT($G31:$I31))</f>
        <v/>
      </c>
      <c r="AN31" s="14" t="str">
        <f aca="false">IF(AK31=0,"",IFERROR(SMALL($G31:$I31,1),""))</f>
        <v/>
      </c>
      <c r="AO31" s="14" t="str">
        <f aca="false">IF(AK31=0,"",IFERROR(SMALL($G31:$I31,2),""))</f>
        <v/>
      </c>
      <c r="AP31" s="14" t="str">
        <f aca="false">IF(AK31=0,"",IFERROR(SMALL($G31:$I31,3),""))</f>
        <v/>
      </c>
      <c r="AQ31" s="16" t="str">
        <f aca="false">IF(AK31=0,"",IF(AN31="","",IF(AN31=$H31,"Part-Time",IF(AN31=$I31,"Full-Time","Casual"))))</f>
        <v/>
      </c>
      <c r="AR31" s="16" t="str">
        <f aca="false">IF(AK31=0,"",IF(AO31="","",IF(AO31=$H31,"Part-Time",IF(AO31=$I31,"Full-Time","Casual"))))</f>
        <v/>
      </c>
      <c r="AS31" s="16" t="str">
        <f aca="false">IF(AK31=0,"",IF(AP31="","",IF(AP31=$H31,"Part-Time",IF(AP31=$I31,"Full-Time","Casual"))))</f>
        <v/>
      </c>
      <c r="AT31" s="16"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
      </c>
      <c r="AU31" s="16" t="str">
        <f aca="false">IF(AK31=0,"",IF(AM31&lt;2,"",IF(OR(ISNUMBER(SEARCH("full",AR31)),UPPER(TRIM(AR31))="FT",UPPER(TRIM(AR31))="FTE"),"FT",IF(AND(OR(ISNUMBER(SEARCH("part",AR31)),UPPER(TRIM(AR31))="PT",UPPER(TRIM(AR31))="PTE"),Apply2026="Yes",OR($P31="",N($P31)&gt;=PT_MinHours)),"PT","None"))))</f>
        <v/>
      </c>
      <c r="AV31" s="16" t="str">
        <f aca="false">IF(AK31=0,"",IF(AM31&lt;3,"",IF(OR(ISNUMBER(SEARCH("full",AS31)),UPPER(TRIM(AS31))="FT",UPPER(TRIM(AS31))="FTE"),"FT",IF(AND(OR(ISNUMBER(SEARCH("part",AS31)),UPPER(TRIM(AS31))="PT",UPPER(TRIM(AS31))="PTE"),Apply2026="Yes",OR($P31="",N($P31)&gt;=PT_MinHours)),"PT","None"))))</f>
        <v/>
      </c>
      <c r="AW31" s="16" t="str">
        <f aca="false">IF(AK31=0,"",IF(AND(AM31&gt;=3,AP31&lt;=AsOfDate),AV31,IF(AND(AM31&gt;=2,AO31&lt;=AsOfDate),AU31,AT31)))</f>
        <v/>
      </c>
      <c r="AX31" s="16" t="str">
        <f aca="false">IF(AK31=0,"",IF(AsOfDate&lt;AL31,-1,12*(YEAR(AsOfDate)-YEAR(AL31))+MONTH(AsOfDate)-MONTH(AL31)-IF(DAY(AsOfDate)&lt;MIN(DAY(AL31),DAY(EOMONTH(AsOfDate,0))),1,0)))</f>
        <v/>
      </c>
      <c r="AY31" s="16" t="str">
        <f aca="false">IF(AK31=0,"",IF(OR(AM31&lt;2,AO31&gt;AsOfDate),AX31,IF((AO31-1)&lt;AL31,-1,12*(YEAR((AO31-1))-YEAR(AL31))+MONTH((AO31-1))-MONTH(AL31)-IF(DAY((AO31-1))&lt;MIN(DAY(AL31),DAY(EOMONTH((AO31-1),0))),1,0))))</f>
        <v/>
      </c>
      <c r="AZ31" s="16" t="str">
        <f aca="false">IF(AK31=0,"",IF(OR(AM31&lt;3,AP31&gt;AsOfDate),AX31,IF((AP31-1)&lt;AL31,-1,12*(YEAR((AP31-1))-YEAR(AL31))+MONTH((AP31-1))-MONTH(AL31)-IF(DAY((AP31-1))&lt;MIN(DAY(AL31),DAY(EOMONTH((AP31-1),0))),1,0))))</f>
        <v/>
      </c>
      <c r="BA31" s="16" t="str">
        <f aca="false">IF(AK31=0,"",IF(PFYDate&lt;AL31,-1,12*(YEAR(PFYDate)-YEAR(AL31))+MONTH(PFYDate)-MONTH(AL31)-IF(DAY(PFYDate)&lt;MIN(DAY(AL31),DAY(EOMONTH(PFYDate,0))),1,0)))</f>
        <v/>
      </c>
      <c r="BB31" s="16" t="str">
        <f aca="false">IF(AK31=0,"",IF(OR(AM31&lt;2,AO31&gt;PFYDate),BA31,IF((AO31-1)&lt;AL31,-1,12*(YEAR((AO31-1))-YEAR(AL31))+MONTH((AO31-1))-MONTH(AL31)-IF(DAY((AO31-1))&lt;MIN(DAY(AL31),DAY(EOMONTH((AO31-1),0))),1,0))))</f>
        <v/>
      </c>
      <c r="BC31" s="16" t="str">
        <f aca="false">IF(AK31=0,"",IF(OR(AM31&lt;3,AP31&gt;PFYDate),BA31,IF((AP31-1)&lt;AL31,-1,12*(YEAR((AP31-1))-YEAR(AL31))+MONTH((AP31-1))-MONTH(AL31)-IF(DAY((AP31-1))&lt;MIN(DAY(AL31),DAY(EOMONTH((AP31-1),0))),1,0))))</f>
        <v/>
      </c>
      <c r="BD31" s="16" t="str">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
      </c>
      <c r="BE31" s="16" t="str">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
      </c>
      <c r="BF31" s="16" t="str">
        <f aca="false">IF(AK31=0,"",IF(AW31="FT",IF(AX31&lt;FT_First,FT_First,IF(AX31&lt;FT_Y5,MIN(FT_Y5,FT_First+FT_Int1*(INT((AX31-FT_First)/FT_Int1)+1)),FT_Y5+12*INT((AX31-FT_Y5)/12)+FT_Int2*(INT(MOD(AX31-FT_Y5,12)/FT_Int2)+1))),IF(AW31="PT",IF(AX31&lt;PT_First,PT_First,PT_First+PT_Int*(INT((AX31-PT_First)/PT_Int)+1)),"")))</f>
        <v/>
      </c>
      <c r="BG31" s="16" t="str">
        <f aca="false">IF(AK31=0,"",IF(NOT(LH_Ready),0,COUNTIFS(INDEX(LH_Data,0,LH_ColFirst),$A31,INDEX(LH_Data,0,LH_ColSur),$B31,INDEX(LH_Data,0,LH_ColCat),BonusCat)))</f>
        <v/>
      </c>
      <c r="BH31" s="16" t="str">
        <f aca="false">IF(AK31=0,"",IF(OR(NOT(LH_Ready),BG31=0),0,SUMPRODUCT(MAX((INDEX(LH_Data,0,LH_ColFirst)=$A31)*(INDEX(LH_Data,0,LH_ColSur)=$B31)*(INDEX(LH_Data,0,LH_ColCat)=BonusCat)*ROW(LH_Data)))))</f>
        <v/>
      </c>
      <c r="BI31" s="16" t="str">
        <f aca="false">IF(AK31=0,"",IF(EOMONTH(AsOfDate,-1)&lt;AL31,-1,12*(YEAR(EOMONTH(AsOfDate,-1))-YEAR(AL31))+MONTH(EOMONTH(AsOfDate,-1))-MONTH(AL31)-IF(DAY(EOMONTH(AsOfDate,-1))&lt;MIN(DAY(AL31),DAY(EOMONTH(EOMONTH(AsOfDate,-1),0))),1,0)))</f>
        <v/>
      </c>
      <c r="BJ31" s="16" t="str">
        <f aca="false">IF(AK31=0,"",IF(OR(AM31&lt;2,AO31&gt;EOMONTH(AsOfDate,-1)),BI31,IF((AO31-1)&lt;AL31,-1,12*(YEAR((AO31-1))-YEAR(AL31))+MONTH((AO31-1))-MONTH(AL31)-IF(DAY((AO31-1))&lt;MIN(DAY(AL31),DAY(EOMONTH((AO31-1),0))),1,0))))</f>
        <v/>
      </c>
      <c r="BK31" s="16" t="str">
        <f aca="false">IF(AK31=0,"",IF(OR(AM31&lt;3,AP31&gt;EOMONTH(AsOfDate,-1)),BI31,IF((AP31-1)&lt;AL31,-1,12*(YEAR((AP31-1))-YEAR(AL31))+MONTH((AP31-1))-MONTH(AL31)-IF(DAY((AP31-1))&lt;MIN(DAY(AL31),DAY(EOMONTH((AP31-1),0))),1,0))))</f>
        <v/>
      </c>
      <c r="BL31" s="16" t="str">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
      </c>
      <c r="BM31" s="16" t="str">
        <f aca="false">IF(AK31=0,"",IF(AW31="FT",IF(AX31&lt;FT_First,"",IF(AX31&lt;FT_Y5,FT_First+FT_Int1*INT((AX31-FT_First)/FT_Int1),FT_Y5+FT_Int2*INT((AX31-FT_Y5)/FT_Int2))),IF(AW31="PT",IF(AX31&lt;PT_First,"",PT_First+PT_Int*INT((AX31-PT_First)/PT_Int)),"")))</f>
        <v/>
      </c>
      <c r="BN31" s="16" t="str">
        <f aca="false">IF(AK31=0,"",IF((SchemeStart-1)&lt;AL31,-1,12*(YEAR((SchemeStart-1))-YEAR(AL31))+MONTH((SchemeStart-1))-MONTH(AL31)-IF(DAY((SchemeStart-1))&lt;MIN(DAY(AL31),DAY(EOMONTH((SchemeStart-1),0))),1,0)))</f>
        <v/>
      </c>
      <c r="BO31" s="16" t="str">
        <f aca="false">IF(AK31=0,"",IF(OR(AM31&lt;2,AO31&gt;(SchemeStart-1)),BN31,IF((AO31-1)&lt;AL31,-1,12*(YEAR((AO31-1))-YEAR(AL31))+MONTH((AO31-1))-MONTH(AL31)-IF(DAY((AO31-1))&lt;MIN(DAY(AL31),DAY(EOMONTH((AO31-1),0))),1,0))))</f>
        <v/>
      </c>
      <c r="BP31" s="16" t="str">
        <f aca="false">IF(AK31=0,"",IF(OR(AM31&lt;3,AP31&gt;(SchemeStart-1)),BN31,IF((AP31-1)&lt;AL31,-1,12*(YEAR((AP31-1))-YEAR(AL31))+MONTH((AP31-1))-MONTH(AL31)-IF(DAY((AP31-1))&lt;MIN(DAY(AL31),DAY(EOMONTH((AP31-1),0))),1,0))))</f>
        <v/>
      </c>
      <c r="BQ31" s="16" t="str">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
      </c>
      <c r="BR31" s="0" t="str">
        <f aca="false">IF(LEN($A31&amp;$B31)=0,"",$A31&amp;" "&amp;$B31)</f>
        <v/>
      </c>
    </row>
    <row r="32" customFormat="false" ht="15" hidden="false" customHeight="false" outlineLevel="0" collapsed="false">
      <c r="A32" s="12"/>
      <c r="B32" s="12"/>
      <c r="C32" s="12"/>
      <c r="D32" s="13"/>
      <c r="E32" s="14" t="str">
        <f aca="false">IF(OR(AK32=0,$D32=""),"",DATE(YEAR(AsOfDate)+IF(DATE(YEAR(AsOfDate),MONTH($D32),DAY($D32))&lt;=AsOfDate,1,0),MONTH($D32),DAY($D32)))</f>
        <v/>
      </c>
      <c r="F32" s="13"/>
      <c r="G32" s="13"/>
      <c r="H32" s="13"/>
      <c r="I32" s="13"/>
      <c r="J32" s="13"/>
      <c r="K32" s="14" t="str">
        <f aca="false">IF(AK32=0,"",DATE(YEAR(AsOfDate)+IF(DATE(YEAR(AsOfDate),MONTH(AL32),DAY(AL32))&lt;=AsOfDate,1,0),MONTH(AL32),DAY(AL32)))</f>
        <v/>
      </c>
      <c r="L32" s="15" t="str">
        <f aca="false">IF(AK32=0,"",ROUND((AsOfDate-AL32)/365.25,1))</f>
        <v/>
      </c>
      <c r="M32" s="16" t="str">
        <f aca="false">IF(AK32=0,"",IF(AsOfDate&lt;AL32,"-",DATEDIF(AL32,AsOfDate,"y")&amp;"y "&amp;DATEDIF(AL32,AsOfDate,"ym")&amp;"m "&amp;DATEDIF(AL32,AsOfDate,"md")&amp;"d"))</f>
        <v/>
      </c>
      <c r="N32" s="17" t="str">
        <f aca="false">IF(AK32=0,"",O32*HoursPerDay)</f>
        <v/>
      </c>
      <c r="O32" s="17" t="str">
        <f aca="false">IF(AK32=0,"",MAX(0,BD32-BQ32))</f>
        <v/>
      </c>
      <c r="P32" s="18"/>
      <c r="Q32" s="16"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16"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IF(AK32=0,"",IF(AW32="None","",EDATE(AL32,BF32)))</f>
        <v/>
      </c>
      <c r="T32" s="17" t="str">
        <f aca="false">IF(AK32=0,"",IF(NOT(LH_Ready),"",IF($F32&gt;PFYDate,0,IF(LH_ColPeriod=0,W32-U32+V32,SUMIFS(INDEX(LH_Data,0,LH_ColAcc),INDEX(LH_Data,0,LH_ColFirst),$A32,INDEX(LH_Data,0,LH_ColSur),$B32,INDEX(LH_Data,0,LH_ColCat),BonusCat,INDEX(LH_Data,0,LH_ColPeriod),LH_OpenLabel)*UnitFactor))))</f>
        <v/>
      </c>
      <c r="U32" s="17" t="str">
        <f aca="false">IF(AK32=0,"",IF(NOT(LH_Ready),"",SUMIFS(INDEX(LH_Data,0,LH_ColAcc),INDEX(LH_Data,0,LH_ColFirst),$A32,INDEX(LH_Data,0,LH_ColSur),$B32,INDEX(LH_Data,0,LH_ColCat),BonusCat,INDEX(LH_Data,0,LH_ColStart),"&gt;="&amp;AL32)*UnitFactor))</f>
        <v/>
      </c>
      <c r="V32" s="17" t="str">
        <f aca="false">IF(AK32=0,"",IF(NOT(LH_Ready),"",SUMIFS(INDEX(LH_Data,0,LH_ColTaken),INDEX(LH_Data,0,LH_ColFirst),$A32,INDEX(LH_Data,0,LH_ColSur),$B32,INDEX(LH_Data,0,LH_ColCat),BonusCat,INDEX(LH_Data,0,LH_ColStart),"&gt;="&amp;AL32)*UnitFactor))</f>
        <v/>
      </c>
      <c r="W32" s="17" t="str">
        <f aca="false">IF(AK32=0,"",IF(NOT(LH_Ready),"",IF(BH32=0,0,INDEX(INDEX(LH_Data,0,LH_ColClose),BH32-1)*UnitFactor)))</f>
        <v/>
      </c>
      <c r="X32" s="17" t="str">
        <f aca="false">IF(AK32=0,"",(MAX(0,BD32-BQ32)-MAX(0,BE32-BQ32))*HoursPerDay)</f>
        <v/>
      </c>
      <c r="Y32" s="17" t="str">
        <f aca="false">IF(AK32=0,"",IF(NOT(LH_Ready),"",IF($AI32="Yes",N(AE32)*HoursPerDay-SUMIFS(INDEX(LH_Data,0,LH_ColAcc),INDEX(LH_Data,0,LH_ColFirst),$A32,INDEX(LH_Data,0,LH_ColSur),$B32,INDEX(LH_Data,0,LH_ColCat),BonusCat,INDEX(LH_Data,0,LH_ColStart),"&gt;="&amp;(EOMONTH(AsOfDate,-1)+1),INDEX(LH_Data,0,LH_ColStart),"&lt;="&amp;AsOfDate)*UnitFactor,IF(BG32=0,N32,N32-N(T32)-N(U32)))))</f>
        <v/>
      </c>
      <c r="Z32" s="16" t="str">
        <f aca="false">IF(OR(AK32=0,Y32=""),"",IF(Y32&gt;0,"Yes","No"))</f>
        <v/>
      </c>
      <c r="AA32" s="16"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
      </c>
      <c r="AB32" s="17" t="str">
        <f aca="false">IF(OR(AK32=0,T32=""),"",MAX(0,BE32-BQ32)*HoursPerDay-T32)</f>
        <v/>
      </c>
      <c r="AC32" s="16" t="str">
        <f aca="false">IF(AK32=0,"",BG32)</f>
        <v/>
      </c>
      <c r="AD32" s="16"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17" t="str">
        <f aca="false">IF(AK32=0,"",O32-MAX(0,BL32-BQ32))</f>
        <v/>
      </c>
      <c r="AF32" s="14" t="str">
        <f aca="false">IF(OR(AK32=0,AE32="",N(AE32)=0,BM32=""),"",EDATE(AL32,BM32))</f>
        <v/>
      </c>
      <c r="AG32" s="17" t="str">
        <f aca="false">IF(AK32=0,"",MIN(BD32,BQ32))</f>
        <v/>
      </c>
      <c r="AH32" s="17" t="str">
        <f aca="false">IF(AK32=0,"",IF(NOT(LH_Ready),"",IF(BG32=0,0,MAX(0,ROUND(N(T32)+N(U32)-N32,2)))))</f>
        <v/>
      </c>
      <c r="AI32" s="12"/>
      <c r="AJ32" s="12"/>
      <c r="AK32" s="16" t="n">
        <f aca="false">IF(OR(LEN($A32&amp;$B32)=0,$F32=""),0,1)</f>
        <v>0</v>
      </c>
      <c r="AL32" s="14" t="str">
        <f aca="false">IF(AK32=0,"",IF(PreSchemeCounts="No",MAX(SchemeStart,IF($J32&lt;&gt;"",$J32,IF(OR(CasualCounts="Yes",COUNT($G32:$I32)=0),$F32,IF(Apply2026="No",IF($I32="",$F32,$I32),IF(COUNT($H32:$I32)=0,$F32,MIN($H32:$I32)))))),IF($J32&lt;&gt;"",$J32,IF(OR(CasualCounts="Yes",COUNT($G32:$I32)=0),$F32,IF(Apply2026="No",IF($I32="",$F32,$I32),IF(COUNT($H32:$I32)=0,$F32,MIN($H32:$I32)))))))</f>
        <v/>
      </c>
      <c r="AM32" s="16" t="str">
        <f aca="false">IF(AK32=0,"",COUNT($G32:$I32))</f>
        <v/>
      </c>
      <c r="AN32" s="14" t="str">
        <f aca="false">IF(AK32=0,"",IFERROR(SMALL($G32:$I32,1),""))</f>
        <v/>
      </c>
      <c r="AO32" s="14" t="str">
        <f aca="false">IF(AK32=0,"",IFERROR(SMALL($G32:$I32,2),""))</f>
        <v/>
      </c>
      <c r="AP32" s="14" t="str">
        <f aca="false">IF(AK32=0,"",IFERROR(SMALL($G32:$I32,3),""))</f>
        <v/>
      </c>
      <c r="AQ32" s="16" t="str">
        <f aca="false">IF(AK32=0,"",IF(AN32="","",IF(AN32=$H32,"Part-Time",IF(AN32=$I32,"Full-Time","Casual"))))</f>
        <v/>
      </c>
      <c r="AR32" s="16" t="str">
        <f aca="false">IF(AK32=0,"",IF(AO32="","",IF(AO32=$H32,"Part-Time",IF(AO32=$I32,"Full-Time","Casual"))))</f>
        <v/>
      </c>
      <c r="AS32" s="16" t="str">
        <f aca="false">IF(AK32=0,"",IF(AP32="","",IF(AP32=$H32,"Part-Time",IF(AP32=$I32,"Full-Time","Casual"))))</f>
        <v/>
      </c>
      <c r="AT32" s="16"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
      </c>
      <c r="AU32" s="16" t="str">
        <f aca="false">IF(AK32=0,"",IF(AM32&lt;2,"",IF(OR(ISNUMBER(SEARCH("full",AR32)),UPPER(TRIM(AR32))="FT",UPPER(TRIM(AR32))="FTE"),"FT",IF(AND(OR(ISNUMBER(SEARCH("part",AR32)),UPPER(TRIM(AR32))="PT",UPPER(TRIM(AR32))="PTE"),Apply2026="Yes",OR($P32="",N($P32)&gt;=PT_MinHours)),"PT","None"))))</f>
        <v/>
      </c>
      <c r="AV32" s="16" t="str">
        <f aca="false">IF(AK32=0,"",IF(AM32&lt;3,"",IF(OR(ISNUMBER(SEARCH("full",AS32)),UPPER(TRIM(AS32))="FT",UPPER(TRIM(AS32))="FTE"),"FT",IF(AND(OR(ISNUMBER(SEARCH("part",AS32)),UPPER(TRIM(AS32))="PT",UPPER(TRIM(AS32))="PTE"),Apply2026="Yes",OR($P32="",N($P32)&gt;=PT_MinHours)),"PT","None"))))</f>
        <v/>
      </c>
      <c r="AW32" s="16" t="str">
        <f aca="false">IF(AK32=0,"",IF(AND(AM32&gt;=3,AP32&lt;=AsOfDate),AV32,IF(AND(AM32&gt;=2,AO32&lt;=AsOfDate),AU32,AT32)))</f>
        <v/>
      </c>
      <c r="AX32" s="16" t="str">
        <f aca="false">IF(AK32=0,"",IF(AsOfDate&lt;AL32,-1,12*(YEAR(AsOfDate)-YEAR(AL32))+MONTH(AsOfDate)-MONTH(AL32)-IF(DAY(AsOfDate)&lt;MIN(DAY(AL32),DAY(EOMONTH(AsOfDate,0))),1,0)))</f>
        <v/>
      </c>
      <c r="AY32" s="16" t="str">
        <f aca="false">IF(AK32=0,"",IF(OR(AM32&lt;2,AO32&gt;AsOfDate),AX32,IF((AO32-1)&lt;AL32,-1,12*(YEAR((AO32-1))-YEAR(AL32))+MONTH((AO32-1))-MONTH(AL32)-IF(DAY((AO32-1))&lt;MIN(DAY(AL32),DAY(EOMONTH((AO32-1),0))),1,0))))</f>
        <v/>
      </c>
      <c r="AZ32" s="16" t="str">
        <f aca="false">IF(AK32=0,"",IF(OR(AM32&lt;3,AP32&gt;AsOfDate),AX32,IF((AP32-1)&lt;AL32,-1,12*(YEAR((AP32-1))-YEAR(AL32))+MONTH((AP32-1))-MONTH(AL32)-IF(DAY((AP32-1))&lt;MIN(DAY(AL32),DAY(EOMONTH((AP32-1),0))),1,0))))</f>
        <v/>
      </c>
      <c r="BA32" s="16" t="str">
        <f aca="false">IF(AK32=0,"",IF(PFYDate&lt;AL32,-1,12*(YEAR(PFYDate)-YEAR(AL32))+MONTH(PFYDate)-MONTH(AL32)-IF(DAY(PFYDate)&lt;MIN(DAY(AL32),DAY(EOMONTH(PFYDate,0))),1,0)))</f>
        <v/>
      </c>
      <c r="BB32" s="16" t="str">
        <f aca="false">IF(AK32=0,"",IF(OR(AM32&lt;2,AO32&gt;PFYDate),BA32,IF((AO32-1)&lt;AL32,-1,12*(YEAR((AO32-1))-YEAR(AL32))+MONTH((AO32-1))-MONTH(AL32)-IF(DAY((AO32-1))&lt;MIN(DAY(AL32),DAY(EOMONTH((AO32-1),0))),1,0))))</f>
        <v/>
      </c>
      <c r="BC32" s="16" t="str">
        <f aca="false">IF(AK32=0,"",IF(OR(AM32&lt;3,AP32&gt;PFYDate),BA32,IF((AP32-1)&lt;AL32,-1,12*(YEAR((AP32-1))-YEAR(AL32))+MONTH((AP32-1))-MONTH(AL32)-IF(DAY((AP32-1))&lt;MIN(DAY(AL32),DAY(EOMONTH((AP32-1),0))),1,0))))</f>
        <v/>
      </c>
      <c r="BD32" s="16" t="str">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
      </c>
      <c r="BE32" s="16" t="str">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
      </c>
      <c r="BF32" s="16" t="str">
        <f aca="false">IF(AK32=0,"",IF(AW32="FT",IF(AX32&lt;FT_First,FT_First,IF(AX32&lt;FT_Y5,MIN(FT_Y5,FT_First+FT_Int1*(INT((AX32-FT_First)/FT_Int1)+1)),FT_Y5+12*INT((AX32-FT_Y5)/12)+FT_Int2*(INT(MOD(AX32-FT_Y5,12)/FT_Int2)+1))),IF(AW32="PT",IF(AX32&lt;PT_First,PT_First,PT_First+PT_Int*(INT((AX32-PT_First)/PT_Int)+1)),"")))</f>
        <v/>
      </c>
      <c r="BG32" s="16" t="str">
        <f aca="false">IF(AK32=0,"",IF(NOT(LH_Ready),0,COUNTIFS(INDEX(LH_Data,0,LH_ColFirst),$A32,INDEX(LH_Data,0,LH_ColSur),$B32,INDEX(LH_Data,0,LH_ColCat),BonusCat)))</f>
        <v/>
      </c>
      <c r="BH32" s="16" t="str">
        <f aca="false">IF(AK32=0,"",IF(OR(NOT(LH_Ready),BG32=0),0,SUMPRODUCT(MAX((INDEX(LH_Data,0,LH_ColFirst)=$A32)*(INDEX(LH_Data,0,LH_ColSur)=$B32)*(INDEX(LH_Data,0,LH_ColCat)=BonusCat)*ROW(LH_Data)))))</f>
        <v/>
      </c>
      <c r="BI32" s="16" t="str">
        <f aca="false">IF(AK32=0,"",IF(EOMONTH(AsOfDate,-1)&lt;AL32,-1,12*(YEAR(EOMONTH(AsOfDate,-1))-YEAR(AL32))+MONTH(EOMONTH(AsOfDate,-1))-MONTH(AL32)-IF(DAY(EOMONTH(AsOfDate,-1))&lt;MIN(DAY(AL32),DAY(EOMONTH(EOMONTH(AsOfDate,-1),0))),1,0)))</f>
        <v/>
      </c>
      <c r="BJ32" s="16" t="str">
        <f aca="false">IF(AK32=0,"",IF(OR(AM32&lt;2,AO32&gt;EOMONTH(AsOfDate,-1)),BI32,IF((AO32-1)&lt;AL32,-1,12*(YEAR((AO32-1))-YEAR(AL32))+MONTH((AO32-1))-MONTH(AL32)-IF(DAY((AO32-1))&lt;MIN(DAY(AL32),DAY(EOMONTH((AO32-1),0))),1,0))))</f>
        <v/>
      </c>
      <c r="BK32" s="16" t="str">
        <f aca="false">IF(AK32=0,"",IF(OR(AM32&lt;3,AP32&gt;EOMONTH(AsOfDate,-1)),BI32,IF((AP32-1)&lt;AL32,-1,12*(YEAR((AP32-1))-YEAR(AL32))+MONTH((AP32-1))-MONTH(AL32)-IF(DAY((AP32-1))&lt;MIN(DAY(AL32),DAY(EOMONTH((AP32-1),0))),1,0))))</f>
        <v/>
      </c>
      <c r="BL32" s="16" t="str">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
      </c>
      <c r="BM32" s="16" t="str">
        <f aca="false">IF(AK32=0,"",IF(AW32="FT",IF(AX32&lt;FT_First,"",IF(AX32&lt;FT_Y5,FT_First+FT_Int1*INT((AX32-FT_First)/FT_Int1),FT_Y5+FT_Int2*INT((AX32-FT_Y5)/FT_Int2))),IF(AW32="PT",IF(AX32&lt;PT_First,"",PT_First+PT_Int*INT((AX32-PT_First)/PT_Int)),"")))</f>
        <v/>
      </c>
      <c r="BN32" s="16" t="str">
        <f aca="false">IF(AK32=0,"",IF((SchemeStart-1)&lt;AL32,-1,12*(YEAR((SchemeStart-1))-YEAR(AL32))+MONTH((SchemeStart-1))-MONTH(AL32)-IF(DAY((SchemeStart-1))&lt;MIN(DAY(AL32),DAY(EOMONTH((SchemeStart-1),0))),1,0)))</f>
        <v/>
      </c>
      <c r="BO32" s="16" t="str">
        <f aca="false">IF(AK32=0,"",IF(OR(AM32&lt;2,AO32&gt;(SchemeStart-1)),BN32,IF((AO32-1)&lt;AL32,-1,12*(YEAR((AO32-1))-YEAR(AL32))+MONTH((AO32-1))-MONTH(AL32)-IF(DAY((AO32-1))&lt;MIN(DAY(AL32),DAY(EOMONTH((AO32-1),0))),1,0))))</f>
        <v/>
      </c>
      <c r="BP32" s="16" t="str">
        <f aca="false">IF(AK32=0,"",IF(OR(AM32&lt;3,AP32&gt;(SchemeStart-1)),BN32,IF((AP32-1)&lt;AL32,-1,12*(YEAR((AP32-1))-YEAR(AL32))+MONTH((AP32-1))-MONTH(AL32)-IF(DAY((AP32-1))&lt;MIN(DAY(AL32),DAY(EOMONTH((AP32-1),0))),1,0))))</f>
        <v/>
      </c>
      <c r="BQ32" s="16" t="str">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
      </c>
      <c r="BR32" s="0" t="str">
        <f aca="false">IF(LEN($A32&amp;$B32)=0,"",$A32&amp;" "&amp;$B32)</f>
        <v/>
      </c>
    </row>
    <row r="33" customFormat="false" ht="15" hidden="false" customHeight="false" outlineLevel="0" collapsed="false">
      <c r="A33" s="12"/>
      <c r="B33" s="12"/>
      <c r="C33" s="12"/>
      <c r="D33" s="13"/>
      <c r="E33" s="14" t="str">
        <f aca="false">IF(OR(AK33=0,$D33=""),"",DATE(YEAR(AsOfDate)+IF(DATE(YEAR(AsOfDate),MONTH($D33),DAY($D33))&lt;=AsOfDate,1,0),MONTH($D33),DAY($D33)))</f>
        <v/>
      </c>
      <c r="F33" s="13"/>
      <c r="G33" s="13"/>
      <c r="H33" s="13"/>
      <c r="I33" s="13"/>
      <c r="J33" s="13"/>
      <c r="K33" s="14" t="str">
        <f aca="false">IF(AK33=0,"",DATE(YEAR(AsOfDate)+IF(DATE(YEAR(AsOfDate),MONTH(AL33),DAY(AL33))&lt;=AsOfDate,1,0),MONTH(AL33),DAY(AL33)))</f>
        <v/>
      </c>
      <c r="L33" s="15" t="str">
        <f aca="false">IF(AK33=0,"",ROUND((AsOfDate-AL33)/365.25,1))</f>
        <v/>
      </c>
      <c r="M33" s="16" t="str">
        <f aca="false">IF(AK33=0,"",IF(AsOfDate&lt;AL33,"-",DATEDIF(AL33,AsOfDate,"y")&amp;"y "&amp;DATEDIF(AL33,AsOfDate,"ym")&amp;"m "&amp;DATEDIF(AL33,AsOfDate,"md")&amp;"d"))</f>
        <v/>
      </c>
      <c r="N33" s="17" t="str">
        <f aca="false">IF(AK33=0,"",O33*HoursPerDay)</f>
        <v/>
      </c>
      <c r="O33" s="17" t="str">
        <f aca="false">IF(AK33=0,"",MAX(0,BD33-BQ33))</f>
        <v/>
      </c>
      <c r="P33" s="18"/>
      <c r="Q33" s="16"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16"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IF(AK33=0,"",IF(AW33="None","",EDATE(AL33,BF33)))</f>
        <v/>
      </c>
      <c r="T33" s="17" t="str">
        <f aca="false">IF(AK33=0,"",IF(NOT(LH_Ready),"",IF($F33&gt;PFYDate,0,IF(LH_ColPeriod=0,W33-U33+V33,SUMIFS(INDEX(LH_Data,0,LH_ColAcc),INDEX(LH_Data,0,LH_ColFirst),$A33,INDEX(LH_Data,0,LH_ColSur),$B33,INDEX(LH_Data,0,LH_ColCat),BonusCat,INDEX(LH_Data,0,LH_ColPeriod),LH_OpenLabel)*UnitFactor))))</f>
        <v/>
      </c>
      <c r="U33" s="17" t="str">
        <f aca="false">IF(AK33=0,"",IF(NOT(LH_Ready),"",SUMIFS(INDEX(LH_Data,0,LH_ColAcc),INDEX(LH_Data,0,LH_ColFirst),$A33,INDEX(LH_Data,0,LH_ColSur),$B33,INDEX(LH_Data,0,LH_ColCat),BonusCat,INDEX(LH_Data,0,LH_ColStart),"&gt;="&amp;AL33)*UnitFactor))</f>
        <v/>
      </c>
      <c r="V33" s="17" t="str">
        <f aca="false">IF(AK33=0,"",IF(NOT(LH_Ready),"",SUMIFS(INDEX(LH_Data,0,LH_ColTaken),INDEX(LH_Data,0,LH_ColFirst),$A33,INDEX(LH_Data,0,LH_ColSur),$B33,INDEX(LH_Data,0,LH_ColCat),BonusCat,INDEX(LH_Data,0,LH_ColStart),"&gt;="&amp;AL33)*UnitFactor))</f>
        <v/>
      </c>
      <c r="W33" s="17" t="str">
        <f aca="false">IF(AK33=0,"",IF(NOT(LH_Ready),"",IF(BH33=0,0,INDEX(INDEX(LH_Data,0,LH_ColClose),BH33-1)*UnitFactor)))</f>
        <v/>
      </c>
      <c r="X33" s="17" t="str">
        <f aca="false">IF(AK33=0,"",(MAX(0,BD33-BQ33)-MAX(0,BE33-BQ33))*HoursPerDay)</f>
        <v/>
      </c>
      <c r="Y33" s="17" t="str">
        <f aca="false">IF(AK33=0,"",IF(NOT(LH_Ready),"",IF($AI33="Yes",N(AE33)*HoursPerDay-SUMIFS(INDEX(LH_Data,0,LH_ColAcc),INDEX(LH_Data,0,LH_ColFirst),$A33,INDEX(LH_Data,0,LH_ColSur),$B33,INDEX(LH_Data,0,LH_ColCat),BonusCat,INDEX(LH_Data,0,LH_ColStart),"&gt;="&amp;(EOMONTH(AsOfDate,-1)+1),INDEX(LH_Data,0,LH_ColStart),"&lt;="&amp;AsOfDate)*UnitFactor,IF(BG33=0,N33,N33-N(T33)-N(U33)))))</f>
        <v/>
      </c>
      <c r="Z33" s="16" t="str">
        <f aca="false">IF(OR(AK33=0,Y33=""),"",IF(Y33&gt;0,"Yes","No"))</f>
        <v/>
      </c>
      <c r="AA33" s="16"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
      </c>
      <c r="AB33" s="17" t="str">
        <f aca="false">IF(OR(AK33=0,T33=""),"",MAX(0,BE33-BQ33)*HoursPerDay-T33)</f>
        <v/>
      </c>
      <c r="AC33" s="16" t="str">
        <f aca="false">IF(AK33=0,"",BG33)</f>
        <v/>
      </c>
      <c r="AD33" s="16"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17" t="str">
        <f aca="false">IF(AK33=0,"",O33-MAX(0,BL33-BQ33))</f>
        <v/>
      </c>
      <c r="AF33" s="14" t="str">
        <f aca="false">IF(OR(AK33=0,AE33="",N(AE33)=0,BM33=""),"",EDATE(AL33,BM33))</f>
        <v/>
      </c>
      <c r="AG33" s="17" t="str">
        <f aca="false">IF(AK33=0,"",MIN(BD33,BQ33))</f>
        <v/>
      </c>
      <c r="AH33" s="17" t="str">
        <f aca="false">IF(AK33=0,"",IF(NOT(LH_Ready),"",IF(BG33=0,0,MAX(0,ROUND(N(T33)+N(U33)-N33,2)))))</f>
        <v/>
      </c>
      <c r="AI33" s="12"/>
      <c r="AJ33" s="12"/>
      <c r="AK33" s="16" t="n">
        <f aca="false">IF(OR(LEN($A33&amp;$B33)=0,$F33=""),0,1)</f>
        <v>0</v>
      </c>
      <c r="AL33" s="14" t="str">
        <f aca="false">IF(AK33=0,"",IF(PreSchemeCounts="No",MAX(SchemeStart,IF($J33&lt;&gt;"",$J33,IF(OR(CasualCounts="Yes",COUNT($G33:$I33)=0),$F33,IF(Apply2026="No",IF($I33="",$F33,$I33),IF(COUNT($H33:$I33)=0,$F33,MIN($H33:$I33)))))),IF($J33&lt;&gt;"",$J33,IF(OR(CasualCounts="Yes",COUNT($G33:$I33)=0),$F33,IF(Apply2026="No",IF($I33="",$F33,$I33),IF(COUNT($H33:$I33)=0,$F33,MIN($H33:$I33)))))))</f>
        <v/>
      </c>
      <c r="AM33" s="16" t="str">
        <f aca="false">IF(AK33=0,"",COUNT($G33:$I33))</f>
        <v/>
      </c>
      <c r="AN33" s="14" t="str">
        <f aca="false">IF(AK33=0,"",IFERROR(SMALL($G33:$I33,1),""))</f>
        <v/>
      </c>
      <c r="AO33" s="14" t="str">
        <f aca="false">IF(AK33=0,"",IFERROR(SMALL($G33:$I33,2),""))</f>
        <v/>
      </c>
      <c r="AP33" s="14" t="str">
        <f aca="false">IF(AK33=0,"",IFERROR(SMALL($G33:$I33,3),""))</f>
        <v/>
      </c>
      <c r="AQ33" s="16" t="str">
        <f aca="false">IF(AK33=0,"",IF(AN33="","",IF(AN33=$H33,"Part-Time",IF(AN33=$I33,"Full-Time","Casual"))))</f>
        <v/>
      </c>
      <c r="AR33" s="16" t="str">
        <f aca="false">IF(AK33=0,"",IF(AO33="","",IF(AO33=$H33,"Part-Time",IF(AO33=$I33,"Full-Time","Casual"))))</f>
        <v/>
      </c>
      <c r="AS33" s="16" t="str">
        <f aca="false">IF(AK33=0,"",IF(AP33="","",IF(AP33=$H33,"Part-Time",IF(AP33=$I33,"Full-Time","Casual"))))</f>
        <v/>
      </c>
      <c r="AT33" s="16"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
      </c>
      <c r="AU33" s="16" t="str">
        <f aca="false">IF(AK33=0,"",IF(AM33&lt;2,"",IF(OR(ISNUMBER(SEARCH("full",AR33)),UPPER(TRIM(AR33))="FT",UPPER(TRIM(AR33))="FTE"),"FT",IF(AND(OR(ISNUMBER(SEARCH("part",AR33)),UPPER(TRIM(AR33))="PT",UPPER(TRIM(AR33))="PTE"),Apply2026="Yes",OR($P33="",N($P33)&gt;=PT_MinHours)),"PT","None"))))</f>
        <v/>
      </c>
      <c r="AV33" s="16" t="str">
        <f aca="false">IF(AK33=0,"",IF(AM33&lt;3,"",IF(OR(ISNUMBER(SEARCH("full",AS33)),UPPER(TRIM(AS33))="FT",UPPER(TRIM(AS33))="FTE"),"FT",IF(AND(OR(ISNUMBER(SEARCH("part",AS33)),UPPER(TRIM(AS33))="PT",UPPER(TRIM(AS33))="PTE"),Apply2026="Yes",OR($P33="",N($P33)&gt;=PT_MinHours)),"PT","None"))))</f>
        <v/>
      </c>
      <c r="AW33" s="16" t="str">
        <f aca="false">IF(AK33=0,"",IF(AND(AM33&gt;=3,AP33&lt;=AsOfDate),AV33,IF(AND(AM33&gt;=2,AO33&lt;=AsOfDate),AU33,AT33)))</f>
        <v/>
      </c>
      <c r="AX33" s="16" t="str">
        <f aca="false">IF(AK33=0,"",IF(AsOfDate&lt;AL33,-1,12*(YEAR(AsOfDate)-YEAR(AL33))+MONTH(AsOfDate)-MONTH(AL33)-IF(DAY(AsOfDate)&lt;MIN(DAY(AL33),DAY(EOMONTH(AsOfDate,0))),1,0)))</f>
        <v/>
      </c>
      <c r="AY33" s="16" t="str">
        <f aca="false">IF(AK33=0,"",IF(OR(AM33&lt;2,AO33&gt;AsOfDate),AX33,IF((AO33-1)&lt;AL33,-1,12*(YEAR((AO33-1))-YEAR(AL33))+MONTH((AO33-1))-MONTH(AL33)-IF(DAY((AO33-1))&lt;MIN(DAY(AL33),DAY(EOMONTH((AO33-1),0))),1,0))))</f>
        <v/>
      </c>
      <c r="AZ33" s="16" t="str">
        <f aca="false">IF(AK33=0,"",IF(OR(AM33&lt;3,AP33&gt;AsOfDate),AX33,IF((AP33-1)&lt;AL33,-1,12*(YEAR((AP33-1))-YEAR(AL33))+MONTH((AP33-1))-MONTH(AL33)-IF(DAY((AP33-1))&lt;MIN(DAY(AL33),DAY(EOMONTH((AP33-1),0))),1,0))))</f>
        <v/>
      </c>
      <c r="BA33" s="16" t="str">
        <f aca="false">IF(AK33=0,"",IF(PFYDate&lt;AL33,-1,12*(YEAR(PFYDate)-YEAR(AL33))+MONTH(PFYDate)-MONTH(AL33)-IF(DAY(PFYDate)&lt;MIN(DAY(AL33),DAY(EOMONTH(PFYDate,0))),1,0)))</f>
        <v/>
      </c>
      <c r="BB33" s="16" t="str">
        <f aca="false">IF(AK33=0,"",IF(OR(AM33&lt;2,AO33&gt;PFYDate),BA33,IF((AO33-1)&lt;AL33,-1,12*(YEAR((AO33-1))-YEAR(AL33))+MONTH((AO33-1))-MONTH(AL33)-IF(DAY((AO33-1))&lt;MIN(DAY(AL33),DAY(EOMONTH((AO33-1),0))),1,0))))</f>
        <v/>
      </c>
      <c r="BC33" s="16" t="str">
        <f aca="false">IF(AK33=0,"",IF(OR(AM33&lt;3,AP33&gt;PFYDate),BA33,IF((AP33-1)&lt;AL33,-1,12*(YEAR((AP33-1))-YEAR(AL33))+MONTH((AP33-1))-MONTH(AL33)-IF(DAY((AP33-1))&lt;MIN(DAY(AL33),DAY(EOMONTH((AP33-1),0))),1,0))))</f>
        <v/>
      </c>
      <c r="BD33" s="16" t="str">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
      </c>
      <c r="BE33" s="16" t="str">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
      </c>
      <c r="BF33" s="16" t="str">
        <f aca="false">IF(AK33=0,"",IF(AW33="FT",IF(AX33&lt;FT_First,FT_First,IF(AX33&lt;FT_Y5,MIN(FT_Y5,FT_First+FT_Int1*(INT((AX33-FT_First)/FT_Int1)+1)),FT_Y5+12*INT((AX33-FT_Y5)/12)+FT_Int2*(INT(MOD(AX33-FT_Y5,12)/FT_Int2)+1))),IF(AW33="PT",IF(AX33&lt;PT_First,PT_First,PT_First+PT_Int*(INT((AX33-PT_First)/PT_Int)+1)),"")))</f>
        <v/>
      </c>
      <c r="BG33" s="16" t="str">
        <f aca="false">IF(AK33=0,"",IF(NOT(LH_Ready),0,COUNTIFS(INDEX(LH_Data,0,LH_ColFirst),$A33,INDEX(LH_Data,0,LH_ColSur),$B33,INDEX(LH_Data,0,LH_ColCat),BonusCat)))</f>
        <v/>
      </c>
      <c r="BH33" s="16" t="str">
        <f aca="false">IF(AK33=0,"",IF(OR(NOT(LH_Ready),BG33=0),0,SUMPRODUCT(MAX((INDEX(LH_Data,0,LH_ColFirst)=$A33)*(INDEX(LH_Data,0,LH_ColSur)=$B33)*(INDEX(LH_Data,0,LH_ColCat)=BonusCat)*ROW(LH_Data)))))</f>
        <v/>
      </c>
      <c r="BI33" s="16" t="str">
        <f aca="false">IF(AK33=0,"",IF(EOMONTH(AsOfDate,-1)&lt;AL33,-1,12*(YEAR(EOMONTH(AsOfDate,-1))-YEAR(AL33))+MONTH(EOMONTH(AsOfDate,-1))-MONTH(AL33)-IF(DAY(EOMONTH(AsOfDate,-1))&lt;MIN(DAY(AL33),DAY(EOMONTH(EOMONTH(AsOfDate,-1),0))),1,0)))</f>
        <v/>
      </c>
      <c r="BJ33" s="16" t="str">
        <f aca="false">IF(AK33=0,"",IF(OR(AM33&lt;2,AO33&gt;EOMONTH(AsOfDate,-1)),BI33,IF((AO33-1)&lt;AL33,-1,12*(YEAR((AO33-1))-YEAR(AL33))+MONTH((AO33-1))-MONTH(AL33)-IF(DAY((AO33-1))&lt;MIN(DAY(AL33),DAY(EOMONTH((AO33-1),0))),1,0))))</f>
        <v/>
      </c>
      <c r="BK33" s="16" t="str">
        <f aca="false">IF(AK33=0,"",IF(OR(AM33&lt;3,AP33&gt;EOMONTH(AsOfDate,-1)),BI33,IF((AP33-1)&lt;AL33,-1,12*(YEAR((AP33-1))-YEAR(AL33))+MONTH((AP33-1))-MONTH(AL33)-IF(DAY((AP33-1))&lt;MIN(DAY(AL33),DAY(EOMONTH((AP33-1),0))),1,0))))</f>
        <v/>
      </c>
      <c r="BL33" s="16" t="str">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
      </c>
      <c r="BM33" s="16" t="str">
        <f aca="false">IF(AK33=0,"",IF(AW33="FT",IF(AX33&lt;FT_First,"",IF(AX33&lt;FT_Y5,FT_First+FT_Int1*INT((AX33-FT_First)/FT_Int1),FT_Y5+FT_Int2*INT((AX33-FT_Y5)/FT_Int2))),IF(AW33="PT",IF(AX33&lt;PT_First,"",PT_First+PT_Int*INT((AX33-PT_First)/PT_Int)),"")))</f>
        <v/>
      </c>
      <c r="BN33" s="16" t="str">
        <f aca="false">IF(AK33=0,"",IF((SchemeStart-1)&lt;AL33,-1,12*(YEAR((SchemeStart-1))-YEAR(AL33))+MONTH((SchemeStart-1))-MONTH(AL33)-IF(DAY((SchemeStart-1))&lt;MIN(DAY(AL33),DAY(EOMONTH((SchemeStart-1),0))),1,0)))</f>
        <v/>
      </c>
      <c r="BO33" s="16" t="str">
        <f aca="false">IF(AK33=0,"",IF(OR(AM33&lt;2,AO33&gt;(SchemeStart-1)),BN33,IF((AO33-1)&lt;AL33,-1,12*(YEAR((AO33-1))-YEAR(AL33))+MONTH((AO33-1))-MONTH(AL33)-IF(DAY((AO33-1))&lt;MIN(DAY(AL33),DAY(EOMONTH((AO33-1),0))),1,0))))</f>
        <v/>
      </c>
      <c r="BP33" s="16" t="str">
        <f aca="false">IF(AK33=0,"",IF(OR(AM33&lt;3,AP33&gt;(SchemeStart-1)),BN33,IF((AP33-1)&lt;AL33,-1,12*(YEAR((AP33-1))-YEAR(AL33))+MONTH((AP33-1))-MONTH(AL33)-IF(DAY((AP33-1))&lt;MIN(DAY(AL33),DAY(EOMONTH((AP33-1),0))),1,0))))</f>
        <v/>
      </c>
      <c r="BQ33" s="16" t="str">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
      </c>
      <c r="BR33" s="0" t="str">
        <f aca="false">IF(LEN($A33&amp;$B33)=0,"",$A33&amp;" "&amp;$B33)</f>
        <v/>
      </c>
    </row>
    <row r="34" customFormat="false" ht="15" hidden="false" customHeight="false" outlineLevel="0" collapsed="false">
      <c r="A34" s="12"/>
      <c r="B34" s="12"/>
      <c r="C34" s="12"/>
      <c r="D34" s="13"/>
      <c r="E34" s="14" t="str">
        <f aca="false">IF(OR(AK34=0,$D34=""),"",DATE(YEAR(AsOfDate)+IF(DATE(YEAR(AsOfDate),MONTH($D34),DAY($D34))&lt;=AsOfDate,1,0),MONTH($D34),DAY($D34)))</f>
        <v/>
      </c>
      <c r="F34" s="13"/>
      <c r="G34" s="13"/>
      <c r="H34" s="13"/>
      <c r="I34" s="13"/>
      <c r="J34" s="13"/>
      <c r="K34" s="14" t="str">
        <f aca="false">IF(AK34=0,"",DATE(YEAR(AsOfDate)+IF(DATE(YEAR(AsOfDate),MONTH(AL34),DAY(AL34))&lt;=AsOfDate,1,0),MONTH(AL34),DAY(AL34)))</f>
        <v/>
      </c>
      <c r="L34" s="15" t="str">
        <f aca="false">IF(AK34=0,"",ROUND((AsOfDate-AL34)/365.25,1))</f>
        <v/>
      </c>
      <c r="M34" s="16" t="str">
        <f aca="false">IF(AK34=0,"",IF(AsOfDate&lt;AL34,"-",DATEDIF(AL34,AsOfDate,"y")&amp;"y "&amp;DATEDIF(AL34,AsOfDate,"ym")&amp;"m "&amp;DATEDIF(AL34,AsOfDate,"md")&amp;"d"))</f>
        <v/>
      </c>
      <c r="N34" s="17" t="str">
        <f aca="false">IF(AK34=0,"",O34*HoursPerDay)</f>
        <v/>
      </c>
      <c r="O34" s="17" t="str">
        <f aca="false">IF(AK34=0,"",MAX(0,BD34-BQ34))</f>
        <v/>
      </c>
      <c r="P34" s="18"/>
      <c r="Q34" s="16"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16"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IF(AK34=0,"",IF(AW34="None","",EDATE(AL34,BF34)))</f>
        <v/>
      </c>
      <c r="T34" s="17" t="str">
        <f aca="false">IF(AK34=0,"",IF(NOT(LH_Ready),"",IF($F34&gt;PFYDate,0,IF(LH_ColPeriod=0,W34-U34+V34,SUMIFS(INDEX(LH_Data,0,LH_ColAcc),INDEX(LH_Data,0,LH_ColFirst),$A34,INDEX(LH_Data,0,LH_ColSur),$B34,INDEX(LH_Data,0,LH_ColCat),BonusCat,INDEX(LH_Data,0,LH_ColPeriod),LH_OpenLabel)*UnitFactor))))</f>
        <v/>
      </c>
      <c r="U34" s="17" t="str">
        <f aca="false">IF(AK34=0,"",IF(NOT(LH_Ready),"",SUMIFS(INDEX(LH_Data,0,LH_ColAcc),INDEX(LH_Data,0,LH_ColFirst),$A34,INDEX(LH_Data,0,LH_ColSur),$B34,INDEX(LH_Data,0,LH_ColCat),BonusCat,INDEX(LH_Data,0,LH_ColStart),"&gt;="&amp;AL34)*UnitFactor))</f>
        <v/>
      </c>
      <c r="V34" s="17" t="str">
        <f aca="false">IF(AK34=0,"",IF(NOT(LH_Ready),"",SUMIFS(INDEX(LH_Data,0,LH_ColTaken),INDEX(LH_Data,0,LH_ColFirst),$A34,INDEX(LH_Data,0,LH_ColSur),$B34,INDEX(LH_Data,0,LH_ColCat),BonusCat,INDEX(LH_Data,0,LH_ColStart),"&gt;="&amp;AL34)*UnitFactor))</f>
        <v/>
      </c>
      <c r="W34" s="17" t="str">
        <f aca="false">IF(AK34=0,"",IF(NOT(LH_Ready),"",IF(BH34=0,0,INDEX(INDEX(LH_Data,0,LH_ColClose),BH34-1)*UnitFactor)))</f>
        <v/>
      </c>
      <c r="X34" s="17" t="str">
        <f aca="false">IF(AK34=0,"",(MAX(0,BD34-BQ34)-MAX(0,BE34-BQ34))*HoursPerDay)</f>
        <v/>
      </c>
      <c r="Y34" s="17" t="str">
        <f aca="false">IF(AK34=0,"",IF(NOT(LH_Ready),"",IF($AI34="Yes",N(AE34)*HoursPerDay-SUMIFS(INDEX(LH_Data,0,LH_ColAcc),INDEX(LH_Data,0,LH_ColFirst),$A34,INDEX(LH_Data,0,LH_ColSur),$B34,INDEX(LH_Data,0,LH_ColCat),BonusCat,INDEX(LH_Data,0,LH_ColStart),"&gt;="&amp;(EOMONTH(AsOfDate,-1)+1),INDEX(LH_Data,0,LH_ColStart),"&lt;="&amp;AsOfDate)*UnitFactor,IF(BG34=0,N34,N34-N(T34)-N(U34)))))</f>
        <v/>
      </c>
      <c r="Z34" s="16" t="str">
        <f aca="false">IF(OR(AK34=0,Y34=""),"",IF(Y34&gt;0,"Yes","No"))</f>
        <v/>
      </c>
      <c r="AA34" s="16"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
      </c>
      <c r="AB34" s="17" t="str">
        <f aca="false">IF(OR(AK34=0,T34=""),"",MAX(0,BE34-BQ34)*HoursPerDay-T34)</f>
        <v/>
      </c>
      <c r="AC34" s="16" t="str">
        <f aca="false">IF(AK34=0,"",BG34)</f>
        <v/>
      </c>
      <c r="AD34" s="16"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17" t="str">
        <f aca="false">IF(AK34=0,"",O34-MAX(0,BL34-BQ34))</f>
        <v/>
      </c>
      <c r="AF34" s="14" t="str">
        <f aca="false">IF(OR(AK34=0,AE34="",N(AE34)=0,BM34=""),"",EDATE(AL34,BM34))</f>
        <v/>
      </c>
      <c r="AG34" s="17" t="str">
        <f aca="false">IF(AK34=0,"",MIN(BD34,BQ34))</f>
        <v/>
      </c>
      <c r="AH34" s="17" t="str">
        <f aca="false">IF(AK34=0,"",IF(NOT(LH_Ready),"",IF(BG34=0,0,MAX(0,ROUND(N(T34)+N(U34)-N34,2)))))</f>
        <v/>
      </c>
      <c r="AI34" s="12"/>
      <c r="AJ34" s="12"/>
      <c r="AK34" s="16" t="n">
        <f aca="false">IF(OR(LEN($A34&amp;$B34)=0,$F34=""),0,1)</f>
        <v>0</v>
      </c>
      <c r="AL34" s="14" t="str">
        <f aca="false">IF(AK34=0,"",IF(PreSchemeCounts="No",MAX(SchemeStart,IF($J34&lt;&gt;"",$J34,IF(OR(CasualCounts="Yes",COUNT($G34:$I34)=0),$F34,IF(Apply2026="No",IF($I34="",$F34,$I34),IF(COUNT($H34:$I34)=0,$F34,MIN($H34:$I34)))))),IF($J34&lt;&gt;"",$J34,IF(OR(CasualCounts="Yes",COUNT($G34:$I34)=0),$F34,IF(Apply2026="No",IF($I34="",$F34,$I34),IF(COUNT($H34:$I34)=0,$F34,MIN($H34:$I34)))))))</f>
        <v/>
      </c>
      <c r="AM34" s="16" t="str">
        <f aca="false">IF(AK34=0,"",COUNT($G34:$I34))</f>
        <v/>
      </c>
      <c r="AN34" s="14" t="str">
        <f aca="false">IF(AK34=0,"",IFERROR(SMALL($G34:$I34,1),""))</f>
        <v/>
      </c>
      <c r="AO34" s="14" t="str">
        <f aca="false">IF(AK34=0,"",IFERROR(SMALL($G34:$I34,2),""))</f>
        <v/>
      </c>
      <c r="AP34" s="14" t="str">
        <f aca="false">IF(AK34=0,"",IFERROR(SMALL($G34:$I34,3),""))</f>
        <v/>
      </c>
      <c r="AQ34" s="16" t="str">
        <f aca="false">IF(AK34=0,"",IF(AN34="","",IF(AN34=$H34,"Part-Time",IF(AN34=$I34,"Full-Time","Casual"))))</f>
        <v/>
      </c>
      <c r="AR34" s="16" t="str">
        <f aca="false">IF(AK34=0,"",IF(AO34="","",IF(AO34=$H34,"Part-Time",IF(AO34=$I34,"Full-Time","Casual"))))</f>
        <v/>
      </c>
      <c r="AS34" s="16" t="str">
        <f aca="false">IF(AK34=0,"",IF(AP34="","",IF(AP34=$H34,"Part-Time",IF(AP34=$I34,"Full-Time","Casual"))))</f>
        <v/>
      </c>
      <c r="AT34" s="16"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
      </c>
      <c r="AU34" s="16" t="str">
        <f aca="false">IF(AK34=0,"",IF(AM34&lt;2,"",IF(OR(ISNUMBER(SEARCH("full",AR34)),UPPER(TRIM(AR34))="FT",UPPER(TRIM(AR34))="FTE"),"FT",IF(AND(OR(ISNUMBER(SEARCH("part",AR34)),UPPER(TRIM(AR34))="PT",UPPER(TRIM(AR34))="PTE"),Apply2026="Yes",OR($P34="",N($P34)&gt;=PT_MinHours)),"PT","None"))))</f>
        <v/>
      </c>
      <c r="AV34" s="16" t="str">
        <f aca="false">IF(AK34=0,"",IF(AM34&lt;3,"",IF(OR(ISNUMBER(SEARCH("full",AS34)),UPPER(TRIM(AS34))="FT",UPPER(TRIM(AS34))="FTE"),"FT",IF(AND(OR(ISNUMBER(SEARCH("part",AS34)),UPPER(TRIM(AS34))="PT",UPPER(TRIM(AS34))="PTE"),Apply2026="Yes",OR($P34="",N($P34)&gt;=PT_MinHours)),"PT","None"))))</f>
        <v/>
      </c>
      <c r="AW34" s="16" t="str">
        <f aca="false">IF(AK34=0,"",IF(AND(AM34&gt;=3,AP34&lt;=AsOfDate),AV34,IF(AND(AM34&gt;=2,AO34&lt;=AsOfDate),AU34,AT34)))</f>
        <v/>
      </c>
      <c r="AX34" s="16" t="str">
        <f aca="false">IF(AK34=0,"",IF(AsOfDate&lt;AL34,-1,12*(YEAR(AsOfDate)-YEAR(AL34))+MONTH(AsOfDate)-MONTH(AL34)-IF(DAY(AsOfDate)&lt;MIN(DAY(AL34),DAY(EOMONTH(AsOfDate,0))),1,0)))</f>
        <v/>
      </c>
      <c r="AY34" s="16" t="str">
        <f aca="false">IF(AK34=0,"",IF(OR(AM34&lt;2,AO34&gt;AsOfDate),AX34,IF((AO34-1)&lt;AL34,-1,12*(YEAR((AO34-1))-YEAR(AL34))+MONTH((AO34-1))-MONTH(AL34)-IF(DAY((AO34-1))&lt;MIN(DAY(AL34),DAY(EOMONTH((AO34-1),0))),1,0))))</f>
        <v/>
      </c>
      <c r="AZ34" s="16" t="str">
        <f aca="false">IF(AK34=0,"",IF(OR(AM34&lt;3,AP34&gt;AsOfDate),AX34,IF((AP34-1)&lt;AL34,-1,12*(YEAR((AP34-1))-YEAR(AL34))+MONTH((AP34-1))-MONTH(AL34)-IF(DAY((AP34-1))&lt;MIN(DAY(AL34),DAY(EOMONTH((AP34-1),0))),1,0))))</f>
        <v/>
      </c>
      <c r="BA34" s="16" t="str">
        <f aca="false">IF(AK34=0,"",IF(PFYDate&lt;AL34,-1,12*(YEAR(PFYDate)-YEAR(AL34))+MONTH(PFYDate)-MONTH(AL34)-IF(DAY(PFYDate)&lt;MIN(DAY(AL34),DAY(EOMONTH(PFYDate,0))),1,0)))</f>
        <v/>
      </c>
      <c r="BB34" s="16" t="str">
        <f aca="false">IF(AK34=0,"",IF(OR(AM34&lt;2,AO34&gt;PFYDate),BA34,IF((AO34-1)&lt;AL34,-1,12*(YEAR((AO34-1))-YEAR(AL34))+MONTH((AO34-1))-MONTH(AL34)-IF(DAY((AO34-1))&lt;MIN(DAY(AL34),DAY(EOMONTH((AO34-1),0))),1,0))))</f>
        <v/>
      </c>
      <c r="BC34" s="16" t="str">
        <f aca="false">IF(AK34=0,"",IF(OR(AM34&lt;3,AP34&gt;PFYDate),BA34,IF((AP34-1)&lt;AL34,-1,12*(YEAR((AP34-1))-YEAR(AL34))+MONTH((AP34-1))-MONTH(AL34)-IF(DAY((AP34-1))&lt;MIN(DAY(AL34),DAY(EOMONTH((AP34-1),0))),1,0))))</f>
        <v/>
      </c>
      <c r="BD34" s="16" t="str">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
      </c>
      <c r="BE34" s="16" t="str">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
      </c>
      <c r="BF34" s="16" t="str">
        <f aca="false">IF(AK34=0,"",IF(AW34="FT",IF(AX34&lt;FT_First,FT_First,IF(AX34&lt;FT_Y5,MIN(FT_Y5,FT_First+FT_Int1*(INT((AX34-FT_First)/FT_Int1)+1)),FT_Y5+12*INT((AX34-FT_Y5)/12)+FT_Int2*(INT(MOD(AX34-FT_Y5,12)/FT_Int2)+1))),IF(AW34="PT",IF(AX34&lt;PT_First,PT_First,PT_First+PT_Int*(INT((AX34-PT_First)/PT_Int)+1)),"")))</f>
        <v/>
      </c>
      <c r="BG34" s="16" t="str">
        <f aca="false">IF(AK34=0,"",IF(NOT(LH_Ready),0,COUNTIFS(INDEX(LH_Data,0,LH_ColFirst),$A34,INDEX(LH_Data,0,LH_ColSur),$B34,INDEX(LH_Data,0,LH_ColCat),BonusCat)))</f>
        <v/>
      </c>
      <c r="BH34" s="16" t="str">
        <f aca="false">IF(AK34=0,"",IF(OR(NOT(LH_Ready),BG34=0),0,SUMPRODUCT(MAX((INDEX(LH_Data,0,LH_ColFirst)=$A34)*(INDEX(LH_Data,0,LH_ColSur)=$B34)*(INDEX(LH_Data,0,LH_ColCat)=BonusCat)*ROW(LH_Data)))))</f>
        <v/>
      </c>
      <c r="BI34" s="16" t="str">
        <f aca="false">IF(AK34=0,"",IF(EOMONTH(AsOfDate,-1)&lt;AL34,-1,12*(YEAR(EOMONTH(AsOfDate,-1))-YEAR(AL34))+MONTH(EOMONTH(AsOfDate,-1))-MONTH(AL34)-IF(DAY(EOMONTH(AsOfDate,-1))&lt;MIN(DAY(AL34),DAY(EOMONTH(EOMONTH(AsOfDate,-1),0))),1,0)))</f>
        <v/>
      </c>
      <c r="BJ34" s="16" t="str">
        <f aca="false">IF(AK34=0,"",IF(OR(AM34&lt;2,AO34&gt;EOMONTH(AsOfDate,-1)),BI34,IF((AO34-1)&lt;AL34,-1,12*(YEAR((AO34-1))-YEAR(AL34))+MONTH((AO34-1))-MONTH(AL34)-IF(DAY((AO34-1))&lt;MIN(DAY(AL34),DAY(EOMONTH((AO34-1),0))),1,0))))</f>
        <v/>
      </c>
      <c r="BK34" s="16" t="str">
        <f aca="false">IF(AK34=0,"",IF(OR(AM34&lt;3,AP34&gt;EOMONTH(AsOfDate,-1)),BI34,IF((AP34-1)&lt;AL34,-1,12*(YEAR((AP34-1))-YEAR(AL34))+MONTH((AP34-1))-MONTH(AL34)-IF(DAY((AP34-1))&lt;MIN(DAY(AL34),DAY(EOMONTH((AP34-1),0))),1,0))))</f>
        <v/>
      </c>
      <c r="BL34" s="16" t="str">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
      </c>
      <c r="BM34" s="16" t="str">
        <f aca="false">IF(AK34=0,"",IF(AW34="FT",IF(AX34&lt;FT_First,"",IF(AX34&lt;FT_Y5,FT_First+FT_Int1*INT((AX34-FT_First)/FT_Int1),FT_Y5+FT_Int2*INT((AX34-FT_Y5)/FT_Int2))),IF(AW34="PT",IF(AX34&lt;PT_First,"",PT_First+PT_Int*INT((AX34-PT_First)/PT_Int)),"")))</f>
        <v/>
      </c>
      <c r="BN34" s="16" t="str">
        <f aca="false">IF(AK34=0,"",IF((SchemeStart-1)&lt;AL34,-1,12*(YEAR((SchemeStart-1))-YEAR(AL34))+MONTH((SchemeStart-1))-MONTH(AL34)-IF(DAY((SchemeStart-1))&lt;MIN(DAY(AL34),DAY(EOMONTH((SchemeStart-1),0))),1,0)))</f>
        <v/>
      </c>
      <c r="BO34" s="16" t="str">
        <f aca="false">IF(AK34=0,"",IF(OR(AM34&lt;2,AO34&gt;(SchemeStart-1)),BN34,IF((AO34-1)&lt;AL34,-1,12*(YEAR((AO34-1))-YEAR(AL34))+MONTH((AO34-1))-MONTH(AL34)-IF(DAY((AO34-1))&lt;MIN(DAY(AL34),DAY(EOMONTH((AO34-1),0))),1,0))))</f>
        <v/>
      </c>
      <c r="BP34" s="16" t="str">
        <f aca="false">IF(AK34=0,"",IF(OR(AM34&lt;3,AP34&gt;(SchemeStart-1)),BN34,IF((AP34-1)&lt;AL34,-1,12*(YEAR((AP34-1))-YEAR(AL34))+MONTH((AP34-1))-MONTH(AL34)-IF(DAY((AP34-1))&lt;MIN(DAY(AL34),DAY(EOMONTH((AP34-1),0))),1,0))))</f>
        <v/>
      </c>
      <c r="BQ34" s="16" t="str">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
      </c>
      <c r="BR34" s="0" t="str">
        <f aca="false">IF(LEN($A34&amp;$B34)=0,"",$A34&amp;" "&amp;$B34)</f>
        <v/>
      </c>
    </row>
    <row r="35" customFormat="false" ht="15" hidden="false" customHeight="false" outlineLevel="0" collapsed="false">
      <c r="A35" s="12"/>
      <c r="B35" s="12"/>
      <c r="C35" s="12"/>
      <c r="D35" s="13"/>
      <c r="E35" s="14" t="str">
        <f aca="false">IF(OR(AK35=0,$D35=""),"",DATE(YEAR(AsOfDate)+IF(DATE(YEAR(AsOfDate),MONTH($D35),DAY($D35))&lt;=AsOfDate,1,0),MONTH($D35),DAY($D35)))</f>
        <v/>
      </c>
      <c r="F35" s="13"/>
      <c r="G35" s="13"/>
      <c r="H35" s="13"/>
      <c r="I35" s="13"/>
      <c r="J35" s="13"/>
      <c r="K35" s="14" t="str">
        <f aca="false">IF(AK35=0,"",DATE(YEAR(AsOfDate)+IF(DATE(YEAR(AsOfDate),MONTH(AL35),DAY(AL35))&lt;=AsOfDate,1,0),MONTH(AL35),DAY(AL35)))</f>
        <v/>
      </c>
      <c r="L35" s="15" t="str">
        <f aca="false">IF(AK35=0,"",ROUND((AsOfDate-AL35)/365.25,1))</f>
        <v/>
      </c>
      <c r="M35" s="16" t="str">
        <f aca="false">IF(AK35=0,"",IF(AsOfDate&lt;AL35,"-",DATEDIF(AL35,AsOfDate,"y")&amp;"y "&amp;DATEDIF(AL35,AsOfDate,"ym")&amp;"m "&amp;DATEDIF(AL35,AsOfDate,"md")&amp;"d"))</f>
        <v/>
      </c>
      <c r="N35" s="17" t="str">
        <f aca="false">IF(AK35=0,"",O35*HoursPerDay)</f>
        <v/>
      </c>
      <c r="O35" s="17" t="str">
        <f aca="false">IF(AK35=0,"",MAX(0,BD35-BQ35))</f>
        <v/>
      </c>
      <c r="P35" s="18"/>
      <c r="Q35" s="16"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
      </c>
      <c r="R35" s="16"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IF(AK35=0,"",IF(AW35="None","",EDATE(AL35,BF35)))</f>
        <v/>
      </c>
      <c r="T35" s="17" t="str">
        <f aca="false">IF(AK35=0,"",IF(NOT(LH_Ready),"",IF($F35&gt;PFYDate,0,IF(LH_ColPeriod=0,W35-U35+V35,SUMIFS(INDEX(LH_Data,0,LH_ColAcc),INDEX(LH_Data,0,LH_ColFirst),$A35,INDEX(LH_Data,0,LH_ColSur),$B35,INDEX(LH_Data,0,LH_ColCat),BonusCat,INDEX(LH_Data,0,LH_ColPeriod),LH_OpenLabel)*UnitFactor))))</f>
        <v/>
      </c>
      <c r="U35" s="17" t="str">
        <f aca="false">IF(AK35=0,"",IF(NOT(LH_Ready),"",SUMIFS(INDEX(LH_Data,0,LH_ColAcc),INDEX(LH_Data,0,LH_ColFirst),$A35,INDEX(LH_Data,0,LH_ColSur),$B35,INDEX(LH_Data,0,LH_ColCat),BonusCat,INDEX(LH_Data,0,LH_ColStart),"&gt;="&amp;AL35)*UnitFactor))</f>
        <v/>
      </c>
      <c r="V35" s="17" t="str">
        <f aca="false">IF(AK35=0,"",IF(NOT(LH_Ready),"",SUMIFS(INDEX(LH_Data,0,LH_ColTaken),INDEX(LH_Data,0,LH_ColFirst),$A35,INDEX(LH_Data,0,LH_ColSur),$B35,INDEX(LH_Data,0,LH_ColCat),BonusCat,INDEX(LH_Data,0,LH_ColStart),"&gt;="&amp;AL35)*UnitFactor))</f>
        <v/>
      </c>
      <c r="W35" s="17" t="str">
        <f aca="false">IF(AK35=0,"",IF(NOT(LH_Ready),"",IF(BH35=0,0,INDEX(INDEX(LH_Data,0,LH_ColClose),BH35-1)*UnitFactor)))</f>
        <v/>
      </c>
      <c r="X35" s="17" t="str">
        <f aca="false">IF(AK35=0,"",(MAX(0,BD35-BQ35)-MAX(0,BE35-BQ35))*HoursPerDay)</f>
        <v/>
      </c>
      <c r="Y35" s="17" t="str">
        <f aca="false">IF(AK35=0,"",IF(NOT(LH_Ready),"",IF($AI35="Yes",N(AE35)*HoursPerDay-SUMIFS(INDEX(LH_Data,0,LH_ColAcc),INDEX(LH_Data,0,LH_ColFirst),$A35,INDEX(LH_Data,0,LH_ColSur),$B35,INDEX(LH_Data,0,LH_ColCat),BonusCat,INDEX(LH_Data,0,LH_ColStart),"&gt;="&amp;(EOMONTH(AsOfDate,-1)+1),INDEX(LH_Data,0,LH_ColStart),"&lt;="&amp;AsOfDate)*UnitFactor,IF(BG35=0,N35,N35-N(T35)-N(U35)))))</f>
        <v/>
      </c>
      <c r="Z35" s="16" t="str">
        <f aca="false">IF(OR(AK35=0,Y35=""),"",IF(Y35&gt;0,"Yes","No"))</f>
        <v/>
      </c>
      <c r="AA35" s="16"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
      </c>
      <c r="AB35" s="17" t="str">
        <f aca="false">IF(OR(AK35=0,T35=""),"",MAX(0,BE35-BQ35)*HoursPerDay-T35)</f>
        <v/>
      </c>
      <c r="AC35" s="16" t="str">
        <f aca="false">IF(AK35=0,"",BG35)</f>
        <v/>
      </c>
      <c r="AD35" s="16"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17" t="str">
        <f aca="false">IF(AK35=0,"",O35-MAX(0,BL35-BQ35))</f>
        <v/>
      </c>
      <c r="AF35" s="14" t="str">
        <f aca="false">IF(OR(AK35=0,AE35="",N(AE35)=0,BM35=""),"",EDATE(AL35,BM35))</f>
        <v/>
      </c>
      <c r="AG35" s="17" t="str">
        <f aca="false">IF(AK35=0,"",MIN(BD35,BQ35))</f>
        <v/>
      </c>
      <c r="AH35" s="17" t="str">
        <f aca="false">IF(AK35=0,"",IF(NOT(LH_Ready),"",IF(BG35=0,0,MAX(0,ROUND(N(T35)+N(U35)-N35,2)))))</f>
        <v/>
      </c>
      <c r="AI35" s="12"/>
      <c r="AJ35" s="12"/>
      <c r="AK35" s="16" t="n">
        <f aca="false">IF(OR(LEN($A35&amp;$B35)=0,$F35=""),0,1)</f>
        <v>0</v>
      </c>
      <c r="AL35" s="14" t="str">
        <f aca="false">IF(AK35=0,"",IF(PreSchemeCounts="No",MAX(SchemeStart,IF($J35&lt;&gt;"",$J35,IF(OR(CasualCounts="Yes",COUNT($G35:$I35)=0),$F35,IF(Apply2026="No",IF($I35="",$F35,$I35),IF(COUNT($H35:$I35)=0,$F35,MIN($H35:$I35)))))),IF($J35&lt;&gt;"",$J35,IF(OR(CasualCounts="Yes",COUNT($G35:$I35)=0),$F35,IF(Apply2026="No",IF($I35="",$F35,$I35),IF(COUNT($H35:$I35)=0,$F35,MIN($H35:$I35)))))))</f>
        <v/>
      </c>
      <c r="AM35" s="16" t="str">
        <f aca="false">IF(AK35=0,"",COUNT($G35:$I35))</f>
        <v/>
      </c>
      <c r="AN35" s="14" t="str">
        <f aca="false">IF(AK35=0,"",IFERROR(SMALL($G35:$I35,1),""))</f>
        <v/>
      </c>
      <c r="AO35" s="14" t="str">
        <f aca="false">IF(AK35=0,"",IFERROR(SMALL($G35:$I35,2),""))</f>
        <v/>
      </c>
      <c r="AP35" s="14" t="str">
        <f aca="false">IF(AK35=0,"",IFERROR(SMALL($G35:$I35,3),""))</f>
        <v/>
      </c>
      <c r="AQ35" s="16" t="str">
        <f aca="false">IF(AK35=0,"",IF(AN35="","",IF(AN35=$H35,"Part-Time",IF(AN35=$I35,"Full-Time","Casual"))))</f>
        <v/>
      </c>
      <c r="AR35" s="16" t="str">
        <f aca="false">IF(AK35=0,"",IF(AO35="","",IF(AO35=$H35,"Part-Time",IF(AO35=$I35,"Full-Time","Casual"))))</f>
        <v/>
      </c>
      <c r="AS35" s="16" t="str">
        <f aca="false">IF(AK35=0,"",IF(AP35="","",IF(AP35=$H35,"Part-Time",IF(AP35=$I35,"Full-Time","Casual"))))</f>
        <v/>
      </c>
      <c r="AT35" s="16"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
      </c>
      <c r="AU35" s="16" t="str">
        <f aca="false">IF(AK35=0,"",IF(AM35&lt;2,"",IF(OR(ISNUMBER(SEARCH("full",AR35)),UPPER(TRIM(AR35))="FT",UPPER(TRIM(AR35))="FTE"),"FT",IF(AND(OR(ISNUMBER(SEARCH("part",AR35)),UPPER(TRIM(AR35))="PT",UPPER(TRIM(AR35))="PTE"),Apply2026="Yes",OR($P35="",N($P35)&gt;=PT_MinHours)),"PT","None"))))</f>
        <v/>
      </c>
      <c r="AV35" s="16" t="str">
        <f aca="false">IF(AK35=0,"",IF(AM35&lt;3,"",IF(OR(ISNUMBER(SEARCH("full",AS35)),UPPER(TRIM(AS35))="FT",UPPER(TRIM(AS35))="FTE"),"FT",IF(AND(OR(ISNUMBER(SEARCH("part",AS35)),UPPER(TRIM(AS35))="PT",UPPER(TRIM(AS35))="PTE"),Apply2026="Yes",OR($P35="",N($P35)&gt;=PT_MinHours)),"PT","None"))))</f>
        <v/>
      </c>
      <c r="AW35" s="16" t="str">
        <f aca="false">IF(AK35=0,"",IF(AND(AM35&gt;=3,AP35&lt;=AsOfDate),AV35,IF(AND(AM35&gt;=2,AO35&lt;=AsOfDate),AU35,AT35)))</f>
        <v/>
      </c>
      <c r="AX35" s="16" t="str">
        <f aca="false">IF(AK35=0,"",IF(AsOfDate&lt;AL35,-1,12*(YEAR(AsOfDate)-YEAR(AL35))+MONTH(AsOfDate)-MONTH(AL35)-IF(DAY(AsOfDate)&lt;MIN(DAY(AL35),DAY(EOMONTH(AsOfDate,0))),1,0)))</f>
        <v/>
      </c>
      <c r="AY35" s="16" t="str">
        <f aca="false">IF(AK35=0,"",IF(OR(AM35&lt;2,AO35&gt;AsOfDate),AX35,IF((AO35-1)&lt;AL35,-1,12*(YEAR((AO35-1))-YEAR(AL35))+MONTH((AO35-1))-MONTH(AL35)-IF(DAY((AO35-1))&lt;MIN(DAY(AL35),DAY(EOMONTH((AO35-1),0))),1,0))))</f>
        <v/>
      </c>
      <c r="AZ35" s="16" t="str">
        <f aca="false">IF(AK35=0,"",IF(OR(AM35&lt;3,AP35&gt;AsOfDate),AX35,IF((AP35-1)&lt;AL35,-1,12*(YEAR((AP35-1))-YEAR(AL35))+MONTH((AP35-1))-MONTH(AL35)-IF(DAY((AP35-1))&lt;MIN(DAY(AL35),DAY(EOMONTH((AP35-1),0))),1,0))))</f>
        <v/>
      </c>
      <c r="BA35" s="16" t="str">
        <f aca="false">IF(AK35=0,"",IF(PFYDate&lt;AL35,-1,12*(YEAR(PFYDate)-YEAR(AL35))+MONTH(PFYDate)-MONTH(AL35)-IF(DAY(PFYDate)&lt;MIN(DAY(AL35),DAY(EOMONTH(PFYDate,0))),1,0)))</f>
        <v/>
      </c>
      <c r="BB35" s="16" t="str">
        <f aca="false">IF(AK35=0,"",IF(OR(AM35&lt;2,AO35&gt;PFYDate),BA35,IF((AO35-1)&lt;AL35,-1,12*(YEAR((AO35-1))-YEAR(AL35))+MONTH((AO35-1))-MONTH(AL35)-IF(DAY((AO35-1))&lt;MIN(DAY(AL35),DAY(EOMONTH((AO35-1),0))),1,0))))</f>
        <v/>
      </c>
      <c r="BC35" s="16" t="str">
        <f aca="false">IF(AK35=0,"",IF(OR(AM35&lt;3,AP35&gt;PFYDate),BA35,IF((AP35-1)&lt;AL35,-1,12*(YEAR((AP35-1))-YEAR(AL35))+MONTH((AP35-1))-MONTH(AL35)-IF(DAY((AP35-1))&lt;MIN(DAY(AL35),DAY(EOMONTH((AP35-1),0))),1,0))))</f>
        <v/>
      </c>
      <c r="BD35" s="16" t="str">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
      </c>
      <c r="BE35" s="16" t="str">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
      </c>
      <c r="BF35" s="16" t="str">
        <f aca="false">IF(AK35=0,"",IF(AW35="FT",IF(AX35&lt;FT_First,FT_First,IF(AX35&lt;FT_Y5,MIN(FT_Y5,FT_First+FT_Int1*(INT((AX35-FT_First)/FT_Int1)+1)),FT_Y5+12*INT((AX35-FT_Y5)/12)+FT_Int2*(INT(MOD(AX35-FT_Y5,12)/FT_Int2)+1))),IF(AW35="PT",IF(AX35&lt;PT_First,PT_First,PT_First+PT_Int*(INT((AX35-PT_First)/PT_Int)+1)),"")))</f>
        <v/>
      </c>
      <c r="BG35" s="16" t="str">
        <f aca="false">IF(AK35=0,"",IF(NOT(LH_Ready),0,COUNTIFS(INDEX(LH_Data,0,LH_ColFirst),$A35,INDEX(LH_Data,0,LH_ColSur),$B35,INDEX(LH_Data,0,LH_ColCat),BonusCat)))</f>
        <v/>
      </c>
      <c r="BH35" s="16" t="str">
        <f aca="false">IF(AK35=0,"",IF(OR(NOT(LH_Ready),BG35=0),0,SUMPRODUCT(MAX((INDEX(LH_Data,0,LH_ColFirst)=$A35)*(INDEX(LH_Data,0,LH_ColSur)=$B35)*(INDEX(LH_Data,0,LH_ColCat)=BonusCat)*ROW(LH_Data)))))</f>
        <v/>
      </c>
      <c r="BI35" s="16" t="str">
        <f aca="false">IF(AK35=0,"",IF(EOMONTH(AsOfDate,-1)&lt;AL35,-1,12*(YEAR(EOMONTH(AsOfDate,-1))-YEAR(AL35))+MONTH(EOMONTH(AsOfDate,-1))-MONTH(AL35)-IF(DAY(EOMONTH(AsOfDate,-1))&lt;MIN(DAY(AL35),DAY(EOMONTH(EOMONTH(AsOfDate,-1),0))),1,0)))</f>
        <v/>
      </c>
      <c r="BJ35" s="16" t="str">
        <f aca="false">IF(AK35=0,"",IF(OR(AM35&lt;2,AO35&gt;EOMONTH(AsOfDate,-1)),BI35,IF((AO35-1)&lt;AL35,-1,12*(YEAR((AO35-1))-YEAR(AL35))+MONTH((AO35-1))-MONTH(AL35)-IF(DAY((AO35-1))&lt;MIN(DAY(AL35),DAY(EOMONTH((AO35-1),0))),1,0))))</f>
        <v/>
      </c>
      <c r="BK35" s="16" t="str">
        <f aca="false">IF(AK35=0,"",IF(OR(AM35&lt;3,AP35&gt;EOMONTH(AsOfDate,-1)),BI35,IF((AP35-1)&lt;AL35,-1,12*(YEAR((AP35-1))-YEAR(AL35))+MONTH((AP35-1))-MONTH(AL35)-IF(DAY((AP35-1))&lt;MIN(DAY(AL35),DAY(EOMONTH((AP35-1),0))),1,0))))</f>
        <v/>
      </c>
      <c r="BL35" s="16" t="str">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
      </c>
      <c r="BM35" s="16" t="str">
        <f aca="false">IF(AK35=0,"",IF(AW35="FT",IF(AX35&lt;FT_First,"",IF(AX35&lt;FT_Y5,FT_First+FT_Int1*INT((AX35-FT_First)/FT_Int1),FT_Y5+FT_Int2*INT((AX35-FT_Y5)/FT_Int2))),IF(AW35="PT",IF(AX35&lt;PT_First,"",PT_First+PT_Int*INT((AX35-PT_First)/PT_Int)),"")))</f>
        <v/>
      </c>
      <c r="BN35" s="16" t="str">
        <f aca="false">IF(AK35=0,"",IF((SchemeStart-1)&lt;AL35,-1,12*(YEAR((SchemeStart-1))-YEAR(AL35))+MONTH((SchemeStart-1))-MONTH(AL35)-IF(DAY((SchemeStart-1))&lt;MIN(DAY(AL35),DAY(EOMONTH((SchemeStart-1),0))),1,0)))</f>
        <v/>
      </c>
      <c r="BO35" s="16" t="str">
        <f aca="false">IF(AK35=0,"",IF(OR(AM35&lt;2,AO35&gt;(SchemeStart-1)),BN35,IF((AO35-1)&lt;AL35,-1,12*(YEAR((AO35-1))-YEAR(AL35))+MONTH((AO35-1))-MONTH(AL35)-IF(DAY((AO35-1))&lt;MIN(DAY(AL35),DAY(EOMONTH((AO35-1),0))),1,0))))</f>
        <v/>
      </c>
      <c r="BP35" s="16" t="str">
        <f aca="false">IF(AK35=0,"",IF(OR(AM35&lt;3,AP35&gt;(SchemeStart-1)),BN35,IF((AP35-1)&lt;AL35,-1,12*(YEAR((AP35-1))-YEAR(AL35))+MONTH((AP35-1))-MONTH(AL35)-IF(DAY((AP35-1))&lt;MIN(DAY(AL35),DAY(EOMONTH((AP35-1),0))),1,0))))</f>
        <v/>
      </c>
      <c r="BQ35" s="16" t="str">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
      </c>
      <c r="BR35" s="0" t="str">
        <f aca="false">IF(LEN($A35&amp;$B35)=0,"",$A35&amp;" "&amp;$B35)</f>
        <v/>
      </c>
    </row>
    <row r="36" customFormat="false" ht="15" hidden="false" customHeight="false" outlineLevel="0" collapsed="false">
      <c r="A36" s="12"/>
      <c r="B36" s="12"/>
      <c r="C36" s="12"/>
      <c r="D36" s="13"/>
      <c r="E36" s="14" t="str">
        <f aca="false">IF(OR(AK36=0,$D36=""),"",DATE(YEAR(AsOfDate)+IF(DATE(YEAR(AsOfDate),MONTH($D36),DAY($D36))&lt;=AsOfDate,1,0),MONTH($D36),DAY($D36)))</f>
        <v/>
      </c>
      <c r="F36" s="13"/>
      <c r="G36" s="13"/>
      <c r="H36" s="13"/>
      <c r="I36" s="13"/>
      <c r="J36" s="13"/>
      <c r="K36" s="14" t="str">
        <f aca="false">IF(AK36=0,"",DATE(YEAR(AsOfDate)+IF(DATE(YEAR(AsOfDate),MONTH(AL36),DAY(AL36))&lt;=AsOfDate,1,0),MONTH(AL36),DAY(AL36)))</f>
        <v/>
      </c>
      <c r="L36" s="15" t="str">
        <f aca="false">IF(AK36=0,"",ROUND((AsOfDate-AL36)/365.25,1))</f>
        <v/>
      </c>
      <c r="M36" s="16" t="str">
        <f aca="false">IF(AK36=0,"",IF(AsOfDate&lt;AL36,"-",DATEDIF(AL36,AsOfDate,"y")&amp;"y "&amp;DATEDIF(AL36,AsOfDate,"ym")&amp;"m "&amp;DATEDIF(AL36,AsOfDate,"md")&amp;"d"))</f>
        <v/>
      </c>
      <c r="N36" s="17" t="str">
        <f aca="false">IF(AK36=0,"",O36*HoursPerDay)</f>
        <v/>
      </c>
      <c r="O36" s="17" t="str">
        <f aca="false">IF(AK36=0,"",MAX(0,BD36-BQ36))</f>
        <v/>
      </c>
      <c r="P36" s="18"/>
      <c r="Q36" s="16"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16"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IF(AK36=0,"",IF(AW36="None","",EDATE(AL36,BF36)))</f>
        <v/>
      </c>
      <c r="T36" s="17" t="str">
        <f aca="false">IF(AK36=0,"",IF(NOT(LH_Ready),"",IF($F36&gt;PFYDate,0,IF(LH_ColPeriod=0,W36-U36+V36,SUMIFS(INDEX(LH_Data,0,LH_ColAcc),INDEX(LH_Data,0,LH_ColFirst),$A36,INDEX(LH_Data,0,LH_ColSur),$B36,INDEX(LH_Data,0,LH_ColCat),BonusCat,INDEX(LH_Data,0,LH_ColPeriod),LH_OpenLabel)*UnitFactor))))</f>
        <v/>
      </c>
      <c r="U36" s="17" t="str">
        <f aca="false">IF(AK36=0,"",IF(NOT(LH_Ready),"",SUMIFS(INDEX(LH_Data,0,LH_ColAcc),INDEX(LH_Data,0,LH_ColFirst),$A36,INDEX(LH_Data,0,LH_ColSur),$B36,INDEX(LH_Data,0,LH_ColCat),BonusCat,INDEX(LH_Data,0,LH_ColStart),"&gt;="&amp;AL36)*UnitFactor))</f>
        <v/>
      </c>
      <c r="V36" s="17" t="str">
        <f aca="false">IF(AK36=0,"",IF(NOT(LH_Ready),"",SUMIFS(INDEX(LH_Data,0,LH_ColTaken),INDEX(LH_Data,0,LH_ColFirst),$A36,INDEX(LH_Data,0,LH_ColSur),$B36,INDEX(LH_Data,0,LH_ColCat),BonusCat,INDEX(LH_Data,0,LH_ColStart),"&gt;="&amp;AL36)*UnitFactor))</f>
        <v/>
      </c>
      <c r="W36" s="17" t="str">
        <f aca="false">IF(AK36=0,"",IF(NOT(LH_Ready),"",IF(BH36=0,0,INDEX(INDEX(LH_Data,0,LH_ColClose),BH36-1)*UnitFactor)))</f>
        <v/>
      </c>
      <c r="X36" s="17" t="str">
        <f aca="false">IF(AK36=0,"",(MAX(0,BD36-BQ36)-MAX(0,BE36-BQ36))*HoursPerDay)</f>
        <v/>
      </c>
      <c r="Y36" s="17" t="str">
        <f aca="false">IF(AK36=0,"",IF(NOT(LH_Ready),"",IF($AI36="Yes",N(AE36)*HoursPerDay-SUMIFS(INDEX(LH_Data,0,LH_ColAcc),INDEX(LH_Data,0,LH_ColFirst),$A36,INDEX(LH_Data,0,LH_ColSur),$B36,INDEX(LH_Data,0,LH_ColCat),BonusCat,INDEX(LH_Data,0,LH_ColStart),"&gt;="&amp;(EOMONTH(AsOfDate,-1)+1),INDEX(LH_Data,0,LH_ColStart),"&lt;="&amp;AsOfDate)*UnitFactor,IF(BG36=0,N36,N36-N(T36)-N(U36)))))</f>
        <v/>
      </c>
      <c r="Z36" s="16" t="str">
        <f aca="false">IF(OR(AK36=0,Y36=""),"",IF(Y36&gt;0,"Yes","No"))</f>
        <v/>
      </c>
      <c r="AA36" s="16"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
      </c>
      <c r="AB36" s="17" t="str">
        <f aca="false">IF(OR(AK36=0,T36=""),"",MAX(0,BE36-BQ36)*HoursPerDay-T36)</f>
        <v/>
      </c>
      <c r="AC36" s="16" t="str">
        <f aca="false">IF(AK36=0,"",BG36)</f>
        <v/>
      </c>
      <c r="AD36" s="16"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17" t="str">
        <f aca="false">IF(AK36=0,"",O36-MAX(0,BL36-BQ36))</f>
        <v/>
      </c>
      <c r="AF36" s="14" t="str">
        <f aca="false">IF(OR(AK36=0,AE36="",N(AE36)=0,BM36=""),"",EDATE(AL36,BM36))</f>
        <v/>
      </c>
      <c r="AG36" s="17" t="str">
        <f aca="false">IF(AK36=0,"",MIN(BD36,BQ36))</f>
        <v/>
      </c>
      <c r="AH36" s="17" t="str">
        <f aca="false">IF(AK36=0,"",IF(NOT(LH_Ready),"",IF(BG36=0,0,MAX(0,ROUND(N(T36)+N(U36)-N36,2)))))</f>
        <v/>
      </c>
      <c r="AI36" s="12"/>
      <c r="AJ36" s="12"/>
      <c r="AK36" s="16" t="n">
        <f aca="false">IF(OR(LEN($A36&amp;$B36)=0,$F36=""),0,1)</f>
        <v>0</v>
      </c>
      <c r="AL36" s="14" t="str">
        <f aca="false">IF(AK36=0,"",IF(PreSchemeCounts="No",MAX(SchemeStart,IF($J36&lt;&gt;"",$J36,IF(OR(CasualCounts="Yes",COUNT($G36:$I36)=0),$F36,IF(Apply2026="No",IF($I36="",$F36,$I36),IF(COUNT($H36:$I36)=0,$F36,MIN($H36:$I36)))))),IF($J36&lt;&gt;"",$J36,IF(OR(CasualCounts="Yes",COUNT($G36:$I36)=0),$F36,IF(Apply2026="No",IF($I36="",$F36,$I36),IF(COUNT($H36:$I36)=0,$F36,MIN($H36:$I36)))))))</f>
        <v/>
      </c>
      <c r="AM36" s="16" t="str">
        <f aca="false">IF(AK36=0,"",COUNT($G36:$I36))</f>
        <v/>
      </c>
      <c r="AN36" s="14" t="str">
        <f aca="false">IF(AK36=0,"",IFERROR(SMALL($G36:$I36,1),""))</f>
        <v/>
      </c>
      <c r="AO36" s="14" t="str">
        <f aca="false">IF(AK36=0,"",IFERROR(SMALL($G36:$I36,2),""))</f>
        <v/>
      </c>
      <c r="AP36" s="14" t="str">
        <f aca="false">IF(AK36=0,"",IFERROR(SMALL($G36:$I36,3),""))</f>
        <v/>
      </c>
      <c r="AQ36" s="16" t="str">
        <f aca="false">IF(AK36=0,"",IF(AN36="","",IF(AN36=$H36,"Part-Time",IF(AN36=$I36,"Full-Time","Casual"))))</f>
        <v/>
      </c>
      <c r="AR36" s="16" t="str">
        <f aca="false">IF(AK36=0,"",IF(AO36="","",IF(AO36=$H36,"Part-Time",IF(AO36=$I36,"Full-Time","Casual"))))</f>
        <v/>
      </c>
      <c r="AS36" s="16" t="str">
        <f aca="false">IF(AK36=0,"",IF(AP36="","",IF(AP36=$H36,"Part-Time",IF(AP36=$I36,"Full-Time","Casual"))))</f>
        <v/>
      </c>
      <c r="AT36" s="16"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
      </c>
      <c r="AU36" s="16" t="str">
        <f aca="false">IF(AK36=0,"",IF(AM36&lt;2,"",IF(OR(ISNUMBER(SEARCH("full",AR36)),UPPER(TRIM(AR36))="FT",UPPER(TRIM(AR36))="FTE"),"FT",IF(AND(OR(ISNUMBER(SEARCH("part",AR36)),UPPER(TRIM(AR36))="PT",UPPER(TRIM(AR36))="PTE"),Apply2026="Yes",OR($P36="",N($P36)&gt;=PT_MinHours)),"PT","None"))))</f>
        <v/>
      </c>
      <c r="AV36" s="16" t="str">
        <f aca="false">IF(AK36=0,"",IF(AM36&lt;3,"",IF(OR(ISNUMBER(SEARCH("full",AS36)),UPPER(TRIM(AS36))="FT",UPPER(TRIM(AS36))="FTE"),"FT",IF(AND(OR(ISNUMBER(SEARCH("part",AS36)),UPPER(TRIM(AS36))="PT",UPPER(TRIM(AS36))="PTE"),Apply2026="Yes",OR($P36="",N($P36)&gt;=PT_MinHours)),"PT","None"))))</f>
        <v/>
      </c>
      <c r="AW36" s="16" t="str">
        <f aca="false">IF(AK36=0,"",IF(AND(AM36&gt;=3,AP36&lt;=AsOfDate),AV36,IF(AND(AM36&gt;=2,AO36&lt;=AsOfDate),AU36,AT36)))</f>
        <v/>
      </c>
      <c r="AX36" s="16" t="str">
        <f aca="false">IF(AK36=0,"",IF(AsOfDate&lt;AL36,-1,12*(YEAR(AsOfDate)-YEAR(AL36))+MONTH(AsOfDate)-MONTH(AL36)-IF(DAY(AsOfDate)&lt;MIN(DAY(AL36),DAY(EOMONTH(AsOfDate,0))),1,0)))</f>
        <v/>
      </c>
      <c r="AY36" s="16" t="str">
        <f aca="false">IF(AK36=0,"",IF(OR(AM36&lt;2,AO36&gt;AsOfDate),AX36,IF((AO36-1)&lt;AL36,-1,12*(YEAR((AO36-1))-YEAR(AL36))+MONTH((AO36-1))-MONTH(AL36)-IF(DAY((AO36-1))&lt;MIN(DAY(AL36),DAY(EOMONTH((AO36-1),0))),1,0))))</f>
        <v/>
      </c>
      <c r="AZ36" s="16" t="str">
        <f aca="false">IF(AK36=0,"",IF(OR(AM36&lt;3,AP36&gt;AsOfDate),AX36,IF((AP36-1)&lt;AL36,-1,12*(YEAR((AP36-1))-YEAR(AL36))+MONTH((AP36-1))-MONTH(AL36)-IF(DAY((AP36-1))&lt;MIN(DAY(AL36),DAY(EOMONTH((AP36-1),0))),1,0))))</f>
        <v/>
      </c>
      <c r="BA36" s="16" t="str">
        <f aca="false">IF(AK36=0,"",IF(PFYDate&lt;AL36,-1,12*(YEAR(PFYDate)-YEAR(AL36))+MONTH(PFYDate)-MONTH(AL36)-IF(DAY(PFYDate)&lt;MIN(DAY(AL36),DAY(EOMONTH(PFYDate,0))),1,0)))</f>
        <v/>
      </c>
      <c r="BB36" s="16" t="str">
        <f aca="false">IF(AK36=0,"",IF(OR(AM36&lt;2,AO36&gt;PFYDate),BA36,IF((AO36-1)&lt;AL36,-1,12*(YEAR((AO36-1))-YEAR(AL36))+MONTH((AO36-1))-MONTH(AL36)-IF(DAY((AO36-1))&lt;MIN(DAY(AL36),DAY(EOMONTH((AO36-1),0))),1,0))))</f>
        <v/>
      </c>
      <c r="BC36" s="16" t="str">
        <f aca="false">IF(AK36=0,"",IF(OR(AM36&lt;3,AP36&gt;PFYDate),BA36,IF((AP36-1)&lt;AL36,-1,12*(YEAR((AP36-1))-YEAR(AL36))+MONTH((AP36-1))-MONTH(AL36)-IF(DAY((AP36-1))&lt;MIN(DAY(AL36),DAY(EOMONTH((AP36-1),0))),1,0))))</f>
        <v/>
      </c>
      <c r="BD36" s="16" t="str">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
      </c>
      <c r="BE36" s="16" t="str">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
      </c>
      <c r="BF36" s="16" t="str">
        <f aca="false">IF(AK36=0,"",IF(AW36="FT",IF(AX36&lt;FT_First,FT_First,IF(AX36&lt;FT_Y5,MIN(FT_Y5,FT_First+FT_Int1*(INT((AX36-FT_First)/FT_Int1)+1)),FT_Y5+12*INT((AX36-FT_Y5)/12)+FT_Int2*(INT(MOD(AX36-FT_Y5,12)/FT_Int2)+1))),IF(AW36="PT",IF(AX36&lt;PT_First,PT_First,PT_First+PT_Int*(INT((AX36-PT_First)/PT_Int)+1)),"")))</f>
        <v/>
      </c>
      <c r="BG36" s="16" t="str">
        <f aca="false">IF(AK36=0,"",IF(NOT(LH_Ready),0,COUNTIFS(INDEX(LH_Data,0,LH_ColFirst),$A36,INDEX(LH_Data,0,LH_ColSur),$B36,INDEX(LH_Data,0,LH_ColCat),BonusCat)))</f>
        <v/>
      </c>
      <c r="BH36" s="16" t="str">
        <f aca="false">IF(AK36=0,"",IF(OR(NOT(LH_Ready),BG36=0),0,SUMPRODUCT(MAX((INDEX(LH_Data,0,LH_ColFirst)=$A36)*(INDEX(LH_Data,0,LH_ColSur)=$B36)*(INDEX(LH_Data,0,LH_ColCat)=BonusCat)*ROW(LH_Data)))))</f>
        <v/>
      </c>
      <c r="BI36" s="16" t="str">
        <f aca="false">IF(AK36=0,"",IF(EOMONTH(AsOfDate,-1)&lt;AL36,-1,12*(YEAR(EOMONTH(AsOfDate,-1))-YEAR(AL36))+MONTH(EOMONTH(AsOfDate,-1))-MONTH(AL36)-IF(DAY(EOMONTH(AsOfDate,-1))&lt;MIN(DAY(AL36),DAY(EOMONTH(EOMONTH(AsOfDate,-1),0))),1,0)))</f>
        <v/>
      </c>
      <c r="BJ36" s="16" t="str">
        <f aca="false">IF(AK36=0,"",IF(OR(AM36&lt;2,AO36&gt;EOMONTH(AsOfDate,-1)),BI36,IF((AO36-1)&lt;AL36,-1,12*(YEAR((AO36-1))-YEAR(AL36))+MONTH((AO36-1))-MONTH(AL36)-IF(DAY((AO36-1))&lt;MIN(DAY(AL36),DAY(EOMONTH((AO36-1),0))),1,0))))</f>
        <v/>
      </c>
      <c r="BK36" s="16" t="str">
        <f aca="false">IF(AK36=0,"",IF(OR(AM36&lt;3,AP36&gt;EOMONTH(AsOfDate,-1)),BI36,IF((AP36-1)&lt;AL36,-1,12*(YEAR((AP36-1))-YEAR(AL36))+MONTH((AP36-1))-MONTH(AL36)-IF(DAY((AP36-1))&lt;MIN(DAY(AL36),DAY(EOMONTH((AP36-1),0))),1,0))))</f>
        <v/>
      </c>
      <c r="BL36" s="16" t="str">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
      </c>
      <c r="BM36" s="16" t="str">
        <f aca="false">IF(AK36=0,"",IF(AW36="FT",IF(AX36&lt;FT_First,"",IF(AX36&lt;FT_Y5,FT_First+FT_Int1*INT((AX36-FT_First)/FT_Int1),FT_Y5+FT_Int2*INT((AX36-FT_Y5)/FT_Int2))),IF(AW36="PT",IF(AX36&lt;PT_First,"",PT_First+PT_Int*INT((AX36-PT_First)/PT_Int)),"")))</f>
        <v/>
      </c>
      <c r="BN36" s="16" t="str">
        <f aca="false">IF(AK36=0,"",IF((SchemeStart-1)&lt;AL36,-1,12*(YEAR((SchemeStart-1))-YEAR(AL36))+MONTH((SchemeStart-1))-MONTH(AL36)-IF(DAY((SchemeStart-1))&lt;MIN(DAY(AL36),DAY(EOMONTH((SchemeStart-1),0))),1,0)))</f>
        <v/>
      </c>
      <c r="BO36" s="16" t="str">
        <f aca="false">IF(AK36=0,"",IF(OR(AM36&lt;2,AO36&gt;(SchemeStart-1)),BN36,IF((AO36-1)&lt;AL36,-1,12*(YEAR((AO36-1))-YEAR(AL36))+MONTH((AO36-1))-MONTH(AL36)-IF(DAY((AO36-1))&lt;MIN(DAY(AL36),DAY(EOMONTH((AO36-1),0))),1,0))))</f>
        <v/>
      </c>
      <c r="BP36" s="16" t="str">
        <f aca="false">IF(AK36=0,"",IF(OR(AM36&lt;3,AP36&gt;(SchemeStart-1)),BN36,IF((AP36-1)&lt;AL36,-1,12*(YEAR((AP36-1))-YEAR(AL36))+MONTH((AP36-1))-MONTH(AL36)-IF(DAY((AP36-1))&lt;MIN(DAY(AL36),DAY(EOMONTH((AP36-1),0))),1,0))))</f>
        <v/>
      </c>
      <c r="BQ36" s="16" t="str">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
      </c>
      <c r="BR36" s="0" t="str">
        <f aca="false">IF(LEN($A36&amp;$B36)=0,"",$A36&amp;" "&amp;$B36)</f>
        <v/>
      </c>
    </row>
    <row r="37" customFormat="false" ht="15" hidden="false" customHeight="false" outlineLevel="0" collapsed="false">
      <c r="A37" s="12"/>
      <c r="B37" s="12"/>
      <c r="C37" s="12"/>
      <c r="D37" s="13"/>
      <c r="E37" s="14" t="str">
        <f aca="false">IF(OR(AK37=0,$D37=""),"",DATE(YEAR(AsOfDate)+IF(DATE(YEAR(AsOfDate),MONTH($D37),DAY($D37))&lt;=AsOfDate,1,0),MONTH($D37),DAY($D37)))</f>
        <v/>
      </c>
      <c r="F37" s="13"/>
      <c r="G37" s="13"/>
      <c r="H37" s="13"/>
      <c r="I37" s="13"/>
      <c r="J37" s="13"/>
      <c r="K37" s="14" t="str">
        <f aca="false">IF(AK37=0,"",DATE(YEAR(AsOfDate)+IF(DATE(YEAR(AsOfDate),MONTH(AL37),DAY(AL37))&lt;=AsOfDate,1,0),MONTH(AL37),DAY(AL37)))</f>
        <v/>
      </c>
      <c r="L37" s="15" t="str">
        <f aca="false">IF(AK37=0,"",ROUND((AsOfDate-AL37)/365.25,1))</f>
        <v/>
      </c>
      <c r="M37" s="16" t="str">
        <f aca="false">IF(AK37=0,"",IF(AsOfDate&lt;AL37,"-",DATEDIF(AL37,AsOfDate,"y")&amp;"y "&amp;DATEDIF(AL37,AsOfDate,"ym")&amp;"m "&amp;DATEDIF(AL37,AsOfDate,"md")&amp;"d"))</f>
        <v/>
      </c>
      <c r="N37" s="17" t="str">
        <f aca="false">IF(AK37=0,"",O37*HoursPerDay)</f>
        <v/>
      </c>
      <c r="O37" s="17" t="str">
        <f aca="false">IF(AK37=0,"",MAX(0,BD37-BQ37))</f>
        <v/>
      </c>
      <c r="P37" s="18"/>
      <c r="Q37" s="16"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16"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IF(AK37=0,"",IF(AW37="None","",EDATE(AL37,BF37)))</f>
        <v/>
      </c>
      <c r="T37" s="17" t="str">
        <f aca="false">IF(AK37=0,"",IF(NOT(LH_Ready),"",IF($F37&gt;PFYDate,0,IF(LH_ColPeriod=0,W37-U37+V37,SUMIFS(INDEX(LH_Data,0,LH_ColAcc),INDEX(LH_Data,0,LH_ColFirst),$A37,INDEX(LH_Data,0,LH_ColSur),$B37,INDEX(LH_Data,0,LH_ColCat),BonusCat,INDEX(LH_Data,0,LH_ColPeriod),LH_OpenLabel)*UnitFactor))))</f>
        <v/>
      </c>
      <c r="U37" s="17" t="str">
        <f aca="false">IF(AK37=0,"",IF(NOT(LH_Ready),"",SUMIFS(INDEX(LH_Data,0,LH_ColAcc),INDEX(LH_Data,0,LH_ColFirst),$A37,INDEX(LH_Data,0,LH_ColSur),$B37,INDEX(LH_Data,0,LH_ColCat),BonusCat,INDEX(LH_Data,0,LH_ColStart),"&gt;="&amp;AL37)*UnitFactor))</f>
        <v/>
      </c>
      <c r="V37" s="17" t="str">
        <f aca="false">IF(AK37=0,"",IF(NOT(LH_Ready),"",SUMIFS(INDEX(LH_Data,0,LH_ColTaken),INDEX(LH_Data,0,LH_ColFirst),$A37,INDEX(LH_Data,0,LH_ColSur),$B37,INDEX(LH_Data,0,LH_ColCat),BonusCat,INDEX(LH_Data,0,LH_ColStart),"&gt;="&amp;AL37)*UnitFactor))</f>
        <v/>
      </c>
      <c r="W37" s="17" t="str">
        <f aca="false">IF(AK37=0,"",IF(NOT(LH_Ready),"",IF(BH37=0,0,INDEX(INDEX(LH_Data,0,LH_ColClose),BH37-1)*UnitFactor)))</f>
        <v/>
      </c>
      <c r="X37" s="17" t="str">
        <f aca="false">IF(AK37=0,"",(MAX(0,BD37-BQ37)-MAX(0,BE37-BQ37))*HoursPerDay)</f>
        <v/>
      </c>
      <c r="Y37" s="17" t="str">
        <f aca="false">IF(AK37=0,"",IF(NOT(LH_Ready),"",IF($AI37="Yes",N(AE37)*HoursPerDay-SUMIFS(INDEX(LH_Data,0,LH_ColAcc),INDEX(LH_Data,0,LH_ColFirst),$A37,INDEX(LH_Data,0,LH_ColSur),$B37,INDEX(LH_Data,0,LH_ColCat),BonusCat,INDEX(LH_Data,0,LH_ColStart),"&gt;="&amp;(EOMONTH(AsOfDate,-1)+1),INDEX(LH_Data,0,LH_ColStart),"&lt;="&amp;AsOfDate)*UnitFactor,IF(BG37=0,N37,N37-N(T37)-N(U37)))))</f>
        <v/>
      </c>
      <c r="Z37" s="16" t="str">
        <f aca="false">IF(OR(AK37=0,Y37=""),"",IF(Y37&gt;0,"Yes","No"))</f>
        <v/>
      </c>
      <c r="AA37" s="16"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
      </c>
      <c r="AB37" s="17" t="str">
        <f aca="false">IF(OR(AK37=0,T37=""),"",MAX(0,BE37-BQ37)*HoursPerDay-T37)</f>
        <v/>
      </c>
      <c r="AC37" s="16" t="str">
        <f aca="false">IF(AK37=0,"",BG37)</f>
        <v/>
      </c>
      <c r="AD37" s="16"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17" t="str">
        <f aca="false">IF(AK37=0,"",O37-MAX(0,BL37-BQ37))</f>
        <v/>
      </c>
      <c r="AF37" s="14" t="str">
        <f aca="false">IF(OR(AK37=0,AE37="",N(AE37)=0,BM37=""),"",EDATE(AL37,BM37))</f>
        <v/>
      </c>
      <c r="AG37" s="17" t="str">
        <f aca="false">IF(AK37=0,"",MIN(BD37,BQ37))</f>
        <v/>
      </c>
      <c r="AH37" s="17" t="str">
        <f aca="false">IF(AK37=0,"",IF(NOT(LH_Ready),"",IF(BG37=0,0,MAX(0,ROUND(N(T37)+N(U37)-N37,2)))))</f>
        <v/>
      </c>
      <c r="AI37" s="12"/>
      <c r="AJ37" s="12"/>
      <c r="AK37" s="16" t="n">
        <f aca="false">IF(OR(LEN($A37&amp;$B37)=0,$F37=""),0,1)</f>
        <v>0</v>
      </c>
      <c r="AL37" s="14" t="str">
        <f aca="false">IF(AK37=0,"",IF(PreSchemeCounts="No",MAX(SchemeStart,IF($J37&lt;&gt;"",$J37,IF(OR(CasualCounts="Yes",COUNT($G37:$I37)=0),$F37,IF(Apply2026="No",IF($I37="",$F37,$I37),IF(COUNT($H37:$I37)=0,$F37,MIN($H37:$I37)))))),IF($J37&lt;&gt;"",$J37,IF(OR(CasualCounts="Yes",COUNT($G37:$I37)=0),$F37,IF(Apply2026="No",IF($I37="",$F37,$I37),IF(COUNT($H37:$I37)=0,$F37,MIN($H37:$I37)))))))</f>
        <v/>
      </c>
      <c r="AM37" s="16" t="str">
        <f aca="false">IF(AK37=0,"",COUNT($G37:$I37))</f>
        <v/>
      </c>
      <c r="AN37" s="14" t="str">
        <f aca="false">IF(AK37=0,"",IFERROR(SMALL($G37:$I37,1),""))</f>
        <v/>
      </c>
      <c r="AO37" s="14" t="str">
        <f aca="false">IF(AK37=0,"",IFERROR(SMALL($G37:$I37,2),""))</f>
        <v/>
      </c>
      <c r="AP37" s="14" t="str">
        <f aca="false">IF(AK37=0,"",IFERROR(SMALL($G37:$I37,3),""))</f>
        <v/>
      </c>
      <c r="AQ37" s="16" t="str">
        <f aca="false">IF(AK37=0,"",IF(AN37="","",IF(AN37=$H37,"Part-Time",IF(AN37=$I37,"Full-Time","Casual"))))</f>
        <v/>
      </c>
      <c r="AR37" s="16" t="str">
        <f aca="false">IF(AK37=0,"",IF(AO37="","",IF(AO37=$H37,"Part-Time",IF(AO37=$I37,"Full-Time","Casual"))))</f>
        <v/>
      </c>
      <c r="AS37" s="16" t="str">
        <f aca="false">IF(AK37=0,"",IF(AP37="","",IF(AP37=$H37,"Part-Time",IF(AP37=$I37,"Full-Time","Casual"))))</f>
        <v/>
      </c>
      <c r="AT37" s="16"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
      </c>
      <c r="AU37" s="16" t="str">
        <f aca="false">IF(AK37=0,"",IF(AM37&lt;2,"",IF(OR(ISNUMBER(SEARCH("full",AR37)),UPPER(TRIM(AR37))="FT",UPPER(TRIM(AR37))="FTE"),"FT",IF(AND(OR(ISNUMBER(SEARCH("part",AR37)),UPPER(TRIM(AR37))="PT",UPPER(TRIM(AR37))="PTE"),Apply2026="Yes",OR($P37="",N($P37)&gt;=PT_MinHours)),"PT","None"))))</f>
        <v/>
      </c>
      <c r="AV37" s="16" t="str">
        <f aca="false">IF(AK37=0,"",IF(AM37&lt;3,"",IF(OR(ISNUMBER(SEARCH("full",AS37)),UPPER(TRIM(AS37))="FT",UPPER(TRIM(AS37))="FTE"),"FT",IF(AND(OR(ISNUMBER(SEARCH("part",AS37)),UPPER(TRIM(AS37))="PT",UPPER(TRIM(AS37))="PTE"),Apply2026="Yes",OR($P37="",N($P37)&gt;=PT_MinHours)),"PT","None"))))</f>
        <v/>
      </c>
      <c r="AW37" s="16" t="str">
        <f aca="false">IF(AK37=0,"",IF(AND(AM37&gt;=3,AP37&lt;=AsOfDate),AV37,IF(AND(AM37&gt;=2,AO37&lt;=AsOfDate),AU37,AT37)))</f>
        <v/>
      </c>
      <c r="AX37" s="16" t="str">
        <f aca="false">IF(AK37=0,"",IF(AsOfDate&lt;AL37,-1,12*(YEAR(AsOfDate)-YEAR(AL37))+MONTH(AsOfDate)-MONTH(AL37)-IF(DAY(AsOfDate)&lt;MIN(DAY(AL37),DAY(EOMONTH(AsOfDate,0))),1,0)))</f>
        <v/>
      </c>
      <c r="AY37" s="16" t="str">
        <f aca="false">IF(AK37=0,"",IF(OR(AM37&lt;2,AO37&gt;AsOfDate),AX37,IF((AO37-1)&lt;AL37,-1,12*(YEAR((AO37-1))-YEAR(AL37))+MONTH((AO37-1))-MONTH(AL37)-IF(DAY((AO37-1))&lt;MIN(DAY(AL37),DAY(EOMONTH((AO37-1),0))),1,0))))</f>
        <v/>
      </c>
      <c r="AZ37" s="16" t="str">
        <f aca="false">IF(AK37=0,"",IF(OR(AM37&lt;3,AP37&gt;AsOfDate),AX37,IF((AP37-1)&lt;AL37,-1,12*(YEAR((AP37-1))-YEAR(AL37))+MONTH((AP37-1))-MONTH(AL37)-IF(DAY((AP37-1))&lt;MIN(DAY(AL37),DAY(EOMONTH((AP37-1),0))),1,0))))</f>
        <v/>
      </c>
      <c r="BA37" s="16" t="str">
        <f aca="false">IF(AK37=0,"",IF(PFYDate&lt;AL37,-1,12*(YEAR(PFYDate)-YEAR(AL37))+MONTH(PFYDate)-MONTH(AL37)-IF(DAY(PFYDate)&lt;MIN(DAY(AL37),DAY(EOMONTH(PFYDate,0))),1,0)))</f>
        <v/>
      </c>
      <c r="BB37" s="16" t="str">
        <f aca="false">IF(AK37=0,"",IF(OR(AM37&lt;2,AO37&gt;PFYDate),BA37,IF((AO37-1)&lt;AL37,-1,12*(YEAR((AO37-1))-YEAR(AL37))+MONTH((AO37-1))-MONTH(AL37)-IF(DAY((AO37-1))&lt;MIN(DAY(AL37),DAY(EOMONTH((AO37-1),0))),1,0))))</f>
        <v/>
      </c>
      <c r="BC37" s="16" t="str">
        <f aca="false">IF(AK37=0,"",IF(OR(AM37&lt;3,AP37&gt;PFYDate),BA37,IF((AP37-1)&lt;AL37,-1,12*(YEAR((AP37-1))-YEAR(AL37))+MONTH((AP37-1))-MONTH(AL37)-IF(DAY((AP37-1))&lt;MIN(DAY(AL37),DAY(EOMONTH((AP37-1),0))),1,0))))</f>
        <v/>
      </c>
      <c r="BD37" s="16" t="str">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
      </c>
      <c r="BE37" s="16" t="str">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
      </c>
      <c r="BF37" s="16" t="str">
        <f aca="false">IF(AK37=0,"",IF(AW37="FT",IF(AX37&lt;FT_First,FT_First,IF(AX37&lt;FT_Y5,MIN(FT_Y5,FT_First+FT_Int1*(INT((AX37-FT_First)/FT_Int1)+1)),FT_Y5+12*INT((AX37-FT_Y5)/12)+FT_Int2*(INT(MOD(AX37-FT_Y5,12)/FT_Int2)+1))),IF(AW37="PT",IF(AX37&lt;PT_First,PT_First,PT_First+PT_Int*(INT((AX37-PT_First)/PT_Int)+1)),"")))</f>
        <v/>
      </c>
      <c r="BG37" s="16" t="str">
        <f aca="false">IF(AK37=0,"",IF(NOT(LH_Ready),0,COUNTIFS(INDEX(LH_Data,0,LH_ColFirst),$A37,INDEX(LH_Data,0,LH_ColSur),$B37,INDEX(LH_Data,0,LH_ColCat),BonusCat)))</f>
        <v/>
      </c>
      <c r="BH37" s="16" t="str">
        <f aca="false">IF(AK37=0,"",IF(OR(NOT(LH_Ready),BG37=0),0,SUMPRODUCT(MAX((INDEX(LH_Data,0,LH_ColFirst)=$A37)*(INDEX(LH_Data,0,LH_ColSur)=$B37)*(INDEX(LH_Data,0,LH_ColCat)=BonusCat)*ROW(LH_Data)))))</f>
        <v/>
      </c>
      <c r="BI37" s="16" t="str">
        <f aca="false">IF(AK37=0,"",IF(EOMONTH(AsOfDate,-1)&lt;AL37,-1,12*(YEAR(EOMONTH(AsOfDate,-1))-YEAR(AL37))+MONTH(EOMONTH(AsOfDate,-1))-MONTH(AL37)-IF(DAY(EOMONTH(AsOfDate,-1))&lt;MIN(DAY(AL37),DAY(EOMONTH(EOMONTH(AsOfDate,-1),0))),1,0)))</f>
        <v/>
      </c>
      <c r="BJ37" s="16" t="str">
        <f aca="false">IF(AK37=0,"",IF(OR(AM37&lt;2,AO37&gt;EOMONTH(AsOfDate,-1)),BI37,IF((AO37-1)&lt;AL37,-1,12*(YEAR((AO37-1))-YEAR(AL37))+MONTH((AO37-1))-MONTH(AL37)-IF(DAY((AO37-1))&lt;MIN(DAY(AL37),DAY(EOMONTH((AO37-1),0))),1,0))))</f>
        <v/>
      </c>
      <c r="BK37" s="16" t="str">
        <f aca="false">IF(AK37=0,"",IF(OR(AM37&lt;3,AP37&gt;EOMONTH(AsOfDate,-1)),BI37,IF((AP37-1)&lt;AL37,-1,12*(YEAR((AP37-1))-YEAR(AL37))+MONTH((AP37-1))-MONTH(AL37)-IF(DAY((AP37-1))&lt;MIN(DAY(AL37),DAY(EOMONTH((AP37-1),0))),1,0))))</f>
        <v/>
      </c>
      <c r="BL37" s="16" t="str">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
      </c>
      <c r="BM37" s="16" t="str">
        <f aca="false">IF(AK37=0,"",IF(AW37="FT",IF(AX37&lt;FT_First,"",IF(AX37&lt;FT_Y5,FT_First+FT_Int1*INT((AX37-FT_First)/FT_Int1),FT_Y5+FT_Int2*INT((AX37-FT_Y5)/FT_Int2))),IF(AW37="PT",IF(AX37&lt;PT_First,"",PT_First+PT_Int*INT((AX37-PT_First)/PT_Int)),"")))</f>
        <v/>
      </c>
      <c r="BN37" s="16" t="str">
        <f aca="false">IF(AK37=0,"",IF((SchemeStart-1)&lt;AL37,-1,12*(YEAR((SchemeStart-1))-YEAR(AL37))+MONTH((SchemeStart-1))-MONTH(AL37)-IF(DAY((SchemeStart-1))&lt;MIN(DAY(AL37),DAY(EOMONTH((SchemeStart-1),0))),1,0)))</f>
        <v/>
      </c>
      <c r="BO37" s="16" t="str">
        <f aca="false">IF(AK37=0,"",IF(OR(AM37&lt;2,AO37&gt;(SchemeStart-1)),BN37,IF((AO37-1)&lt;AL37,-1,12*(YEAR((AO37-1))-YEAR(AL37))+MONTH((AO37-1))-MONTH(AL37)-IF(DAY((AO37-1))&lt;MIN(DAY(AL37),DAY(EOMONTH((AO37-1),0))),1,0))))</f>
        <v/>
      </c>
      <c r="BP37" s="16" t="str">
        <f aca="false">IF(AK37=0,"",IF(OR(AM37&lt;3,AP37&gt;(SchemeStart-1)),BN37,IF((AP37-1)&lt;AL37,-1,12*(YEAR((AP37-1))-YEAR(AL37))+MONTH((AP37-1))-MONTH(AL37)-IF(DAY((AP37-1))&lt;MIN(DAY(AL37),DAY(EOMONTH((AP37-1),0))),1,0))))</f>
        <v/>
      </c>
      <c r="BQ37" s="16" t="str">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
      </c>
      <c r="BR37" s="0" t="str">
        <f aca="false">IF(LEN($A37&amp;$B37)=0,"",$A37&amp;" "&amp;$B37)</f>
        <v/>
      </c>
    </row>
    <row r="38" customFormat="false" ht="15" hidden="false" customHeight="false" outlineLevel="0" collapsed="false">
      <c r="A38" s="12"/>
      <c r="B38" s="12"/>
      <c r="C38" s="12"/>
      <c r="D38" s="13"/>
      <c r="E38" s="14" t="str">
        <f aca="false">IF(OR(AK38=0,$D38=""),"",DATE(YEAR(AsOfDate)+IF(DATE(YEAR(AsOfDate),MONTH($D38),DAY($D38))&lt;=AsOfDate,1,0),MONTH($D38),DAY($D38)))</f>
        <v/>
      </c>
      <c r="F38" s="13"/>
      <c r="G38" s="13"/>
      <c r="H38" s="13"/>
      <c r="I38" s="13"/>
      <c r="J38" s="13"/>
      <c r="K38" s="14" t="str">
        <f aca="false">IF(AK38=0,"",DATE(YEAR(AsOfDate)+IF(DATE(YEAR(AsOfDate),MONTH(AL38),DAY(AL38))&lt;=AsOfDate,1,0),MONTH(AL38),DAY(AL38)))</f>
        <v/>
      </c>
      <c r="L38" s="15" t="str">
        <f aca="false">IF(AK38=0,"",ROUND((AsOfDate-AL38)/365.25,1))</f>
        <v/>
      </c>
      <c r="M38" s="16" t="str">
        <f aca="false">IF(AK38=0,"",IF(AsOfDate&lt;AL38,"-",DATEDIF(AL38,AsOfDate,"y")&amp;"y "&amp;DATEDIF(AL38,AsOfDate,"ym")&amp;"m "&amp;DATEDIF(AL38,AsOfDate,"md")&amp;"d"))</f>
        <v/>
      </c>
      <c r="N38" s="17" t="str">
        <f aca="false">IF(AK38=0,"",O38*HoursPerDay)</f>
        <v/>
      </c>
      <c r="O38" s="17" t="str">
        <f aca="false">IF(AK38=0,"",MAX(0,BD38-BQ38))</f>
        <v/>
      </c>
      <c r="P38" s="18"/>
      <c r="Q38" s="16"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16"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IF(AK38=0,"",IF(AW38="None","",EDATE(AL38,BF38)))</f>
        <v/>
      </c>
      <c r="T38" s="17" t="str">
        <f aca="false">IF(AK38=0,"",IF(NOT(LH_Ready),"",IF($F38&gt;PFYDate,0,IF(LH_ColPeriod=0,W38-U38+V38,SUMIFS(INDEX(LH_Data,0,LH_ColAcc),INDEX(LH_Data,0,LH_ColFirst),$A38,INDEX(LH_Data,0,LH_ColSur),$B38,INDEX(LH_Data,0,LH_ColCat),BonusCat,INDEX(LH_Data,0,LH_ColPeriod),LH_OpenLabel)*UnitFactor))))</f>
        <v/>
      </c>
      <c r="U38" s="17" t="str">
        <f aca="false">IF(AK38=0,"",IF(NOT(LH_Ready),"",SUMIFS(INDEX(LH_Data,0,LH_ColAcc),INDEX(LH_Data,0,LH_ColFirst),$A38,INDEX(LH_Data,0,LH_ColSur),$B38,INDEX(LH_Data,0,LH_ColCat),BonusCat,INDEX(LH_Data,0,LH_ColStart),"&gt;="&amp;AL38)*UnitFactor))</f>
        <v/>
      </c>
      <c r="V38" s="17" t="str">
        <f aca="false">IF(AK38=0,"",IF(NOT(LH_Ready),"",SUMIFS(INDEX(LH_Data,0,LH_ColTaken),INDEX(LH_Data,0,LH_ColFirst),$A38,INDEX(LH_Data,0,LH_ColSur),$B38,INDEX(LH_Data,0,LH_ColCat),BonusCat,INDEX(LH_Data,0,LH_ColStart),"&gt;="&amp;AL38)*UnitFactor))</f>
        <v/>
      </c>
      <c r="W38" s="17" t="str">
        <f aca="false">IF(AK38=0,"",IF(NOT(LH_Ready),"",IF(BH38=0,0,INDEX(INDEX(LH_Data,0,LH_ColClose),BH38-1)*UnitFactor)))</f>
        <v/>
      </c>
      <c r="X38" s="17" t="str">
        <f aca="false">IF(AK38=0,"",(MAX(0,BD38-BQ38)-MAX(0,BE38-BQ38))*HoursPerDay)</f>
        <v/>
      </c>
      <c r="Y38" s="17" t="str">
        <f aca="false">IF(AK38=0,"",IF(NOT(LH_Ready),"",IF($AI38="Yes",N(AE38)*HoursPerDay-SUMIFS(INDEX(LH_Data,0,LH_ColAcc),INDEX(LH_Data,0,LH_ColFirst),$A38,INDEX(LH_Data,0,LH_ColSur),$B38,INDEX(LH_Data,0,LH_ColCat),BonusCat,INDEX(LH_Data,0,LH_ColStart),"&gt;="&amp;(EOMONTH(AsOfDate,-1)+1),INDEX(LH_Data,0,LH_ColStart),"&lt;="&amp;AsOfDate)*UnitFactor,IF(BG38=0,N38,N38-N(T38)-N(U38)))))</f>
        <v/>
      </c>
      <c r="Z38" s="16" t="str">
        <f aca="false">IF(OR(AK38=0,Y38=""),"",IF(Y38&gt;0,"Yes","No"))</f>
        <v/>
      </c>
      <c r="AA38" s="16"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
      </c>
      <c r="AB38" s="17" t="str">
        <f aca="false">IF(OR(AK38=0,T38=""),"",MAX(0,BE38-BQ38)*HoursPerDay-T38)</f>
        <v/>
      </c>
      <c r="AC38" s="16" t="str">
        <f aca="false">IF(AK38=0,"",BG38)</f>
        <v/>
      </c>
      <c r="AD38" s="16"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17" t="str">
        <f aca="false">IF(AK38=0,"",O38-MAX(0,BL38-BQ38))</f>
        <v/>
      </c>
      <c r="AF38" s="14" t="str">
        <f aca="false">IF(OR(AK38=0,AE38="",N(AE38)=0,BM38=""),"",EDATE(AL38,BM38))</f>
        <v/>
      </c>
      <c r="AG38" s="17" t="str">
        <f aca="false">IF(AK38=0,"",MIN(BD38,BQ38))</f>
        <v/>
      </c>
      <c r="AH38" s="17" t="str">
        <f aca="false">IF(AK38=0,"",IF(NOT(LH_Ready),"",IF(BG38=0,0,MAX(0,ROUND(N(T38)+N(U38)-N38,2)))))</f>
        <v/>
      </c>
      <c r="AI38" s="12"/>
      <c r="AJ38" s="12"/>
      <c r="AK38" s="16" t="n">
        <f aca="false">IF(OR(LEN($A38&amp;$B38)=0,$F38=""),0,1)</f>
        <v>0</v>
      </c>
      <c r="AL38" s="14" t="str">
        <f aca="false">IF(AK38=0,"",IF(PreSchemeCounts="No",MAX(SchemeStart,IF($J38&lt;&gt;"",$J38,IF(OR(CasualCounts="Yes",COUNT($G38:$I38)=0),$F38,IF(Apply2026="No",IF($I38="",$F38,$I38),IF(COUNT($H38:$I38)=0,$F38,MIN($H38:$I38)))))),IF($J38&lt;&gt;"",$J38,IF(OR(CasualCounts="Yes",COUNT($G38:$I38)=0),$F38,IF(Apply2026="No",IF($I38="",$F38,$I38),IF(COUNT($H38:$I38)=0,$F38,MIN($H38:$I38)))))))</f>
        <v/>
      </c>
      <c r="AM38" s="16" t="str">
        <f aca="false">IF(AK38=0,"",COUNT($G38:$I38))</f>
        <v/>
      </c>
      <c r="AN38" s="14" t="str">
        <f aca="false">IF(AK38=0,"",IFERROR(SMALL($G38:$I38,1),""))</f>
        <v/>
      </c>
      <c r="AO38" s="14" t="str">
        <f aca="false">IF(AK38=0,"",IFERROR(SMALL($G38:$I38,2),""))</f>
        <v/>
      </c>
      <c r="AP38" s="14" t="str">
        <f aca="false">IF(AK38=0,"",IFERROR(SMALL($G38:$I38,3),""))</f>
        <v/>
      </c>
      <c r="AQ38" s="16" t="str">
        <f aca="false">IF(AK38=0,"",IF(AN38="","",IF(AN38=$H38,"Part-Time",IF(AN38=$I38,"Full-Time","Casual"))))</f>
        <v/>
      </c>
      <c r="AR38" s="16" t="str">
        <f aca="false">IF(AK38=0,"",IF(AO38="","",IF(AO38=$H38,"Part-Time",IF(AO38=$I38,"Full-Time","Casual"))))</f>
        <v/>
      </c>
      <c r="AS38" s="16" t="str">
        <f aca="false">IF(AK38=0,"",IF(AP38="","",IF(AP38=$H38,"Part-Time",IF(AP38=$I38,"Full-Time","Casual"))))</f>
        <v/>
      </c>
      <c r="AT38" s="16"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
      </c>
      <c r="AU38" s="16" t="str">
        <f aca="false">IF(AK38=0,"",IF(AM38&lt;2,"",IF(OR(ISNUMBER(SEARCH("full",AR38)),UPPER(TRIM(AR38))="FT",UPPER(TRIM(AR38))="FTE"),"FT",IF(AND(OR(ISNUMBER(SEARCH("part",AR38)),UPPER(TRIM(AR38))="PT",UPPER(TRIM(AR38))="PTE"),Apply2026="Yes",OR($P38="",N($P38)&gt;=PT_MinHours)),"PT","None"))))</f>
        <v/>
      </c>
      <c r="AV38" s="16" t="str">
        <f aca="false">IF(AK38=0,"",IF(AM38&lt;3,"",IF(OR(ISNUMBER(SEARCH("full",AS38)),UPPER(TRIM(AS38))="FT",UPPER(TRIM(AS38))="FTE"),"FT",IF(AND(OR(ISNUMBER(SEARCH("part",AS38)),UPPER(TRIM(AS38))="PT",UPPER(TRIM(AS38))="PTE"),Apply2026="Yes",OR($P38="",N($P38)&gt;=PT_MinHours)),"PT","None"))))</f>
        <v/>
      </c>
      <c r="AW38" s="16" t="str">
        <f aca="false">IF(AK38=0,"",IF(AND(AM38&gt;=3,AP38&lt;=AsOfDate),AV38,IF(AND(AM38&gt;=2,AO38&lt;=AsOfDate),AU38,AT38)))</f>
        <v/>
      </c>
      <c r="AX38" s="16" t="str">
        <f aca="false">IF(AK38=0,"",IF(AsOfDate&lt;AL38,-1,12*(YEAR(AsOfDate)-YEAR(AL38))+MONTH(AsOfDate)-MONTH(AL38)-IF(DAY(AsOfDate)&lt;MIN(DAY(AL38),DAY(EOMONTH(AsOfDate,0))),1,0)))</f>
        <v/>
      </c>
      <c r="AY38" s="16" t="str">
        <f aca="false">IF(AK38=0,"",IF(OR(AM38&lt;2,AO38&gt;AsOfDate),AX38,IF((AO38-1)&lt;AL38,-1,12*(YEAR((AO38-1))-YEAR(AL38))+MONTH((AO38-1))-MONTH(AL38)-IF(DAY((AO38-1))&lt;MIN(DAY(AL38),DAY(EOMONTH((AO38-1),0))),1,0))))</f>
        <v/>
      </c>
      <c r="AZ38" s="16" t="str">
        <f aca="false">IF(AK38=0,"",IF(OR(AM38&lt;3,AP38&gt;AsOfDate),AX38,IF((AP38-1)&lt;AL38,-1,12*(YEAR((AP38-1))-YEAR(AL38))+MONTH((AP38-1))-MONTH(AL38)-IF(DAY((AP38-1))&lt;MIN(DAY(AL38),DAY(EOMONTH((AP38-1),0))),1,0))))</f>
        <v/>
      </c>
      <c r="BA38" s="16" t="str">
        <f aca="false">IF(AK38=0,"",IF(PFYDate&lt;AL38,-1,12*(YEAR(PFYDate)-YEAR(AL38))+MONTH(PFYDate)-MONTH(AL38)-IF(DAY(PFYDate)&lt;MIN(DAY(AL38),DAY(EOMONTH(PFYDate,0))),1,0)))</f>
        <v/>
      </c>
      <c r="BB38" s="16" t="str">
        <f aca="false">IF(AK38=0,"",IF(OR(AM38&lt;2,AO38&gt;PFYDate),BA38,IF((AO38-1)&lt;AL38,-1,12*(YEAR((AO38-1))-YEAR(AL38))+MONTH((AO38-1))-MONTH(AL38)-IF(DAY((AO38-1))&lt;MIN(DAY(AL38),DAY(EOMONTH((AO38-1),0))),1,0))))</f>
        <v/>
      </c>
      <c r="BC38" s="16" t="str">
        <f aca="false">IF(AK38=0,"",IF(OR(AM38&lt;3,AP38&gt;PFYDate),BA38,IF((AP38-1)&lt;AL38,-1,12*(YEAR((AP38-1))-YEAR(AL38))+MONTH((AP38-1))-MONTH(AL38)-IF(DAY((AP38-1))&lt;MIN(DAY(AL38),DAY(EOMONTH((AP38-1),0))),1,0))))</f>
        <v/>
      </c>
      <c r="BD38" s="16" t="str">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
      </c>
      <c r="BE38" s="16" t="str">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
      </c>
      <c r="BF38" s="16" t="str">
        <f aca="false">IF(AK38=0,"",IF(AW38="FT",IF(AX38&lt;FT_First,FT_First,IF(AX38&lt;FT_Y5,MIN(FT_Y5,FT_First+FT_Int1*(INT((AX38-FT_First)/FT_Int1)+1)),FT_Y5+12*INT((AX38-FT_Y5)/12)+FT_Int2*(INT(MOD(AX38-FT_Y5,12)/FT_Int2)+1))),IF(AW38="PT",IF(AX38&lt;PT_First,PT_First,PT_First+PT_Int*(INT((AX38-PT_First)/PT_Int)+1)),"")))</f>
        <v/>
      </c>
      <c r="BG38" s="16" t="str">
        <f aca="false">IF(AK38=0,"",IF(NOT(LH_Ready),0,COUNTIFS(INDEX(LH_Data,0,LH_ColFirst),$A38,INDEX(LH_Data,0,LH_ColSur),$B38,INDEX(LH_Data,0,LH_ColCat),BonusCat)))</f>
        <v/>
      </c>
      <c r="BH38" s="16" t="str">
        <f aca="false">IF(AK38=0,"",IF(OR(NOT(LH_Ready),BG38=0),0,SUMPRODUCT(MAX((INDEX(LH_Data,0,LH_ColFirst)=$A38)*(INDEX(LH_Data,0,LH_ColSur)=$B38)*(INDEX(LH_Data,0,LH_ColCat)=BonusCat)*ROW(LH_Data)))))</f>
        <v/>
      </c>
      <c r="BI38" s="16" t="str">
        <f aca="false">IF(AK38=0,"",IF(EOMONTH(AsOfDate,-1)&lt;AL38,-1,12*(YEAR(EOMONTH(AsOfDate,-1))-YEAR(AL38))+MONTH(EOMONTH(AsOfDate,-1))-MONTH(AL38)-IF(DAY(EOMONTH(AsOfDate,-1))&lt;MIN(DAY(AL38),DAY(EOMONTH(EOMONTH(AsOfDate,-1),0))),1,0)))</f>
        <v/>
      </c>
      <c r="BJ38" s="16" t="str">
        <f aca="false">IF(AK38=0,"",IF(OR(AM38&lt;2,AO38&gt;EOMONTH(AsOfDate,-1)),BI38,IF((AO38-1)&lt;AL38,-1,12*(YEAR((AO38-1))-YEAR(AL38))+MONTH((AO38-1))-MONTH(AL38)-IF(DAY((AO38-1))&lt;MIN(DAY(AL38),DAY(EOMONTH((AO38-1),0))),1,0))))</f>
        <v/>
      </c>
      <c r="BK38" s="16" t="str">
        <f aca="false">IF(AK38=0,"",IF(OR(AM38&lt;3,AP38&gt;EOMONTH(AsOfDate,-1)),BI38,IF((AP38-1)&lt;AL38,-1,12*(YEAR((AP38-1))-YEAR(AL38))+MONTH((AP38-1))-MONTH(AL38)-IF(DAY((AP38-1))&lt;MIN(DAY(AL38),DAY(EOMONTH((AP38-1),0))),1,0))))</f>
        <v/>
      </c>
      <c r="BL38" s="16" t="str">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
      </c>
      <c r="BM38" s="16" t="str">
        <f aca="false">IF(AK38=0,"",IF(AW38="FT",IF(AX38&lt;FT_First,"",IF(AX38&lt;FT_Y5,FT_First+FT_Int1*INT((AX38-FT_First)/FT_Int1),FT_Y5+FT_Int2*INT((AX38-FT_Y5)/FT_Int2))),IF(AW38="PT",IF(AX38&lt;PT_First,"",PT_First+PT_Int*INT((AX38-PT_First)/PT_Int)),"")))</f>
        <v/>
      </c>
      <c r="BN38" s="16" t="str">
        <f aca="false">IF(AK38=0,"",IF((SchemeStart-1)&lt;AL38,-1,12*(YEAR((SchemeStart-1))-YEAR(AL38))+MONTH((SchemeStart-1))-MONTH(AL38)-IF(DAY((SchemeStart-1))&lt;MIN(DAY(AL38),DAY(EOMONTH((SchemeStart-1),0))),1,0)))</f>
        <v/>
      </c>
      <c r="BO38" s="16" t="str">
        <f aca="false">IF(AK38=0,"",IF(OR(AM38&lt;2,AO38&gt;(SchemeStart-1)),BN38,IF((AO38-1)&lt;AL38,-1,12*(YEAR((AO38-1))-YEAR(AL38))+MONTH((AO38-1))-MONTH(AL38)-IF(DAY((AO38-1))&lt;MIN(DAY(AL38),DAY(EOMONTH((AO38-1),0))),1,0))))</f>
        <v/>
      </c>
      <c r="BP38" s="16" t="str">
        <f aca="false">IF(AK38=0,"",IF(OR(AM38&lt;3,AP38&gt;(SchemeStart-1)),BN38,IF((AP38-1)&lt;AL38,-1,12*(YEAR((AP38-1))-YEAR(AL38))+MONTH((AP38-1))-MONTH(AL38)-IF(DAY((AP38-1))&lt;MIN(DAY(AL38),DAY(EOMONTH((AP38-1),0))),1,0))))</f>
        <v/>
      </c>
      <c r="BQ38" s="16" t="str">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
      </c>
      <c r="BR38" s="0" t="str">
        <f aca="false">IF(LEN($A38&amp;$B38)=0,"",$A38&amp;" "&amp;$B38)</f>
        <v/>
      </c>
    </row>
    <row r="39" customFormat="false" ht="15" hidden="false" customHeight="false" outlineLevel="0" collapsed="false">
      <c r="A39" s="12"/>
      <c r="B39" s="12"/>
      <c r="C39" s="12"/>
      <c r="D39" s="13"/>
      <c r="E39" s="14" t="str">
        <f aca="false">IF(OR(AK39=0,$D39=""),"",DATE(YEAR(AsOfDate)+IF(DATE(YEAR(AsOfDate),MONTH($D39),DAY($D39))&lt;=AsOfDate,1,0),MONTH($D39),DAY($D39)))</f>
        <v/>
      </c>
      <c r="F39" s="13"/>
      <c r="G39" s="13"/>
      <c r="H39" s="13"/>
      <c r="I39" s="13"/>
      <c r="J39" s="13"/>
      <c r="K39" s="14" t="str">
        <f aca="false">IF(AK39=0,"",DATE(YEAR(AsOfDate)+IF(DATE(YEAR(AsOfDate),MONTH(AL39),DAY(AL39))&lt;=AsOfDate,1,0),MONTH(AL39),DAY(AL39)))</f>
        <v/>
      </c>
      <c r="L39" s="15" t="str">
        <f aca="false">IF(AK39=0,"",ROUND((AsOfDate-AL39)/365.25,1))</f>
        <v/>
      </c>
      <c r="M39" s="16" t="str">
        <f aca="false">IF(AK39=0,"",IF(AsOfDate&lt;AL39,"-",DATEDIF(AL39,AsOfDate,"y")&amp;"y "&amp;DATEDIF(AL39,AsOfDate,"ym")&amp;"m "&amp;DATEDIF(AL39,AsOfDate,"md")&amp;"d"))</f>
        <v/>
      </c>
      <c r="N39" s="17" t="str">
        <f aca="false">IF(AK39=0,"",O39*HoursPerDay)</f>
        <v/>
      </c>
      <c r="O39" s="17" t="str">
        <f aca="false">IF(AK39=0,"",MAX(0,BD39-BQ39))</f>
        <v/>
      </c>
      <c r="P39" s="18"/>
      <c r="Q39" s="16"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16"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IF(AK39=0,"",IF(AW39="None","",EDATE(AL39,BF39)))</f>
        <v/>
      </c>
      <c r="T39" s="17" t="str">
        <f aca="false">IF(AK39=0,"",IF(NOT(LH_Ready),"",IF($F39&gt;PFYDate,0,IF(LH_ColPeriod=0,W39-U39+V39,SUMIFS(INDEX(LH_Data,0,LH_ColAcc),INDEX(LH_Data,0,LH_ColFirst),$A39,INDEX(LH_Data,0,LH_ColSur),$B39,INDEX(LH_Data,0,LH_ColCat),BonusCat,INDEX(LH_Data,0,LH_ColPeriod),LH_OpenLabel)*UnitFactor))))</f>
        <v/>
      </c>
      <c r="U39" s="17" t="str">
        <f aca="false">IF(AK39=0,"",IF(NOT(LH_Ready),"",SUMIFS(INDEX(LH_Data,0,LH_ColAcc),INDEX(LH_Data,0,LH_ColFirst),$A39,INDEX(LH_Data,0,LH_ColSur),$B39,INDEX(LH_Data,0,LH_ColCat),BonusCat,INDEX(LH_Data,0,LH_ColStart),"&gt;="&amp;AL39)*UnitFactor))</f>
        <v/>
      </c>
      <c r="V39" s="17" t="str">
        <f aca="false">IF(AK39=0,"",IF(NOT(LH_Ready),"",SUMIFS(INDEX(LH_Data,0,LH_ColTaken),INDEX(LH_Data,0,LH_ColFirst),$A39,INDEX(LH_Data,0,LH_ColSur),$B39,INDEX(LH_Data,0,LH_ColCat),BonusCat,INDEX(LH_Data,0,LH_ColStart),"&gt;="&amp;AL39)*UnitFactor))</f>
        <v/>
      </c>
      <c r="W39" s="17" t="str">
        <f aca="false">IF(AK39=0,"",IF(NOT(LH_Ready),"",IF(BH39=0,0,INDEX(INDEX(LH_Data,0,LH_ColClose),BH39-1)*UnitFactor)))</f>
        <v/>
      </c>
      <c r="X39" s="17" t="str">
        <f aca="false">IF(AK39=0,"",(MAX(0,BD39-BQ39)-MAX(0,BE39-BQ39))*HoursPerDay)</f>
        <v/>
      </c>
      <c r="Y39" s="17" t="str">
        <f aca="false">IF(AK39=0,"",IF(NOT(LH_Ready),"",IF($AI39="Yes",N(AE39)*HoursPerDay-SUMIFS(INDEX(LH_Data,0,LH_ColAcc),INDEX(LH_Data,0,LH_ColFirst),$A39,INDEX(LH_Data,0,LH_ColSur),$B39,INDEX(LH_Data,0,LH_ColCat),BonusCat,INDEX(LH_Data,0,LH_ColStart),"&gt;="&amp;(EOMONTH(AsOfDate,-1)+1),INDEX(LH_Data,0,LH_ColStart),"&lt;="&amp;AsOfDate)*UnitFactor,IF(BG39=0,N39,N39-N(T39)-N(U39)))))</f>
        <v/>
      </c>
      <c r="Z39" s="16" t="str">
        <f aca="false">IF(OR(AK39=0,Y39=""),"",IF(Y39&gt;0,"Yes","No"))</f>
        <v/>
      </c>
      <c r="AA39" s="16"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
      </c>
      <c r="AB39" s="17" t="str">
        <f aca="false">IF(OR(AK39=0,T39=""),"",MAX(0,BE39-BQ39)*HoursPerDay-T39)</f>
        <v/>
      </c>
      <c r="AC39" s="16" t="str">
        <f aca="false">IF(AK39=0,"",BG39)</f>
        <v/>
      </c>
      <c r="AD39" s="16"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17" t="str">
        <f aca="false">IF(AK39=0,"",O39-MAX(0,BL39-BQ39))</f>
        <v/>
      </c>
      <c r="AF39" s="14" t="str">
        <f aca="false">IF(OR(AK39=0,AE39="",N(AE39)=0,BM39=""),"",EDATE(AL39,BM39))</f>
        <v/>
      </c>
      <c r="AG39" s="17" t="str">
        <f aca="false">IF(AK39=0,"",MIN(BD39,BQ39))</f>
        <v/>
      </c>
      <c r="AH39" s="17" t="str">
        <f aca="false">IF(AK39=0,"",IF(NOT(LH_Ready),"",IF(BG39=0,0,MAX(0,ROUND(N(T39)+N(U39)-N39,2)))))</f>
        <v/>
      </c>
      <c r="AI39" s="12"/>
      <c r="AJ39" s="12"/>
      <c r="AK39" s="16" t="n">
        <f aca="false">IF(OR(LEN($A39&amp;$B39)=0,$F39=""),0,1)</f>
        <v>0</v>
      </c>
      <c r="AL39" s="14" t="str">
        <f aca="false">IF(AK39=0,"",IF(PreSchemeCounts="No",MAX(SchemeStart,IF($J39&lt;&gt;"",$J39,IF(OR(CasualCounts="Yes",COUNT($G39:$I39)=0),$F39,IF(Apply2026="No",IF($I39="",$F39,$I39),IF(COUNT($H39:$I39)=0,$F39,MIN($H39:$I39)))))),IF($J39&lt;&gt;"",$J39,IF(OR(CasualCounts="Yes",COUNT($G39:$I39)=0),$F39,IF(Apply2026="No",IF($I39="",$F39,$I39),IF(COUNT($H39:$I39)=0,$F39,MIN($H39:$I39)))))))</f>
        <v/>
      </c>
      <c r="AM39" s="16" t="str">
        <f aca="false">IF(AK39=0,"",COUNT($G39:$I39))</f>
        <v/>
      </c>
      <c r="AN39" s="14" t="str">
        <f aca="false">IF(AK39=0,"",IFERROR(SMALL($G39:$I39,1),""))</f>
        <v/>
      </c>
      <c r="AO39" s="14" t="str">
        <f aca="false">IF(AK39=0,"",IFERROR(SMALL($G39:$I39,2),""))</f>
        <v/>
      </c>
      <c r="AP39" s="14" t="str">
        <f aca="false">IF(AK39=0,"",IFERROR(SMALL($G39:$I39,3),""))</f>
        <v/>
      </c>
      <c r="AQ39" s="16" t="str">
        <f aca="false">IF(AK39=0,"",IF(AN39="","",IF(AN39=$H39,"Part-Time",IF(AN39=$I39,"Full-Time","Casual"))))</f>
        <v/>
      </c>
      <c r="AR39" s="16" t="str">
        <f aca="false">IF(AK39=0,"",IF(AO39="","",IF(AO39=$H39,"Part-Time",IF(AO39=$I39,"Full-Time","Casual"))))</f>
        <v/>
      </c>
      <c r="AS39" s="16" t="str">
        <f aca="false">IF(AK39=0,"",IF(AP39="","",IF(AP39=$H39,"Part-Time",IF(AP39=$I39,"Full-Time","Casual"))))</f>
        <v/>
      </c>
      <c r="AT39" s="16"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
      </c>
      <c r="AU39" s="16" t="str">
        <f aca="false">IF(AK39=0,"",IF(AM39&lt;2,"",IF(OR(ISNUMBER(SEARCH("full",AR39)),UPPER(TRIM(AR39))="FT",UPPER(TRIM(AR39))="FTE"),"FT",IF(AND(OR(ISNUMBER(SEARCH("part",AR39)),UPPER(TRIM(AR39))="PT",UPPER(TRIM(AR39))="PTE"),Apply2026="Yes",OR($P39="",N($P39)&gt;=PT_MinHours)),"PT","None"))))</f>
        <v/>
      </c>
      <c r="AV39" s="16" t="str">
        <f aca="false">IF(AK39=0,"",IF(AM39&lt;3,"",IF(OR(ISNUMBER(SEARCH("full",AS39)),UPPER(TRIM(AS39))="FT",UPPER(TRIM(AS39))="FTE"),"FT",IF(AND(OR(ISNUMBER(SEARCH("part",AS39)),UPPER(TRIM(AS39))="PT",UPPER(TRIM(AS39))="PTE"),Apply2026="Yes",OR($P39="",N($P39)&gt;=PT_MinHours)),"PT","None"))))</f>
        <v/>
      </c>
      <c r="AW39" s="16" t="str">
        <f aca="false">IF(AK39=0,"",IF(AND(AM39&gt;=3,AP39&lt;=AsOfDate),AV39,IF(AND(AM39&gt;=2,AO39&lt;=AsOfDate),AU39,AT39)))</f>
        <v/>
      </c>
      <c r="AX39" s="16" t="str">
        <f aca="false">IF(AK39=0,"",IF(AsOfDate&lt;AL39,-1,12*(YEAR(AsOfDate)-YEAR(AL39))+MONTH(AsOfDate)-MONTH(AL39)-IF(DAY(AsOfDate)&lt;MIN(DAY(AL39),DAY(EOMONTH(AsOfDate,0))),1,0)))</f>
        <v/>
      </c>
      <c r="AY39" s="16" t="str">
        <f aca="false">IF(AK39=0,"",IF(OR(AM39&lt;2,AO39&gt;AsOfDate),AX39,IF((AO39-1)&lt;AL39,-1,12*(YEAR((AO39-1))-YEAR(AL39))+MONTH((AO39-1))-MONTH(AL39)-IF(DAY((AO39-1))&lt;MIN(DAY(AL39),DAY(EOMONTH((AO39-1),0))),1,0))))</f>
        <v/>
      </c>
      <c r="AZ39" s="16" t="str">
        <f aca="false">IF(AK39=0,"",IF(OR(AM39&lt;3,AP39&gt;AsOfDate),AX39,IF((AP39-1)&lt;AL39,-1,12*(YEAR((AP39-1))-YEAR(AL39))+MONTH((AP39-1))-MONTH(AL39)-IF(DAY((AP39-1))&lt;MIN(DAY(AL39),DAY(EOMONTH((AP39-1),0))),1,0))))</f>
        <v/>
      </c>
      <c r="BA39" s="16" t="str">
        <f aca="false">IF(AK39=0,"",IF(PFYDate&lt;AL39,-1,12*(YEAR(PFYDate)-YEAR(AL39))+MONTH(PFYDate)-MONTH(AL39)-IF(DAY(PFYDate)&lt;MIN(DAY(AL39),DAY(EOMONTH(PFYDate,0))),1,0)))</f>
        <v/>
      </c>
      <c r="BB39" s="16" t="str">
        <f aca="false">IF(AK39=0,"",IF(OR(AM39&lt;2,AO39&gt;PFYDate),BA39,IF((AO39-1)&lt;AL39,-1,12*(YEAR((AO39-1))-YEAR(AL39))+MONTH((AO39-1))-MONTH(AL39)-IF(DAY((AO39-1))&lt;MIN(DAY(AL39),DAY(EOMONTH((AO39-1),0))),1,0))))</f>
        <v/>
      </c>
      <c r="BC39" s="16" t="str">
        <f aca="false">IF(AK39=0,"",IF(OR(AM39&lt;3,AP39&gt;PFYDate),BA39,IF((AP39-1)&lt;AL39,-1,12*(YEAR((AP39-1))-YEAR(AL39))+MONTH((AP39-1))-MONTH(AL39)-IF(DAY((AP39-1))&lt;MIN(DAY(AL39),DAY(EOMONTH((AP39-1),0))),1,0))))</f>
        <v/>
      </c>
      <c r="BD39" s="16" t="str">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
      </c>
      <c r="BE39" s="16" t="str">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
      </c>
      <c r="BF39" s="16" t="str">
        <f aca="false">IF(AK39=0,"",IF(AW39="FT",IF(AX39&lt;FT_First,FT_First,IF(AX39&lt;FT_Y5,MIN(FT_Y5,FT_First+FT_Int1*(INT((AX39-FT_First)/FT_Int1)+1)),FT_Y5+12*INT((AX39-FT_Y5)/12)+FT_Int2*(INT(MOD(AX39-FT_Y5,12)/FT_Int2)+1))),IF(AW39="PT",IF(AX39&lt;PT_First,PT_First,PT_First+PT_Int*(INT((AX39-PT_First)/PT_Int)+1)),"")))</f>
        <v/>
      </c>
      <c r="BG39" s="16" t="str">
        <f aca="false">IF(AK39=0,"",IF(NOT(LH_Ready),0,COUNTIFS(INDEX(LH_Data,0,LH_ColFirst),$A39,INDEX(LH_Data,0,LH_ColSur),$B39,INDEX(LH_Data,0,LH_ColCat),BonusCat)))</f>
        <v/>
      </c>
      <c r="BH39" s="16" t="str">
        <f aca="false">IF(AK39=0,"",IF(OR(NOT(LH_Ready),BG39=0),0,SUMPRODUCT(MAX((INDEX(LH_Data,0,LH_ColFirst)=$A39)*(INDEX(LH_Data,0,LH_ColSur)=$B39)*(INDEX(LH_Data,0,LH_ColCat)=BonusCat)*ROW(LH_Data)))))</f>
        <v/>
      </c>
      <c r="BI39" s="16" t="str">
        <f aca="false">IF(AK39=0,"",IF(EOMONTH(AsOfDate,-1)&lt;AL39,-1,12*(YEAR(EOMONTH(AsOfDate,-1))-YEAR(AL39))+MONTH(EOMONTH(AsOfDate,-1))-MONTH(AL39)-IF(DAY(EOMONTH(AsOfDate,-1))&lt;MIN(DAY(AL39),DAY(EOMONTH(EOMONTH(AsOfDate,-1),0))),1,0)))</f>
        <v/>
      </c>
      <c r="BJ39" s="16" t="str">
        <f aca="false">IF(AK39=0,"",IF(OR(AM39&lt;2,AO39&gt;EOMONTH(AsOfDate,-1)),BI39,IF((AO39-1)&lt;AL39,-1,12*(YEAR((AO39-1))-YEAR(AL39))+MONTH((AO39-1))-MONTH(AL39)-IF(DAY((AO39-1))&lt;MIN(DAY(AL39),DAY(EOMONTH((AO39-1),0))),1,0))))</f>
        <v/>
      </c>
      <c r="BK39" s="16" t="str">
        <f aca="false">IF(AK39=0,"",IF(OR(AM39&lt;3,AP39&gt;EOMONTH(AsOfDate,-1)),BI39,IF((AP39-1)&lt;AL39,-1,12*(YEAR((AP39-1))-YEAR(AL39))+MONTH((AP39-1))-MONTH(AL39)-IF(DAY((AP39-1))&lt;MIN(DAY(AL39),DAY(EOMONTH((AP39-1),0))),1,0))))</f>
        <v/>
      </c>
      <c r="BL39" s="16" t="str">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
      </c>
      <c r="BM39" s="16" t="str">
        <f aca="false">IF(AK39=0,"",IF(AW39="FT",IF(AX39&lt;FT_First,"",IF(AX39&lt;FT_Y5,FT_First+FT_Int1*INT((AX39-FT_First)/FT_Int1),FT_Y5+FT_Int2*INT((AX39-FT_Y5)/FT_Int2))),IF(AW39="PT",IF(AX39&lt;PT_First,"",PT_First+PT_Int*INT((AX39-PT_First)/PT_Int)),"")))</f>
        <v/>
      </c>
      <c r="BN39" s="16" t="str">
        <f aca="false">IF(AK39=0,"",IF((SchemeStart-1)&lt;AL39,-1,12*(YEAR((SchemeStart-1))-YEAR(AL39))+MONTH((SchemeStart-1))-MONTH(AL39)-IF(DAY((SchemeStart-1))&lt;MIN(DAY(AL39),DAY(EOMONTH((SchemeStart-1),0))),1,0)))</f>
        <v/>
      </c>
      <c r="BO39" s="16" t="str">
        <f aca="false">IF(AK39=0,"",IF(OR(AM39&lt;2,AO39&gt;(SchemeStart-1)),BN39,IF((AO39-1)&lt;AL39,-1,12*(YEAR((AO39-1))-YEAR(AL39))+MONTH((AO39-1))-MONTH(AL39)-IF(DAY((AO39-1))&lt;MIN(DAY(AL39),DAY(EOMONTH((AO39-1),0))),1,0))))</f>
        <v/>
      </c>
      <c r="BP39" s="16" t="str">
        <f aca="false">IF(AK39=0,"",IF(OR(AM39&lt;3,AP39&gt;(SchemeStart-1)),BN39,IF((AP39-1)&lt;AL39,-1,12*(YEAR((AP39-1))-YEAR(AL39))+MONTH((AP39-1))-MONTH(AL39)-IF(DAY((AP39-1))&lt;MIN(DAY(AL39),DAY(EOMONTH((AP39-1),0))),1,0))))</f>
        <v/>
      </c>
      <c r="BQ39" s="16" t="str">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
      </c>
      <c r="BR39" s="0" t="str">
        <f aca="false">IF(LEN($A39&amp;$B39)=0,"",$A39&amp;" "&amp;$B39)</f>
        <v/>
      </c>
    </row>
    <row r="40" customFormat="false" ht="15" hidden="false" customHeight="false" outlineLevel="0" collapsed="false">
      <c r="A40" s="12"/>
      <c r="B40" s="12"/>
      <c r="C40" s="12"/>
      <c r="D40" s="13"/>
      <c r="E40" s="14" t="str">
        <f aca="false">IF(OR(AK40=0,$D40=""),"",DATE(YEAR(AsOfDate)+IF(DATE(YEAR(AsOfDate),MONTH($D40),DAY($D40))&lt;=AsOfDate,1,0),MONTH($D40),DAY($D40)))</f>
        <v/>
      </c>
      <c r="F40" s="13"/>
      <c r="G40" s="13"/>
      <c r="H40" s="13"/>
      <c r="I40" s="13"/>
      <c r="J40" s="13"/>
      <c r="K40" s="14" t="str">
        <f aca="false">IF(AK40=0,"",DATE(YEAR(AsOfDate)+IF(DATE(YEAR(AsOfDate),MONTH(AL40),DAY(AL40))&lt;=AsOfDate,1,0),MONTH(AL40),DAY(AL40)))</f>
        <v/>
      </c>
      <c r="L40" s="15" t="str">
        <f aca="false">IF(AK40=0,"",ROUND((AsOfDate-AL40)/365.25,1))</f>
        <v/>
      </c>
      <c r="M40" s="16" t="str">
        <f aca="false">IF(AK40=0,"",IF(AsOfDate&lt;AL40,"-",DATEDIF(AL40,AsOfDate,"y")&amp;"y "&amp;DATEDIF(AL40,AsOfDate,"ym")&amp;"m "&amp;DATEDIF(AL40,AsOfDate,"md")&amp;"d"))</f>
        <v/>
      </c>
      <c r="N40" s="17" t="str">
        <f aca="false">IF(AK40=0,"",O40*HoursPerDay)</f>
        <v/>
      </c>
      <c r="O40" s="17" t="str">
        <f aca="false">IF(AK40=0,"",MAX(0,BD40-BQ40))</f>
        <v/>
      </c>
      <c r="P40" s="18"/>
      <c r="Q40" s="16"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
      </c>
      <c r="R40" s="16"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IF(AK40=0,"",IF(AW40="None","",EDATE(AL40,BF40)))</f>
        <v/>
      </c>
      <c r="T40" s="17" t="str">
        <f aca="false">IF(AK40=0,"",IF(NOT(LH_Ready),"",IF($F40&gt;PFYDate,0,IF(LH_ColPeriod=0,W40-U40+V40,SUMIFS(INDEX(LH_Data,0,LH_ColAcc),INDEX(LH_Data,0,LH_ColFirst),$A40,INDEX(LH_Data,0,LH_ColSur),$B40,INDEX(LH_Data,0,LH_ColCat),BonusCat,INDEX(LH_Data,0,LH_ColPeriod),LH_OpenLabel)*UnitFactor))))</f>
        <v/>
      </c>
      <c r="U40" s="17" t="str">
        <f aca="false">IF(AK40=0,"",IF(NOT(LH_Ready),"",SUMIFS(INDEX(LH_Data,0,LH_ColAcc),INDEX(LH_Data,0,LH_ColFirst),$A40,INDEX(LH_Data,0,LH_ColSur),$B40,INDEX(LH_Data,0,LH_ColCat),BonusCat,INDEX(LH_Data,0,LH_ColStart),"&gt;="&amp;AL40)*UnitFactor))</f>
        <v/>
      </c>
      <c r="V40" s="17" t="str">
        <f aca="false">IF(AK40=0,"",IF(NOT(LH_Ready),"",SUMIFS(INDEX(LH_Data,0,LH_ColTaken),INDEX(LH_Data,0,LH_ColFirst),$A40,INDEX(LH_Data,0,LH_ColSur),$B40,INDEX(LH_Data,0,LH_ColCat),BonusCat,INDEX(LH_Data,0,LH_ColStart),"&gt;="&amp;AL40)*UnitFactor))</f>
        <v/>
      </c>
      <c r="W40" s="17" t="str">
        <f aca="false">IF(AK40=0,"",IF(NOT(LH_Ready),"",IF(BH40=0,0,INDEX(INDEX(LH_Data,0,LH_ColClose),BH40-1)*UnitFactor)))</f>
        <v/>
      </c>
      <c r="X40" s="17" t="str">
        <f aca="false">IF(AK40=0,"",(MAX(0,BD40-BQ40)-MAX(0,BE40-BQ40))*HoursPerDay)</f>
        <v/>
      </c>
      <c r="Y40" s="17" t="str">
        <f aca="false">IF(AK40=0,"",IF(NOT(LH_Ready),"",IF($AI40="Yes",N(AE40)*HoursPerDay-SUMIFS(INDEX(LH_Data,0,LH_ColAcc),INDEX(LH_Data,0,LH_ColFirst),$A40,INDEX(LH_Data,0,LH_ColSur),$B40,INDEX(LH_Data,0,LH_ColCat),BonusCat,INDEX(LH_Data,0,LH_ColStart),"&gt;="&amp;(EOMONTH(AsOfDate,-1)+1),INDEX(LH_Data,0,LH_ColStart),"&lt;="&amp;AsOfDate)*UnitFactor,IF(BG40=0,N40,N40-N(T40)-N(U40)))))</f>
        <v/>
      </c>
      <c r="Z40" s="16" t="str">
        <f aca="false">IF(OR(AK40=0,Y40=""),"",IF(Y40&gt;0,"Yes","No"))</f>
        <v/>
      </c>
      <c r="AA40" s="16"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
      </c>
      <c r="AB40" s="17" t="str">
        <f aca="false">IF(OR(AK40=0,T40=""),"",MAX(0,BE40-BQ40)*HoursPerDay-T40)</f>
        <v/>
      </c>
      <c r="AC40" s="16" t="str">
        <f aca="false">IF(AK40=0,"",BG40)</f>
        <v/>
      </c>
      <c r="AD40" s="16"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17" t="str">
        <f aca="false">IF(AK40=0,"",O40-MAX(0,BL40-BQ40))</f>
        <v/>
      </c>
      <c r="AF40" s="14" t="str">
        <f aca="false">IF(OR(AK40=0,AE40="",N(AE40)=0,BM40=""),"",EDATE(AL40,BM40))</f>
        <v/>
      </c>
      <c r="AG40" s="17" t="str">
        <f aca="false">IF(AK40=0,"",MIN(BD40,BQ40))</f>
        <v/>
      </c>
      <c r="AH40" s="17" t="str">
        <f aca="false">IF(AK40=0,"",IF(NOT(LH_Ready),"",IF(BG40=0,0,MAX(0,ROUND(N(T40)+N(U40)-N40,2)))))</f>
        <v/>
      </c>
      <c r="AI40" s="12"/>
      <c r="AJ40" s="12"/>
      <c r="AK40" s="16" t="n">
        <f aca="false">IF(OR(LEN($A40&amp;$B40)=0,$F40=""),0,1)</f>
        <v>0</v>
      </c>
      <c r="AL40" s="14" t="str">
        <f aca="false">IF(AK40=0,"",IF(PreSchemeCounts="No",MAX(SchemeStart,IF($J40&lt;&gt;"",$J40,IF(OR(CasualCounts="Yes",COUNT($G40:$I40)=0),$F40,IF(Apply2026="No",IF($I40="",$F40,$I40),IF(COUNT($H40:$I40)=0,$F40,MIN($H40:$I40)))))),IF($J40&lt;&gt;"",$J40,IF(OR(CasualCounts="Yes",COUNT($G40:$I40)=0),$F40,IF(Apply2026="No",IF($I40="",$F40,$I40),IF(COUNT($H40:$I40)=0,$F40,MIN($H40:$I40)))))))</f>
        <v/>
      </c>
      <c r="AM40" s="16" t="str">
        <f aca="false">IF(AK40=0,"",COUNT($G40:$I40))</f>
        <v/>
      </c>
      <c r="AN40" s="14" t="str">
        <f aca="false">IF(AK40=0,"",IFERROR(SMALL($G40:$I40,1),""))</f>
        <v/>
      </c>
      <c r="AO40" s="14" t="str">
        <f aca="false">IF(AK40=0,"",IFERROR(SMALL($G40:$I40,2),""))</f>
        <v/>
      </c>
      <c r="AP40" s="14" t="str">
        <f aca="false">IF(AK40=0,"",IFERROR(SMALL($G40:$I40,3),""))</f>
        <v/>
      </c>
      <c r="AQ40" s="16" t="str">
        <f aca="false">IF(AK40=0,"",IF(AN40="","",IF(AN40=$H40,"Part-Time",IF(AN40=$I40,"Full-Time","Casual"))))</f>
        <v/>
      </c>
      <c r="AR40" s="16" t="str">
        <f aca="false">IF(AK40=0,"",IF(AO40="","",IF(AO40=$H40,"Part-Time",IF(AO40=$I40,"Full-Time","Casual"))))</f>
        <v/>
      </c>
      <c r="AS40" s="16" t="str">
        <f aca="false">IF(AK40=0,"",IF(AP40="","",IF(AP40=$H40,"Part-Time",IF(AP40=$I40,"Full-Time","Casual"))))</f>
        <v/>
      </c>
      <c r="AT40" s="16"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
      </c>
      <c r="AU40" s="16" t="str">
        <f aca="false">IF(AK40=0,"",IF(AM40&lt;2,"",IF(OR(ISNUMBER(SEARCH("full",AR40)),UPPER(TRIM(AR40))="FT",UPPER(TRIM(AR40))="FTE"),"FT",IF(AND(OR(ISNUMBER(SEARCH("part",AR40)),UPPER(TRIM(AR40))="PT",UPPER(TRIM(AR40))="PTE"),Apply2026="Yes",OR($P40="",N($P40)&gt;=PT_MinHours)),"PT","None"))))</f>
        <v/>
      </c>
      <c r="AV40" s="16" t="str">
        <f aca="false">IF(AK40=0,"",IF(AM40&lt;3,"",IF(OR(ISNUMBER(SEARCH("full",AS40)),UPPER(TRIM(AS40))="FT",UPPER(TRIM(AS40))="FTE"),"FT",IF(AND(OR(ISNUMBER(SEARCH("part",AS40)),UPPER(TRIM(AS40))="PT",UPPER(TRIM(AS40))="PTE"),Apply2026="Yes",OR($P40="",N($P40)&gt;=PT_MinHours)),"PT","None"))))</f>
        <v/>
      </c>
      <c r="AW40" s="16" t="str">
        <f aca="false">IF(AK40=0,"",IF(AND(AM40&gt;=3,AP40&lt;=AsOfDate),AV40,IF(AND(AM40&gt;=2,AO40&lt;=AsOfDate),AU40,AT40)))</f>
        <v/>
      </c>
      <c r="AX40" s="16" t="str">
        <f aca="false">IF(AK40=0,"",IF(AsOfDate&lt;AL40,-1,12*(YEAR(AsOfDate)-YEAR(AL40))+MONTH(AsOfDate)-MONTH(AL40)-IF(DAY(AsOfDate)&lt;MIN(DAY(AL40),DAY(EOMONTH(AsOfDate,0))),1,0)))</f>
        <v/>
      </c>
      <c r="AY40" s="16" t="str">
        <f aca="false">IF(AK40=0,"",IF(OR(AM40&lt;2,AO40&gt;AsOfDate),AX40,IF((AO40-1)&lt;AL40,-1,12*(YEAR((AO40-1))-YEAR(AL40))+MONTH((AO40-1))-MONTH(AL40)-IF(DAY((AO40-1))&lt;MIN(DAY(AL40),DAY(EOMONTH((AO40-1),0))),1,0))))</f>
        <v/>
      </c>
      <c r="AZ40" s="16" t="str">
        <f aca="false">IF(AK40=0,"",IF(OR(AM40&lt;3,AP40&gt;AsOfDate),AX40,IF((AP40-1)&lt;AL40,-1,12*(YEAR((AP40-1))-YEAR(AL40))+MONTH((AP40-1))-MONTH(AL40)-IF(DAY((AP40-1))&lt;MIN(DAY(AL40),DAY(EOMONTH((AP40-1),0))),1,0))))</f>
        <v/>
      </c>
      <c r="BA40" s="16" t="str">
        <f aca="false">IF(AK40=0,"",IF(PFYDate&lt;AL40,-1,12*(YEAR(PFYDate)-YEAR(AL40))+MONTH(PFYDate)-MONTH(AL40)-IF(DAY(PFYDate)&lt;MIN(DAY(AL40),DAY(EOMONTH(PFYDate,0))),1,0)))</f>
        <v/>
      </c>
      <c r="BB40" s="16" t="str">
        <f aca="false">IF(AK40=0,"",IF(OR(AM40&lt;2,AO40&gt;PFYDate),BA40,IF((AO40-1)&lt;AL40,-1,12*(YEAR((AO40-1))-YEAR(AL40))+MONTH((AO40-1))-MONTH(AL40)-IF(DAY((AO40-1))&lt;MIN(DAY(AL40),DAY(EOMONTH((AO40-1),0))),1,0))))</f>
        <v/>
      </c>
      <c r="BC40" s="16" t="str">
        <f aca="false">IF(AK40=0,"",IF(OR(AM40&lt;3,AP40&gt;PFYDate),BA40,IF((AP40-1)&lt;AL40,-1,12*(YEAR((AP40-1))-YEAR(AL40))+MONTH((AP40-1))-MONTH(AL40)-IF(DAY((AP40-1))&lt;MIN(DAY(AL40),DAY(EOMONTH((AP40-1),0))),1,0))))</f>
        <v/>
      </c>
      <c r="BD40" s="16" t="str">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
      </c>
      <c r="BE40" s="16" t="str">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
      </c>
      <c r="BF40" s="16" t="str">
        <f aca="false">IF(AK40=0,"",IF(AW40="FT",IF(AX40&lt;FT_First,FT_First,IF(AX40&lt;FT_Y5,MIN(FT_Y5,FT_First+FT_Int1*(INT((AX40-FT_First)/FT_Int1)+1)),FT_Y5+12*INT((AX40-FT_Y5)/12)+FT_Int2*(INT(MOD(AX40-FT_Y5,12)/FT_Int2)+1))),IF(AW40="PT",IF(AX40&lt;PT_First,PT_First,PT_First+PT_Int*(INT((AX40-PT_First)/PT_Int)+1)),"")))</f>
        <v/>
      </c>
      <c r="BG40" s="16" t="str">
        <f aca="false">IF(AK40=0,"",IF(NOT(LH_Ready),0,COUNTIFS(INDEX(LH_Data,0,LH_ColFirst),$A40,INDEX(LH_Data,0,LH_ColSur),$B40,INDEX(LH_Data,0,LH_ColCat),BonusCat)))</f>
        <v/>
      </c>
      <c r="BH40" s="16" t="str">
        <f aca="false">IF(AK40=0,"",IF(OR(NOT(LH_Ready),BG40=0),0,SUMPRODUCT(MAX((INDEX(LH_Data,0,LH_ColFirst)=$A40)*(INDEX(LH_Data,0,LH_ColSur)=$B40)*(INDEX(LH_Data,0,LH_ColCat)=BonusCat)*ROW(LH_Data)))))</f>
        <v/>
      </c>
      <c r="BI40" s="16" t="str">
        <f aca="false">IF(AK40=0,"",IF(EOMONTH(AsOfDate,-1)&lt;AL40,-1,12*(YEAR(EOMONTH(AsOfDate,-1))-YEAR(AL40))+MONTH(EOMONTH(AsOfDate,-1))-MONTH(AL40)-IF(DAY(EOMONTH(AsOfDate,-1))&lt;MIN(DAY(AL40),DAY(EOMONTH(EOMONTH(AsOfDate,-1),0))),1,0)))</f>
        <v/>
      </c>
      <c r="BJ40" s="16" t="str">
        <f aca="false">IF(AK40=0,"",IF(OR(AM40&lt;2,AO40&gt;EOMONTH(AsOfDate,-1)),BI40,IF((AO40-1)&lt;AL40,-1,12*(YEAR((AO40-1))-YEAR(AL40))+MONTH((AO40-1))-MONTH(AL40)-IF(DAY((AO40-1))&lt;MIN(DAY(AL40),DAY(EOMONTH((AO40-1),0))),1,0))))</f>
        <v/>
      </c>
      <c r="BK40" s="16" t="str">
        <f aca="false">IF(AK40=0,"",IF(OR(AM40&lt;3,AP40&gt;EOMONTH(AsOfDate,-1)),BI40,IF((AP40-1)&lt;AL40,-1,12*(YEAR((AP40-1))-YEAR(AL40))+MONTH((AP40-1))-MONTH(AL40)-IF(DAY((AP40-1))&lt;MIN(DAY(AL40),DAY(EOMONTH((AP40-1),0))),1,0))))</f>
        <v/>
      </c>
      <c r="BL40" s="16" t="str">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
      </c>
      <c r="BM40" s="16" t="str">
        <f aca="false">IF(AK40=0,"",IF(AW40="FT",IF(AX40&lt;FT_First,"",IF(AX40&lt;FT_Y5,FT_First+FT_Int1*INT((AX40-FT_First)/FT_Int1),FT_Y5+FT_Int2*INT((AX40-FT_Y5)/FT_Int2))),IF(AW40="PT",IF(AX40&lt;PT_First,"",PT_First+PT_Int*INT((AX40-PT_First)/PT_Int)),"")))</f>
        <v/>
      </c>
      <c r="BN40" s="16" t="str">
        <f aca="false">IF(AK40=0,"",IF((SchemeStart-1)&lt;AL40,-1,12*(YEAR((SchemeStart-1))-YEAR(AL40))+MONTH((SchemeStart-1))-MONTH(AL40)-IF(DAY((SchemeStart-1))&lt;MIN(DAY(AL40),DAY(EOMONTH((SchemeStart-1),0))),1,0)))</f>
        <v/>
      </c>
      <c r="BO40" s="16" t="str">
        <f aca="false">IF(AK40=0,"",IF(OR(AM40&lt;2,AO40&gt;(SchemeStart-1)),BN40,IF((AO40-1)&lt;AL40,-1,12*(YEAR((AO40-1))-YEAR(AL40))+MONTH((AO40-1))-MONTH(AL40)-IF(DAY((AO40-1))&lt;MIN(DAY(AL40),DAY(EOMONTH((AO40-1),0))),1,0))))</f>
        <v/>
      </c>
      <c r="BP40" s="16" t="str">
        <f aca="false">IF(AK40=0,"",IF(OR(AM40&lt;3,AP40&gt;(SchemeStart-1)),BN40,IF((AP40-1)&lt;AL40,-1,12*(YEAR((AP40-1))-YEAR(AL40))+MONTH((AP40-1))-MONTH(AL40)-IF(DAY((AP40-1))&lt;MIN(DAY(AL40),DAY(EOMONTH((AP40-1),0))),1,0))))</f>
        <v/>
      </c>
      <c r="BQ40" s="16" t="str">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
      </c>
      <c r="BR40" s="0" t="str">
        <f aca="false">IF(LEN($A40&amp;$B40)=0,"",$A40&amp;" "&amp;$B40)</f>
        <v/>
      </c>
    </row>
    <row r="41" customFormat="false" ht="15" hidden="false" customHeight="false" outlineLevel="0" collapsed="false">
      <c r="A41" s="12"/>
      <c r="B41" s="12"/>
      <c r="C41" s="12"/>
      <c r="D41" s="13"/>
      <c r="E41" s="14" t="str">
        <f aca="false">IF(OR(AK41=0,$D41=""),"",DATE(YEAR(AsOfDate)+IF(DATE(YEAR(AsOfDate),MONTH($D41),DAY($D41))&lt;=AsOfDate,1,0),MONTH($D41),DAY($D41)))</f>
        <v/>
      </c>
      <c r="F41" s="13"/>
      <c r="G41" s="13"/>
      <c r="H41" s="13"/>
      <c r="I41" s="13"/>
      <c r="J41" s="13"/>
      <c r="K41" s="14" t="str">
        <f aca="false">IF(AK41=0,"",DATE(YEAR(AsOfDate)+IF(DATE(YEAR(AsOfDate),MONTH(AL41),DAY(AL41))&lt;=AsOfDate,1,0),MONTH(AL41),DAY(AL41)))</f>
        <v/>
      </c>
      <c r="L41" s="15" t="str">
        <f aca="false">IF(AK41=0,"",ROUND((AsOfDate-AL41)/365.25,1))</f>
        <v/>
      </c>
      <c r="M41" s="16" t="str">
        <f aca="false">IF(AK41=0,"",IF(AsOfDate&lt;AL41,"-",DATEDIF(AL41,AsOfDate,"y")&amp;"y "&amp;DATEDIF(AL41,AsOfDate,"ym")&amp;"m "&amp;DATEDIF(AL41,AsOfDate,"md")&amp;"d"))</f>
        <v/>
      </c>
      <c r="N41" s="17" t="str">
        <f aca="false">IF(AK41=0,"",O41*HoursPerDay)</f>
        <v/>
      </c>
      <c r="O41" s="17" t="str">
        <f aca="false">IF(AK41=0,"",MAX(0,BD41-BQ41))</f>
        <v/>
      </c>
      <c r="P41" s="18"/>
      <c r="Q41" s="16"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16"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IF(AK41=0,"",IF(AW41="None","",EDATE(AL41,BF41)))</f>
        <v/>
      </c>
      <c r="T41" s="17" t="str">
        <f aca="false">IF(AK41=0,"",IF(NOT(LH_Ready),"",IF($F41&gt;PFYDate,0,IF(LH_ColPeriod=0,W41-U41+V41,SUMIFS(INDEX(LH_Data,0,LH_ColAcc),INDEX(LH_Data,0,LH_ColFirst),$A41,INDEX(LH_Data,0,LH_ColSur),$B41,INDEX(LH_Data,0,LH_ColCat),BonusCat,INDEX(LH_Data,0,LH_ColPeriod),LH_OpenLabel)*UnitFactor))))</f>
        <v/>
      </c>
      <c r="U41" s="17" t="str">
        <f aca="false">IF(AK41=0,"",IF(NOT(LH_Ready),"",SUMIFS(INDEX(LH_Data,0,LH_ColAcc),INDEX(LH_Data,0,LH_ColFirst),$A41,INDEX(LH_Data,0,LH_ColSur),$B41,INDEX(LH_Data,0,LH_ColCat),BonusCat,INDEX(LH_Data,0,LH_ColStart),"&gt;="&amp;AL41)*UnitFactor))</f>
        <v/>
      </c>
      <c r="V41" s="17" t="str">
        <f aca="false">IF(AK41=0,"",IF(NOT(LH_Ready),"",SUMIFS(INDEX(LH_Data,0,LH_ColTaken),INDEX(LH_Data,0,LH_ColFirst),$A41,INDEX(LH_Data,0,LH_ColSur),$B41,INDEX(LH_Data,0,LH_ColCat),BonusCat,INDEX(LH_Data,0,LH_ColStart),"&gt;="&amp;AL41)*UnitFactor))</f>
        <v/>
      </c>
      <c r="W41" s="17" t="str">
        <f aca="false">IF(AK41=0,"",IF(NOT(LH_Ready),"",IF(BH41=0,0,INDEX(INDEX(LH_Data,0,LH_ColClose),BH41-1)*UnitFactor)))</f>
        <v/>
      </c>
      <c r="X41" s="17" t="str">
        <f aca="false">IF(AK41=0,"",(MAX(0,BD41-BQ41)-MAX(0,BE41-BQ41))*HoursPerDay)</f>
        <v/>
      </c>
      <c r="Y41" s="17" t="str">
        <f aca="false">IF(AK41=0,"",IF(NOT(LH_Ready),"",IF($AI41="Yes",N(AE41)*HoursPerDay-SUMIFS(INDEX(LH_Data,0,LH_ColAcc),INDEX(LH_Data,0,LH_ColFirst),$A41,INDEX(LH_Data,0,LH_ColSur),$B41,INDEX(LH_Data,0,LH_ColCat),BonusCat,INDEX(LH_Data,0,LH_ColStart),"&gt;="&amp;(EOMONTH(AsOfDate,-1)+1),INDEX(LH_Data,0,LH_ColStart),"&lt;="&amp;AsOfDate)*UnitFactor,IF(BG41=0,N41,N41-N(T41)-N(U41)))))</f>
        <v/>
      </c>
      <c r="Z41" s="16" t="str">
        <f aca="false">IF(OR(AK41=0,Y41=""),"",IF(Y41&gt;0,"Yes","No"))</f>
        <v/>
      </c>
      <c r="AA41" s="16"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
      </c>
      <c r="AB41" s="17" t="str">
        <f aca="false">IF(OR(AK41=0,T41=""),"",MAX(0,BE41-BQ41)*HoursPerDay-T41)</f>
        <v/>
      </c>
      <c r="AC41" s="16" t="str">
        <f aca="false">IF(AK41=0,"",BG41)</f>
        <v/>
      </c>
      <c r="AD41" s="16"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17" t="str">
        <f aca="false">IF(AK41=0,"",O41-MAX(0,BL41-BQ41))</f>
        <v/>
      </c>
      <c r="AF41" s="14" t="str">
        <f aca="false">IF(OR(AK41=0,AE41="",N(AE41)=0,BM41=""),"",EDATE(AL41,BM41))</f>
        <v/>
      </c>
      <c r="AG41" s="17" t="str">
        <f aca="false">IF(AK41=0,"",MIN(BD41,BQ41))</f>
        <v/>
      </c>
      <c r="AH41" s="17" t="str">
        <f aca="false">IF(AK41=0,"",IF(NOT(LH_Ready),"",IF(BG41=0,0,MAX(0,ROUND(N(T41)+N(U41)-N41,2)))))</f>
        <v/>
      </c>
      <c r="AI41" s="12"/>
      <c r="AJ41" s="12"/>
      <c r="AK41" s="16" t="n">
        <f aca="false">IF(OR(LEN($A41&amp;$B41)=0,$F41=""),0,1)</f>
        <v>0</v>
      </c>
      <c r="AL41" s="14" t="str">
        <f aca="false">IF(AK41=0,"",IF(PreSchemeCounts="No",MAX(SchemeStart,IF($J41&lt;&gt;"",$J41,IF(OR(CasualCounts="Yes",COUNT($G41:$I41)=0),$F41,IF(Apply2026="No",IF($I41="",$F41,$I41),IF(COUNT($H41:$I41)=0,$F41,MIN($H41:$I41)))))),IF($J41&lt;&gt;"",$J41,IF(OR(CasualCounts="Yes",COUNT($G41:$I41)=0),$F41,IF(Apply2026="No",IF($I41="",$F41,$I41),IF(COUNT($H41:$I41)=0,$F41,MIN($H41:$I41)))))))</f>
        <v/>
      </c>
      <c r="AM41" s="16" t="str">
        <f aca="false">IF(AK41=0,"",COUNT($G41:$I41))</f>
        <v/>
      </c>
      <c r="AN41" s="14" t="str">
        <f aca="false">IF(AK41=0,"",IFERROR(SMALL($G41:$I41,1),""))</f>
        <v/>
      </c>
      <c r="AO41" s="14" t="str">
        <f aca="false">IF(AK41=0,"",IFERROR(SMALL($G41:$I41,2),""))</f>
        <v/>
      </c>
      <c r="AP41" s="14" t="str">
        <f aca="false">IF(AK41=0,"",IFERROR(SMALL($G41:$I41,3),""))</f>
        <v/>
      </c>
      <c r="AQ41" s="16" t="str">
        <f aca="false">IF(AK41=0,"",IF(AN41="","",IF(AN41=$H41,"Part-Time",IF(AN41=$I41,"Full-Time","Casual"))))</f>
        <v/>
      </c>
      <c r="AR41" s="16" t="str">
        <f aca="false">IF(AK41=0,"",IF(AO41="","",IF(AO41=$H41,"Part-Time",IF(AO41=$I41,"Full-Time","Casual"))))</f>
        <v/>
      </c>
      <c r="AS41" s="16" t="str">
        <f aca="false">IF(AK41=0,"",IF(AP41="","",IF(AP41=$H41,"Part-Time",IF(AP41=$I41,"Full-Time","Casual"))))</f>
        <v/>
      </c>
      <c r="AT41" s="16"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
      </c>
      <c r="AU41" s="16" t="str">
        <f aca="false">IF(AK41=0,"",IF(AM41&lt;2,"",IF(OR(ISNUMBER(SEARCH("full",AR41)),UPPER(TRIM(AR41))="FT",UPPER(TRIM(AR41))="FTE"),"FT",IF(AND(OR(ISNUMBER(SEARCH("part",AR41)),UPPER(TRIM(AR41))="PT",UPPER(TRIM(AR41))="PTE"),Apply2026="Yes",OR($P41="",N($P41)&gt;=PT_MinHours)),"PT","None"))))</f>
        <v/>
      </c>
      <c r="AV41" s="16" t="str">
        <f aca="false">IF(AK41=0,"",IF(AM41&lt;3,"",IF(OR(ISNUMBER(SEARCH("full",AS41)),UPPER(TRIM(AS41))="FT",UPPER(TRIM(AS41))="FTE"),"FT",IF(AND(OR(ISNUMBER(SEARCH("part",AS41)),UPPER(TRIM(AS41))="PT",UPPER(TRIM(AS41))="PTE"),Apply2026="Yes",OR($P41="",N($P41)&gt;=PT_MinHours)),"PT","None"))))</f>
        <v/>
      </c>
      <c r="AW41" s="16" t="str">
        <f aca="false">IF(AK41=0,"",IF(AND(AM41&gt;=3,AP41&lt;=AsOfDate),AV41,IF(AND(AM41&gt;=2,AO41&lt;=AsOfDate),AU41,AT41)))</f>
        <v/>
      </c>
      <c r="AX41" s="16" t="str">
        <f aca="false">IF(AK41=0,"",IF(AsOfDate&lt;AL41,-1,12*(YEAR(AsOfDate)-YEAR(AL41))+MONTH(AsOfDate)-MONTH(AL41)-IF(DAY(AsOfDate)&lt;MIN(DAY(AL41),DAY(EOMONTH(AsOfDate,0))),1,0)))</f>
        <v/>
      </c>
      <c r="AY41" s="16" t="str">
        <f aca="false">IF(AK41=0,"",IF(OR(AM41&lt;2,AO41&gt;AsOfDate),AX41,IF((AO41-1)&lt;AL41,-1,12*(YEAR((AO41-1))-YEAR(AL41))+MONTH((AO41-1))-MONTH(AL41)-IF(DAY((AO41-1))&lt;MIN(DAY(AL41),DAY(EOMONTH((AO41-1),0))),1,0))))</f>
        <v/>
      </c>
      <c r="AZ41" s="16" t="str">
        <f aca="false">IF(AK41=0,"",IF(OR(AM41&lt;3,AP41&gt;AsOfDate),AX41,IF((AP41-1)&lt;AL41,-1,12*(YEAR((AP41-1))-YEAR(AL41))+MONTH((AP41-1))-MONTH(AL41)-IF(DAY((AP41-1))&lt;MIN(DAY(AL41),DAY(EOMONTH((AP41-1),0))),1,0))))</f>
        <v/>
      </c>
      <c r="BA41" s="16" t="str">
        <f aca="false">IF(AK41=0,"",IF(PFYDate&lt;AL41,-1,12*(YEAR(PFYDate)-YEAR(AL41))+MONTH(PFYDate)-MONTH(AL41)-IF(DAY(PFYDate)&lt;MIN(DAY(AL41),DAY(EOMONTH(PFYDate,0))),1,0)))</f>
        <v/>
      </c>
      <c r="BB41" s="16" t="str">
        <f aca="false">IF(AK41=0,"",IF(OR(AM41&lt;2,AO41&gt;PFYDate),BA41,IF((AO41-1)&lt;AL41,-1,12*(YEAR((AO41-1))-YEAR(AL41))+MONTH((AO41-1))-MONTH(AL41)-IF(DAY((AO41-1))&lt;MIN(DAY(AL41),DAY(EOMONTH((AO41-1),0))),1,0))))</f>
        <v/>
      </c>
      <c r="BC41" s="16" t="str">
        <f aca="false">IF(AK41=0,"",IF(OR(AM41&lt;3,AP41&gt;PFYDate),BA41,IF((AP41-1)&lt;AL41,-1,12*(YEAR((AP41-1))-YEAR(AL41))+MONTH((AP41-1))-MONTH(AL41)-IF(DAY((AP41-1))&lt;MIN(DAY(AL41),DAY(EOMONTH((AP41-1),0))),1,0))))</f>
        <v/>
      </c>
      <c r="BD41" s="16" t="str">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
      </c>
      <c r="BE41" s="16" t="str">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
      </c>
      <c r="BF41" s="16" t="str">
        <f aca="false">IF(AK41=0,"",IF(AW41="FT",IF(AX41&lt;FT_First,FT_First,IF(AX41&lt;FT_Y5,MIN(FT_Y5,FT_First+FT_Int1*(INT((AX41-FT_First)/FT_Int1)+1)),FT_Y5+12*INT((AX41-FT_Y5)/12)+FT_Int2*(INT(MOD(AX41-FT_Y5,12)/FT_Int2)+1))),IF(AW41="PT",IF(AX41&lt;PT_First,PT_First,PT_First+PT_Int*(INT((AX41-PT_First)/PT_Int)+1)),"")))</f>
        <v/>
      </c>
      <c r="BG41" s="16" t="str">
        <f aca="false">IF(AK41=0,"",IF(NOT(LH_Ready),0,COUNTIFS(INDEX(LH_Data,0,LH_ColFirst),$A41,INDEX(LH_Data,0,LH_ColSur),$B41,INDEX(LH_Data,0,LH_ColCat),BonusCat)))</f>
        <v/>
      </c>
      <c r="BH41" s="16" t="str">
        <f aca="false">IF(AK41=0,"",IF(OR(NOT(LH_Ready),BG41=0),0,SUMPRODUCT(MAX((INDEX(LH_Data,0,LH_ColFirst)=$A41)*(INDEX(LH_Data,0,LH_ColSur)=$B41)*(INDEX(LH_Data,0,LH_ColCat)=BonusCat)*ROW(LH_Data)))))</f>
        <v/>
      </c>
      <c r="BI41" s="16" t="str">
        <f aca="false">IF(AK41=0,"",IF(EOMONTH(AsOfDate,-1)&lt;AL41,-1,12*(YEAR(EOMONTH(AsOfDate,-1))-YEAR(AL41))+MONTH(EOMONTH(AsOfDate,-1))-MONTH(AL41)-IF(DAY(EOMONTH(AsOfDate,-1))&lt;MIN(DAY(AL41),DAY(EOMONTH(EOMONTH(AsOfDate,-1),0))),1,0)))</f>
        <v/>
      </c>
      <c r="BJ41" s="16" t="str">
        <f aca="false">IF(AK41=0,"",IF(OR(AM41&lt;2,AO41&gt;EOMONTH(AsOfDate,-1)),BI41,IF((AO41-1)&lt;AL41,-1,12*(YEAR((AO41-1))-YEAR(AL41))+MONTH((AO41-1))-MONTH(AL41)-IF(DAY((AO41-1))&lt;MIN(DAY(AL41),DAY(EOMONTH((AO41-1),0))),1,0))))</f>
        <v/>
      </c>
      <c r="BK41" s="16" t="str">
        <f aca="false">IF(AK41=0,"",IF(OR(AM41&lt;3,AP41&gt;EOMONTH(AsOfDate,-1)),BI41,IF((AP41-1)&lt;AL41,-1,12*(YEAR((AP41-1))-YEAR(AL41))+MONTH((AP41-1))-MONTH(AL41)-IF(DAY((AP41-1))&lt;MIN(DAY(AL41),DAY(EOMONTH((AP41-1),0))),1,0))))</f>
        <v/>
      </c>
      <c r="BL41" s="16" t="str">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
      </c>
      <c r="BM41" s="16" t="str">
        <f aca="false">IF(AK41=0,"",IF(AW41="FT",IF(AX41&lt;FT_First,"",IF(AX41&lt;FT_Y5,FT_First+FT_Int1*INT((AX41-FT_First)/FT_Int1),FT_Y5+FT_Int2*INT((AX41-FT_Y5)/FT_Int2))),IF(AW41="PT",IF(AX41&lt;PT_First,"",PT_First+PT_Int*INT((AX41-PT_First)/PT_Int)),"")))</f>
        <v/>
      </c>
      <c r="BN41" s="16" t="str">
        <f aca="false">IF(AK41=0,"",IF((SchemeStart-1)&lt;AL41,-1,12*(YEAR((SchemeStart-1))-YEAR(AL41))+MONTH((SchemeStart-1))-MONTH(AL41)-IF(DAY((SchemeStart-1))&lt;MIN(DAY(AL41),DAY(EOMONTH((SchemeStart-1),0))),1,0)))</f>
        <v/>
      </c>
      <c r="BO41" s="16" t="str">
        <f aca="false">IF(AK41=0,"",IF(OR(AM41&lt;2,AO41&gt;(SchemeStart-1)),BN41,IF((AO41-1)&lt;AL41,-1,12*(YEAR((AO41-1))-YEAR(AL41))+MONTH((AO41-1))-MONTH(AL41)-IF(DAY((AO41-1))&lt;MIN(DAY(AL41),DAY(EOMONTH((AO41-1),0))),1,0))))</f>
        <v/>
      </c>
      <c r="BP41" s="16" t="str">
        <f aca="false">IF(AK41=0,"",IF(OR(AM41&lt;3,AP41&gt;(SchemeStart-1)),BN41,IF((AP41-1)&lt;AL41,-1,12*(YEAR((AP41-1))-YEAR(AL41))+MONTH((AP41-1))-MONTH(AL41)-IF(DAY((AP41-1))&lt;MIN(DAY(AL41),DAY(EOMONTH((AP41-1),0))),1,0))))</f>
        <v/>
      </c>
      <c r="BQ41" s="16" t="str">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
      </c>
      <c r="BR41" s="0" t="str">
        <f aca="false">IF(LEN($A41&amp;$B41)=0,"",$A41&amp;" "&amp;$B41)</f>
        <v/>
      </c>
    </row>
    <row r="42" customFormat="false" ht="15" hidden="false" customHeight="false" outlineLevel="0" collapsed="false">
      <c r="A42" s="12"/>
      <c r="B42" s="12"/>
      <c r="C42" s="12"/>
      <c r="D42" s="13"/>
      <c r="E42" s="14" t="str">
        <f aca="false">IF(OR(AK42=0,$D42=""),"",DATE(YEAR(AsOfDate)+IF(DATE(YEAR(AsOfDate),MONTH($D42),DAY($D42))&lt;=AsOfDate,1,0),MONTH($D42),DAY($D42)))</f>
        <v/>
      </c>
      <c r="F42" s="13"/>
      <c r="G42" s="13"/>
      <c r="H42" s="13"/>
      <c r="I42" s="13"/>
      <c r="J42" s="13"/>
      <c r="K42" s="14" t="str">
        <f aca="false">IF(AK42=0,"",DATE(YEAR(AsOfDate)+IF(DATE(YEAR(AsOfDate),MONTH(AL42),DAY(AL42))&lt;=AsOfDate,1,0),MONTH(AL42),DAY(AL42)))</f>
        <v/>
      </c>
      <c r="L42" s="15" t="str">
        <f aca="false">IF(AK42=0,"",ROUND((AsOfDate-AL42)/365.25,1))</f>
        <v/>
      </c>
      <c r="M42" s="16" t="str">
        <f aca="false">IF(AK42=0,"",IF(AsOfDate&lt;AL42,"-",DATEDIF(AL42,AsOfDate,"y")&amp;"y "&amp;DATEDIF(AL42,AsOfDate,"ym")&amp;"m "&amp;DATEDIF(AL42,AsOfDate,"md")&amp;"d"))</f>
        <v/>
      </c>
      <c r="N42" s="17" t="str">
        <f aca="false">IF(AK42=0,"",O42*HoursPerDay)</f>
        <v/>
      </c>
      <c r="O42" s="17" t="str">
        <f aca="false">IF(AK42=0,"",MAX(0,BD42-BQ42))</f>
        <v/>
      </c>
      <c r="P42" s="18"/>
      <c r="Q42" s="16"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16"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IF(AK42=0,"",IF(AW42="None","",EDATE(AL42,BF42)))</f>
        <v/>
      </c>
      <c r="T42" s="17" t="str">
        <f aca="false">IF(AK42=0,"",IF(NOT(LH_Ready),"",IF($F42&gt;PFYDate,0,IF(LH_ColPeriod=0,W42-U42+V42,SUMIFS(INDEX(LH_Data,0,LH_ColAcc),INDEX(LH_Data,0,LH_ColFirst),$A42,INDEX(LH_Data,0,LH_ColSur),$B42,INDEX(LH_Data,0,LH_ColCat),BonusCat,INDEX(LH_Data,0,LH_ColPeriod),LH_OpenLabel)*UnitFactor))))</f>
        <v/>
      </c>
      <c r="U42" s="17" t="str">
        <f aca="false">IF(AK42=0,"",IF(NOT(LH_Ready),"",SUMIFS(INDEX(LH_Data,0,LH_ColAcc),INDEX(LH_Data,0,LH_ColFirst),$A42,INDEX(LH_Data,0,LH_ColSur),$B42,INDEX(LH_Data,0,LH_ColCat),BonusCat,INDEX(LH_Data,0,LH_ColStart),"&gt;="&amp;AL42)*UnitFactor))</f>
        <v/>
      </c>
      <c r="V42" s="17" t="str">
        <f aca="false">IF(AK42=0,"",IF(NOT(LH_Ready),"",SUMIFS(INDEX(LH_Data,0,LH_ColTaken),INDEX(LH_Data,0,LH_ColFirst),$A42,INDEX(LH_Data,0,LH_ColSur),$B42,INDEX(LH_Data,0,LH_ColCat),BonusCat,INDEX(LH_Data,0,LH_ColStart),"&gt;="&amp;AL42)*UnitFactor))</f>
        <v/>
      </c>
      <c r="W42" s="17" t="str">
        <f aca="false">IF(AK42=0,"",IF(NOT(LH_Ready),"",IF(BH42=0,0,INDEX(INDEX(LH_Data,0,LH_ColClose),BH42-1)*UnitFactor)))</f>
        <v/>
      </c>
      <c r="X42" s="17" t="str">
        <f aca="false">IF(AK42=0,"",(MAX(0,BD42-BQ42)-MAX(0,BE42-BQ42))*HoursPerDay)</f>
        <v/>
      </c>
      <c r="Y42" s="17" t="str">
        <f aca="false">IF(AK42=0,"",IF(NOT(LH_Ready),"",IF($AI42="Yes",N(AE42)*HoursPerDay-SUMIFS(INDEX(LH_Data,0,LH_ColAcc),INDEX(LH_Data,0,LH_ColFirst),$A42,INDEX(LH_Data,0,LH_ColSur),$B42,INDEX(LH_Data,0,LH_ColCat),BonusCat,INDEX(LH_Data,0,LH_ColStart),"&gt;="&amp;(EOMONTH(AsOfDate,-1)+1),INDEX(LH_Data,0,LH_ColStart),"&lt;="&amp;AsOfDate)*UnitFactor,IF(BG42=0,N42,N42-N(T42)-N(U42)))))</f>
        <v/>
      </c>
      <c r="Z42" s="16" t="str">
        <f aca="false">IF(OR(AK42=0,Y42=""),"",IF(Y42&gt;0,"Yes","No"))</f>
        <v/>
      </c>
      <c r="AA42" s="16"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
      </c>
      <c r="AB42" s="17" t="str">
        <f aca="false">IF(OR(AK42=0,T42=""),"",MAX(0,BE42-BQ42)*HoursPerDay-T42)</f>
        <v/>
      </c>
      <c r="AC42" s="16" t="str">
        <f aca="false">IF(AK42=0,"",BG42)</f>
        <v/>
      </c>
      <c r="AD42" s="16"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17" t="str">
        <f aca="false">IF(AK42=0,"",O42-MAX(0,BL42-BQ42))</f>
        <v/>
      </c>
      <c r="AF42" s="14" t="str">
        <f aca="false">IF(OR(AK42=0,AE42="",N(AE42)=0,BM42=""),"",EDATE(AL42,BM42))</f>
        <v/>
      </c>
      <c r="AG42" s="17" t="str">
        <f aca="false">IF(AK42=0,"",MIN(BD42,BQ42))</f>
        <v/>
      </c>
      <c r="AH42" s="17" t="str">
        <f aca="false">IF(AK42=0,"",IF(NOT(LH_Ready),"",IF(BG42=0,0,MAX(0,ROUND(N(T42)+N(U42)-N42,2)))))</f>
        <v/>
      </c>
      <c r="AI42" s="12"/>
      <c r="AJ42" s="12"/>
      <c r="AK42" s="16" t="n">
        <f aca="false">IF(OR(LEN($A42&amp;$B42)=0,$F42=""),0,1)</f>
        <v>0</v>
      </c>
      <c r="AL42" s="14" t="str">
        <f aca="false">IF(AK42=0,"",IF(PreSchemeCounts="No",MAX(SchemeStart,IF($J42&lt;&gt;"",$J42,IF(OR(CasualCounts="Yes",COUNT($G42:$I42)=0),$F42,IF(Apply2026="No",IF($I42="",$F42,$I42),IF(COUNT($H42:$I42)=0,$F42,MIN($H42:$I42)))))),IF($J42&lt;&gt;"",$J42,IF(OR(CasualCounts="Yes",COUNT($G42:$I42)=0),$F42,IF(Apply2026="No",IF($I42="",$F42,$I42),IF(COUNT($H42:$I42)=0,$F42,MIN($H42:$I42)))))))</f>
        <v/>
      </c>
      <c r="AM42" s="16" t="str">
        <f aca="false">IF(AK42=0,"",COUNT($G42:$I42))</f>
        <v/>
      </c>
      <c r="AN42" s="14" t="str">
        <f aca="false">IF(AK42=0,"",IFERROR(SMALL($G42:$I42,1),""))</f>
        <v/>
      </c>
      <c r="AO42" s="14" t="str">
        <f aca="false">IF(AK42=0,"",IFERROR(SMALL($G42:$I42,2),""))</f>
        <v/>
      </c>
      <c r="AP42" s="14" t="str">
        <f aca="false">IF(AK42=0,"",IFERROR(SMALL($G42:$I42,3),""))</f>
        <v/>
      </c>
      <c r="AQ42" s="16" t="str">
        <f aca="false">IF(AK42=0,"",IF(AN42="","",IF(AN42=$H42,"Part-Time",IF(AN42=$I42,"Full-Time","Casual"))))</f>
        <v/>
      </c>
      <c r="AR42" s="16" t="str">
        <f aca="false">IF(AK42=0,"",IF(AO42="","",IF(AO42=$H42,"Part-Time",IF(AO42=$I42,"Full-Time","Casual"))))</f>
        <v/>
      </c>
      <c r="AS42" s="16" t="str">
        <f aca="false">IF(AK42=0,"",IF(AP42="","",IF(AP42=$H42,"Part-Time",IF(AP42=$I42,"Full-Time","Casual"))))</f>
        <v/>
      </c>
      <c r="AT42" s="16"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
      </c>
      <c r="AU42" s="16" t="str">
        <f aca="false">IF(AK42=0,"",IF(AM42&lt;2,"",IF(OR(ISNUMBER(SEARCH("full",AR42)),UPPER(TRIM(AR42))="FT",UPPER(TRIM(AR42))="FTE"),"FT",IF(AND(OR(ISNUMBER(SEARCH("part",AR42)),UPPER(TRIM(AR42))="PT",UPPER(TRIM(AR42))="PTE"),Apply2026="Yes",OR($P42="",N($P42)&gt;=PT_MinHours)),"PT","None"))))</f>
        <v/>
      </c>
      <c r="AV42" s="16" t="str">
        <f aca="false">IF(AK42=0,"",IF(AM42&lt;3,"",IF(OR(ISNUMBER(SEARCH("full",AS42)),UPPER(TRIM(AS42))="FT",UPPER(TRIM(AS42))="FTE"),"FT",IF(AND(OR(ISNUMBER(SEARCH("part",AS42)),UPPER(TRIM(AS42))="PT",UPPER(TRIM(AS42))="PTE"),Apply2026="Yes",OR($P42="",N($P42)&gt;=PT_MinHours)),"PT","None"))))</f>
        <v/>
      </c>
      <c r="AW42" s="16" t="str">
        <f aca="false">IF(AK42=0,"",IF(AND(AM42&gt;=3,AP42&lt;=AsOfDate),AV42,IF(AND(AM42&gt;=2,AO42&lt;=AsOfDate),AU42,AT42)))</f>
        <v/>
      </c>
      <c r="AX42" s="16" t="str">
        <f aca="false">IF(AK42=0,"",IF(AsOfDate&lt;AL42,-1,12*(YEAR(AsOfDate)-YEAR(AL42))+MONTH(AsOfDate)-MONTH(AL42)-IF(DAY(AsOfDate)&lt;MIN(DAY(AL42),DAY(EOMONTH(AsOfDate,0))),1,0)))</f>
        <v/>
      </c>
      <c r="AY42" s="16" t="str">
        <f aca="false">IF(AK42=0,"",IF(OR(AM42&lt;2,AO42&gt;AsOfDate),AX42,IF((AO42-1)&lt;AL42,-1,12*(YEAR((AO42-1))-YEAR(AL42))+MONTH((AO42-1))-MONTH(AL42)-IF(DAY((AO42-1))&lt;MIN(DAY(AL42),DAY(EOMONTH((AO42-1),0))),1,0))))</f>
        <v/>
      </c>
      <c r="AZ42" s="16" t="str">
        <f aca="false">IF(AK42=0,"",IF(OR(AM42&lt;3,AP42&gt;AsOfDate),AX42,IF((AP42-1)&lt;AL42,-1,12*(YEAR((AP42-1))-YEAR(AL42))+MONTH((AP42-1))-MONTH(AL42)-IF(DAY((AP42-1))&lt;MIN(DAY(AL42),DAY(EOMONTH((AP42-1),0))),1,0))))</f>
        <v/>
      </c>
      <c r="BA42" s="16" t="str">
        <f aca="false">IF(AK42=0,"",IF(PFYDate&lt;AL42,-1,12*(YEAR(PFYDate)-YEAR(AL42))+MONTH(PFYDate)-MONTH(AL42)-IF(DAY(PFYDate)&lt;MIN(DAY(AL42),DAY(EOMONTH(PFYDate,0))),1,0)))</f>
        <v/>
      </c>
      <c r="BB42" s="16" t="str">
        <f aca="false">IF(AK42=0,"",IF(OR(AM42&lt;2,AO42&gt;PFYDate),BA42,IF((AO42-1)&lt;AL42,-1,12*(YEAR((AO42-1))-YEAR(AL42))+MONTH((AO42-1))-MONTH(AL42)-IF(DAY((AO42-1))&lt;MIN(DAY(AL42),DAY(EOMONTH((AO42-1),0))),1,0))))</f>
        <v/>
      </c>
      <c r="BC42" s="16" t="str">
        <f aca="false">IF(AK42=0,"",IF(OR(AM42&lt;3,AP42&gt;PFYDate),BA42,IF((AP42-1)&lt;AL42,-1,12*(YEAR((AP42-1))-YEAR(AL42))+MONTH((AP42-1))-MONTH(AL42)-IF(DAY((AP42-1))&lt;MIN(DAY(AL42),DAY(EOMONTH((AP42-1),0))),1,0))))</f>
        <v/>
      </c>
      <c r="BD42" s="16" t="str">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
      </c>
      <c r="BE42" s="16" t="str">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
      </c>
      <c r="BF42" s="16" t="str">
        <f aca="false">IF(AK42=0,"",IF(AW42="FT",IF(AX42&lt;FT_First,FT_First,IF(AX42&lt;FT_Y5,MIN(FT_Y5,FT_First+FT_Int1*(INT((AX42-FT_First)/FT_Int1)+1)),FT_Y5+12*INT((AX42-FT_Y5)/12)+FT_Int2*(INT(MOD(AX42-FT_Y5,12)/FT_Int2)+1))),IF(AW42="PT",IF(AX42&lt;PT_First,PT_First,PT_First+PT_Int*(INT((AX42-PT_First)/PT_Int)+1)),"")))</f>
        <v/>
      </c>
      <c r="BG42" s="16" t="str">
        <f aca="false">IF(AK42=0,"",IF(NOT(LH_Ready),0,COUNTIFS(INDEX(LH_Data,0,LH_ColFirst),$A42,INDEX(LH_Data,0,LH_ColSur),$B42,INDEX(LH_Data,0,LH_ColCat),BonusCat)))</f>
        <v/>
      </c>
      <c r="BH42" s="16" t="str">
        <f aca="false">IF(AK42=0,"",IF(OR(NOT(LH_Ready),BG42=0),0,SUMPRODUCT(MAX((INDEX(LH_Data,0,LH_ColFirst)=$A42)*(INDEX(LH_Data,0,LH_ColSur)=$B42)*(INDEX(LH_Data,0,LH_ColCat)=BonusCat)*ROW(LH_Data)))))</f>
        <v/>
      </c>
      <c r="BI42" s="16" t="str">
        <f aca="false">IF(AK42=0,"",IF(EOMONTH(AsOfDate,-1)&lt;AL42,-1,12*(YEAR(EOMONTH(AsOfDate,-1))-YEAR(AL42))+MONTH(EOMONTH(AsOfDate,-1))-MONTH(AL42)-IF(DAY(EOMONTH(AsOfDate,-1))&lt;MIN(DAY(AL42),DAY(EOMONTH(EOMONTH(AsOfDate,-1),0))),1,0)))</f>
        <v/>
      </c>
      <c r="BJ42" s="16" t="str">
        <f aca="false">IF(AK42=0,"",IF(OR(AM42&lt;2,AO42&gt;EOMONTH(AsOfDate,-1)),BI42,IF((AO42-1)&lt;AL42,-1,12*(YEAR((AO42-1))-YEAR(AL42))+MONTH((AO42-1))-MONTH(AL42)-IF(DAY((AO42-1))&lt;MIN(DAY(AL42),DAY(EOMONTH((AO42-1),0))),1,0))))</f>
        <v/>
      </c>
      <c r="BK42" s="16" t="str">
        <f aca="false">IF(AK42=0,"",IF(OR(AM42&lt;3,AP42&gt;EOMONTH(AsOfDate,-1)),BI42,IF((AP42-1)&lt;AL42,-1,12*(YEAR((AP42-1))-YEAR(AL42))+MONTH((AP42-1))-MONTH(AL42)-IF(DAY((AP42-1))&lt;MIN(DAY(AL42),DAY(EOMONTH((AP42-1),0))),1,0))))</f>
        <v/>
      </c>
      <c r="BL42" s="16" t="str">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
      </c>
      <c r="BM42" s="16" t="str">
        <f aca="false">IF(AK42=0,"",IF(AW42="FT",IF(AX42&lt;FT_First,"",IF(AX42&lt;FT_Y5,FT_First+FT_Int1*INT((AX42-FT_First)/FT_Int1),FT_Y5+FT_Int2*INT((AX42-FT_Y5)/FT_Int2))),IF(AW42="PT",IF(AX42&lt;PT_First,"",PT_First+PT_Int*INT((AX42-PT_First)/PT_Int)),"")))</f>
        <v/>
      </c>
      <c r="BN42" s="16" t="str">
        <f aca="false">IF(AK42=0,"",IF((SchemeStart-1)&lt;AL42,-1,12*(YEAR((SchemeStart-1))-YEAR(AL42))+MONTH((SchemeStart-1))-MONTH(AL42)-IF(DAY((SchemeStart-1))&lt;MIN(DAY(AL42),DAY(EOMONTH((SchemeStart-1),0))),1,0)))</f>
        <v/>
      </c>
      <c r="BO42" s="16" t="str">
        <f aca="false">IF(AK42=0,"",IF(OR(AM42&lt;2,AO42&gt;(SchemeStart-1)),BN42,IF((AO42-1)&lt;AL42,-1,12*(YEAR((AO42-1))-YEAR(AL42))+MONTH((AO42-1))-MONTH(AL42)-IF(DAY((AO42-1))&lt;MIN(DAY(AL42),DAY(EOMONTH((AO42-1),0))),1,0))))</f>
        <v/>
      </c>
      <c r="BP42" s="16" t="str">
        <f aca="false">IF(AK42=0,"",IF(OR(AM42&lt;3,AP42&gt;(SchemeStart-1)),BN42,IF((AP42-1)&lt;AL42,-1,12*(YEAR((AP42-1))-YEAR(AL42))+MONTH((AP42-1))-MONTH(AL42)-IF(DAY((AP42-1))&lt;MIN(DAY(AL42),DAY(EOMONTH((AP42-1),0))),1,0))))</f>
        <v/>
      </c>
      <c r="BQ42" s="16" t="str">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
      </c>
      <c r="BR42" s="0" t="str">
        <f aca="false">IF(LEN($A42&amp;$B42)=0,"",$A42&amp;" "&amp;$B42)</f>
        <v/>
      </c>
    </row>
    <row r="43" customFormat="false" ht="15" hidden="false" customHeight="false" outlineLevel="0" collapsed="false">
      <c r="A43" s="12"/>
      <c r="B43" s="12"/>
      <c r="C43" s="12"/>
      <c r="D43" s="13"/>
      <c r="E43" s="14" t="str">
        <f aca="false">IF(OR(AK43=0,$D43=""),"",DATE(YEAR(AsOfDate)+IF(DATE(YEAR(AsOfDate),MONTH($D43),DAY($D43))&lt;=AsOfDate,1,0),MONTH($D43),DAY($D43)))</f>
        <v/>
      </c>
      <c r="F43" s="13"/>
      <c r="G43" s="13"/>
      <c r="H43" s="13"/>
      <c r="I43" s="13"/>
      <c r="J43" s="13"/>
      <c r="K43" s="14" t="str">
        <f aca="false">IF(AK43=0,"",DATE(YEAR(AsOfDate)+IF(DATE(YEAR(AsOfDate),MONTH(AL43),DAY(AL43))&lt;=AsOfDate,1,0),MONTH(AL43),DAY(AL43)))</f>
        <v/>
      </c>
      <c r="L43" s="15" t="str">
        <f aca="false">IF(AK43=0,"",ROUND((AsOfDate-AL43)/365.25,1))</f>
        <v/>
      </c>
      <c r="M43" s="16" t="str">
        <f aca="false">IF(AK43=0,"",IF(AsOfDate&lt;AL43,"-",DATEDIF(AL43,AsOfDate,"y")&amp;"y "&amp;DATEDIF(AL43,AsOfDate,"ym")&amp;"m "&amp;DATEDIF(AL43,AsOfDate,"md")&amp;"d"))</f>
        <v/>
      </c>
      <c r="N43" s="17" t="str">
        <f aca="false">IF(AK43=0,"",O43*HoursPerDay)</f>
        <v/>
      </c>
      <c r="O43" s="17" t="str">
        <f aca="false">IF(AK43=0,"",MAX(0,BD43-BQ43))</f>
        <v/>
      </c>
      <c r="P43" s="18"/>
      <c r="Q43" s="16"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
      </c>
      <c r="R43" s="16"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IF(AK43=0,"",IF(AW43="None","",EDATE(AL43,BF43)))</f>
        <v/>
      </c>
      <c r="T43" s="17" t="str">
        <f aca="false">IF(AK43=0,"",IF(NOT(LH_Ready),"",IF($F43&gt;PFYDate,0,IF(LH_ColPeriod=0,W43-U43+V43,SUMIFS(INDEX(LH_Data,0,LH_ColAcc),INDEX(LH_Data,0,LH_ColFirst),$A43,INDEX(LH_Data,0,LH_ColSur),$B43,INDEX(LH_Data,0,LH_ColCat),BonusCat,INDEX(LH_Data,0,LH_ColPeriod),LH_OpenLabel)*UnitFactor))))</f>
        <v/>
      </c>
      <c r="U43" s="17" t="str">
        <f aca="false">IF(AK43=0,"",IF(NOT(LH_Ready),"",SUMIFS(INDEX(LH_Data,0,LH_ColAcc),INDEX(LH_Data,0,LH_ColFirst),$A43,INDEX(LH_Data,0,LH_ColSur),$B43,INDEX(LH_Data,0,LH_ColCat),BonusCat,INDEX(LH_Data,0,LH_ColStart),"&gt;="&amp;AL43)*UnitFactor))</f>
        <v/>
      </c>
      <c r="V43" s="17" t="str">
        <f aca="false">IF(AK43=0,"",IF(NOT(LH_Ready),"",SUMIFS(INDEX(LH_Data,0,LH_ColTaken),INDEX(LH_Data,0,LH_ColFirst),$A43,INDEX(LH_Data,0,LH_ColSur),$B43,INDEX(LH_Data,0,LH_ColCat),BonusCat,INDEX(LH_Data,0,LH_ColStart),"&gt;="&amp;AL43)*UnitFactor))</f>
        <v/>
      </c>
      <c r="W43" s="17" t="str">
        <f aca="false">IF(AK43=0,"",IF(NOT(LH_Ready),"",IF(BH43=0,0,INDEX(INDEX(LH_Data,0,LH_ColClose),BH43-1)*UnitFactor)))</f>
        <v/>
      </c>
      <c r="X43" s="17" t="str">
        <f aca="false">IF(AK43=0,"",(MAX(0,BD43-BQ43)-MAX(0,BE43-BQ43))*HoursPerDay)</f>
        <v/>
      </c>
      <c r="Y43" s="17" t="str">
        <f aca="false">IF(AK43=0,"",IF(NOT(LH_Ready),"",IF($AI43="Yes",N(AE43)*HoursPerDay-SUMIFS(INDEX(LH_Data,0,LH_ColAcc),INDEX(LH_Data,0,LH_ColFirst),$A43,INDEX(LH_Data,0,LH_ColSur),$B43,INDEX(LH_Data,0,LH_ColCat),BonusCat,INDEX(LH_Data,0,LH_ColStart),"&gt;="&amp;(EOMONTH(AsOfDate,-1)+1),INDEX(LH_Data,0,LH_ColStart),"&lt;="&amp;AsOfDate)*UnitFactor,IF(BG43=0,N43,N43-N(T43)-N(U43)))))</f>
        <v/>
      </c>
      <c r="Z43" s="16" t="str">
        <f aca="false">IF(OR(AK43=0,Y43=""),"",IF(Y43&gt;0,"Yes","No"))</f>
        <v/>
      </c>
      <c r="AA43" s="16"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
      </c>
      <c r="AB43" s="17" t="str">
        <f aca="false">IF(OR(AK43=0,T43=""),"",MAX(0,BE43-BQ43)*HoursPerDay-T43)</f>
        <v/>
      </c>
      <c r="AC43" s="16" t="str">
        <f aca="false">IF(AK43=0,"",BG43)</f>
        <v/>
      </c>
      <c r="AD43" s="16"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17" t="str">
        <f aca="false">IF(AK43=0,"",O43-MAX(0,BL43-BQ43))</f>
        <v/>
      </c>
      <c r="AF43" s="14" t="str">
        <f aca="false">IF(OR(AK43=0,AE43="",N(AE43)=0,BM43=""),"",EDATE(AL43,BM43))</f>
        <v/>
      </c>
      <c r="AG43" s="17" t="str">
        <f aca="false">IF(AK43=0,"",MIN(BD43,BQ43))</f>
        <v/>
      </c>
      <c r="AH43" s="17" t="str">
        <f aca="false">IF(AK43=0,"",IF(NOT(LH_Ready),"",IF(BG43=0,0,MAX(0,ROUND(N(T43)+N(U43)-N43,2)))))</f>
        <v/>
      </c>
      <c r="AI43" s="12"/>
      <c r="AJ43" s="12"/>
      <c r="AK43" s="16" t="n">
        <f aca="false">IF(OR(LEN($A43&amp;$B43)=0,$F43=""),0,1)</f>
        <v>0</v>
      </c>
      <c r="AL43" s="14" t="str">
        <f aca="false">IF(AK43=0,"",IF(PreSchemeCounts="No",MAX(SchemeStart,IF($J43&lt;&gt;"",$J43,IF(OR(CasualCounts="Yes",COUNT($G43:$I43)=0),$F43,IF(Apply2026="No",IF($I43="",$F43,$I43),IF(COUNT($H43:$I43)=0,$F43,MIN($H43:$I43)))))),IF($J43&lt;&gt;"",$J43,IF(OR(CasualCounts="Yes",COUNT($G43:$I43)=0),$F43,IF(Apply2026="No",IF($I43="",$F43,$I43),IF(COUNT($H43:$I43)=0,$F43,MIN($H43:$I43)))))))</f>
        <v/>
      </c>
      <c r="AM43" s="16" t="str">
        <f aca="false">IF(AK43=0,"",COUNT($G43:$I43))</f>
        <v/>
      </c>
      <c r="AN43" s="14" t="str">
        <f aca="false">IF(AK43=0,"",IFERROR(SMALL($G43:$I43,1),""))</f>
        <v/>
      </c>
      <c r="AO43" s="14" t="str">
        <f aca="false">IF(AK43=0,"",IFERROR(SMALL($G43:$I43,2),""))</f>
        <v/>
      </c>
      <c r="AP43" s="14" t="str">
        <f aca="false">IF(AK43=0,"",IFERROR(SMALL($G43:$I43,3),""))</f>
        <v/>
      </c>
      <c r="AQ43" s="16" t="str">
        <f aca="false">IF(AK43=0,"",IF(AN43="","",IF(AN43=$H43,"Part-Time",IF(AN43=$I43,"Full-Time","Casual"))))</f>
        <v/>
      </c>
      <c r="AR43" s="16" t="str">
        <f aca="false">IF(AK43=0,"",IF(AO43="","",IF(AO43=$H43,"Part-Time",IF(AO43=$I43,"Full-Time","Casual"))))</f>
        <v/>
      </c>
      <c r="AS43" s="16" t="str">
        <f aca="false">IF(AK43=0,"",IF(AP43="","",IF(AP43=$H43,"Part-Time",IF(AP43=$I43,"Full-Time","Casual"))))</f>
        <v/>
      </c>
      <c r="AT43" s="16"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
      </c>
      <c r="AU43" s="16" t="str">
        <f aca="false">IF(AK43=0,"",IF(AM43&lt;2,"",IF(OR(ISNUMBER(SEARCH("full",AR43)),UPPER(TRIM(AR43))="FT",UPPER(TRIM(AR43))="FTE"),"FT",IF(AND(OR(ISNUMBER(SEARCH("part",AR43)),UPPER(TRIM(AR43))="PT",UPPER(TRIM(AR43))="PTE"),Apply2026="Yes",OR($P43="",N($P43)&gt;=PT_MinHours)),"PT","None"))))</f>
        <v/>
      </c>
      <c r="AV43" s="16" t="str">
        <f aca="false">IF(AK43=0,"",IF(AM43&lt;3,"",IF(OR(ISNUMBER(SEARCH("full",AS43)),UPPER(TRIM(AS43))="FT",UPPER(TRIM(AS43))="FTE"),"FT",IF(AND(OR(ISNUMBER(SEARCH("part",AS43)),UPPER(TRIM(AS43))="PT",UPPER(TRIM(AS43))="PTE"),Apply2026="Yes",OR($P43="",N($P43)&gt;=PT_MinHours)),"PT","None"))))</f>
        <v/>
      </c>
      <c r="AW43" s="16" t="str">
        <f aca="false">IF(AK43=0,"",IF(AND(AM43&gt;=3,AP43&lt;=AsOfDate),AV43,IF(AND(AM43&gt;=2,AO43&lt;=AsOfDate),AU43,AT43)))</f>
        <v/>
      </c>
      <c r="AX43" s="16" t="str">
        <f aca="false">IF(AK43=0,"",IF(AsOfDate&lt;AL43,-1,12*(YEAR(AsOfDate)-YEAR(AL43))+MONTH(AsOfDate)-MONTH(AL43)-IF(DAY(AsOfDate)&lt;MIN(DAY(AL43),DAY(EOMONTH(AsOfDate,0))),1,0)))</f>
        <v/>
      </c>
      <c r="AY43" s="16" t="str">
        <f aca="false">IF(AK43=0,"",IF(OR(AM43&lt;2,AO43&gt;AsOfDate),AX43,IF((AO43-1)&lt;AL43,-1,12*(YEAR((AO43-1))-YEAR(AL43))+MONTH((AO43-1))-MONTH(AL43)-IF(DAY((AO43-1))&lt;MIN(DAY(AL43),DAY(EOMONTH((AO43-1),0))),1,0))))</f>
        <v/>
      </c>
      <c r="AZ43" s="16" t="str">
        <f aca="false">IF(AK43=0,"",IF(OR(AM43&lt;3,AP43&gt;AsOfDate),AX43,IF((AP43-1)&lt;AL43,-1,12*(YEAR((AP43-1))-YEAR(AL43))+MONTH((AP43-1))-MONTH(AL43)-IF(DAY((AP43-1))&lt;MIN(DAY(AL43),DAY(EOMONTH((AP43-1),0))),1,0))))</f>
        <v/>
      </c>
      <c r="BA43" s="16" t="str">
        <f aca="false">IF(AK43=0,"",IF(PFYDate&lt;AL43,-1,12*(YEAR(PFYDate)-YEAR(AL43))+MONTH(PFYDate)-MONTH(AL43)-IF(DAY(PFYDate)&lt;MIN(DAY(AL43),DAY(EOMONTH(PFYDate,0))),1,0)))</f>
        <v/>
      </c>
      <c r="BB43" s="16" t="str">
        <f aca="false">IF(AK43=0,"",IF(OR(AM43&lt;2,AO43&gt;PFYDate),BA43,IF((AO43-1)&lt;AL43,-1,12*(YEAR((AO43-1))-YEAR(AL43))+MONTH((AO43-1))-MONTH(AL43)-IF(DAY((AO43-1))&lt;MIN(DAY(AL43),DAY(EOMONTH((AO43-1),0))),1,0))))</f>
        <v/>
      </c>
      <c r="BC43" s="16" t="str">
        <f aca="false">IF(AK43=0,"",IF(OR(AM43&lt;3,AP43&gt;PFYDate),BA43,IF((AP43-1)&lt;AL43,-1,12*(YEAR((AP43-1))-YEAR(AL43))+MONTH((AP43-1))-MONTH(AL43)-IF(DAY((AP43-1))&lt;MIN(DAY(AL43),DAY(EOMONTH((AP43-1),0))),1,0))))</f>
        <v/>
      </c>
      <c r="BD43" s="16" t="str">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
      </c>
      <c r="BE43" s="16" t="str">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
      </c>
      <c r="BF43" s="16" t="str">
        <f aca="false">IF(AK43=0,"",IF(AW43="FT",IF(AX43&lt;FT_First,FT_First,IF(AX43&lt;FT_Y5,MIN(FT_Y5,FT_First+FT_Int1*(INT((AX43-FT_First)/FT_Int1)+1)),FT_Y5+12*INT((AX43-FT_Y5)/12)+FT_Int2*(INT(MOD(AX43-FT_Y5,12)/FT_Int2)+1))),IF(AW43="PT",IF(AX43&lt;PT_First,PT_First,PT_First+PT_Int*(INT((AX43-PT_First)/PT_Int)+1)),"")))</f>
        <v/>
      </c>
      <c r="BG43" s="16" t="str">
        <f aca="false">IF(AK43=0,"",IF(NOT(LH_Ready),0,COUNTIFS(INDEX(LH_Data,0,LH_ColFirst),$A43,INDEX(LH_Data,0,LH_ColSur),$B43,INDEX(LH_Data,0,LH_ColCat),BonusCat)))</f>
        <v/>
      </c>
      <c r="BH43" s="16" t="str">
        <f aca="false">IF(AK43=0,"",IF(OR(NOT(LH_Ready),BG43=0),0,SUMPRODUCT(MAX((INDEX(LH_Data,0,LH_ColFirst)=$A43)*(INDEX(LH_Data,0,LH_ColSur)=$B43)*(INDEX(LH_Data,0,LH_ColCat)=BonusCat)*ROW(LH_Data)))))</f>
        <v/>
      </c>
      <c r="BI43" s="16" t="str">
        <f aca="false">IF(AK43=0,"",IF(EOMONTH(AsOfDate,-1)&lt;AL43,-1,12*(YEAR(EOMONTH(AsOfDate,-1))-YEAR(AL43))+MONTH(EOMONTH(AsOfDate,-1))-MONTH(AL43)-IF(DAY(EOMONTH(AsOfDate,-1))&lt;MIN(DAY(AL43),DAY(EOMONTH(EOMONTH(AsOfDate,-1),0))),1,0)))</f>
        <v/>
      </c>
      <c r="BJ43" s="16" t="str">
        <f aca="false">IF(AK43=0,"",IF(OR(AM43&lt;2,AO43&gt;EOMONTH(AsOfDate,-1)),BI43,IF((AO43-1)&lt;AL43,-1,12*(YEAR((AO43-1))-YEAR(AL43))+MONTH((AO43-1))-MONTH(AL43)-IF(DAY((AO43-1))&lt;MIN(DAY(AL43),DAY(EOMONTH((AO43-1),0))),1,0))))</f>
        <v/>
      </c>
      <c r="BK43" s="16" t="str">
        <f aca="false">IF(AK43=0,"",IF(OR(AM43&lt;3,AP43&gt;EOMONTH(AsOfDate,-1)),BI43,IF((AP43-1)&lt;AL43,-1,12*(YEAR((AP43-1))-YEAR(AL43))+MONTH((AP43-1))-MONTH(AL43)-IF(DAY((AP43-1))&lt;MIN(DAY(AL43),DAY(EOMONTH((AP43-1),0))),1,0))))</f>
        <v/>
      </c>
      <c r="BL43" s="16" t="str">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
      </c>
      <c r="BM43" s="16" t="str">
        <f aca="false">IF(AK43=0,"",IF(AW43="FT",IF(AX43&lt;FT_First,"",IF(AX43&lt;FT_Y5,FT_First+FT_Int1*INT((AX43-FT_First)/FT_Int1),FT_Y5+FT_Int2*INT((AX43-FT_Y5)/FT_Int2))),IF(AW43="PT",IF(AX43&lt;PT_First,"",PT_First+PT_Int*INT((AX43-PT_First)/PT_Int)),"")))</f>
        <v/>
      </c>
      <c r="BN43" s="16" t="str">
        <f aca="false">IF(AK43=0,"",IF((SchemeStart-1)&lt;AL43,-1,12*(YEAR((SchemeStart-1))-YEAR(AL43))+MONTH((SchemeStart-1))-MONTH(AL43)-IF(DAY((SchemeStart-1))&lt;MIN(DAY(AL43),DAY(EOMONTH((SchemeStart-1),0))),1,0)))</f>
        <v/>
      </c>
      <c r="BO43" s="16" t="str">
        <f aca="false">IF(AK43=0,"",IF(OR(AM43&lt;2,AO43&gt;(SchemeStart-1)),BN43,IF((AO43-1)&lt;AL43,-1,12*(YEAR((AO43-1))-YEAR(AL43))+MONTH((AO43-1))-MONTH(AL43)-IF(DAY((AO43-1))&lt;MIN(DAY(AL43),DAY(EOMONTH((AO43-1),0))),1,0))))</f>
        <v/>
      </c>
      <c r="BP43" s="16" t="str">
        <f aca="false">IF(AK43=0,"",IF(OR(AM43&lt;3,AP43&gt;(SchemeStart-1)),BN43,IF((AP43-1)&lt;AL43,-1,12*(YEAR((AP43-1))-YEAR(AL43))+MONTH((AP43-1))-MONTH(AL43)-IF(DAY((AP43-1))&lt;MIN(DAY(AL43),DAY(EOMONTH((AP43-1),0))),1,0))))</f>
        <v/>
      </c>
      <c r="BQ43" s="16" t="str">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
      </c>
      <c r="BR43" s="0" t="str">
        <f aca="false">IF(LEN($A43&amp;$B43)=0,"",$A43&amp;" "&amp;$B43)</f>
        <v/>
      </c>
    </row>
    <row r="44" customFormat="false" ht="15" hidden="false" customHeight="false" outlineLevel="0" collapsed="false">
      <c r="A44" s="12"/>
      <c r="B44" s="12"/>
      <c r="C44" s="12"/>
      <c r="D44" s="13"/>
      <c r="E44" s="14" t="str">
        <f aca="false">IF(OR(AK44=0,$D44=""),"",DATE(YEAR(AsOfDate)+IF(DATE(YEAR(AsOfDate),MONTH($D44),DAY($D44))&lt;=AsOfDate,1,0),MONTH($D44),DAY($D44)))</f>
        <v/>
      </c>
      <c r="F44" s="13"/>
      <c r="G44" s="13"/>
      <c r="H44" s="13"/>
      <c r="I44" s="13"/>
      <c r="J44" s="13"/>
      <c r="K44" s="14" t="str">
        <f aca="false">IF(AK44=0,"",DATE(YEAR(AsOfDate)+IF(DATE(YEAR(AsOfDate),MONTH(AL44),DAY(AL44))&lt;=AsOfDate,1,0),MONTH(AL44),DAY(AL44)))</f>
        <v/>
      </c>
      <c r="L44" s="15" t="str">
        <f aca="false">IF(AK44=0,"",ROUND((AsOfDate-AL44)/365.25,1))</f>
        <v/>
      </c>
      <c r="M44" s="16" t="str">
        <f aca="false">IF(AK44=0,"",IF(AsOfDate&lt;AL44,"-",DATEDIF(AL44,AsOfDate,"y")&amp;"y "&amp;DATEDIF(AL44,AsOfDate,"ym")&amp;"m "&amp;DATEDIF(AL44,AsOfDate,"md")&amp;"d"))</f>
        <v/>
      </c>
      <c r="N44" s="17" t="str">
        <f aca="false">IF(AK44=0,"",O44*HoursPerDay)</f>
        <v/>
      </c>
      <c r="O44" s="17" t="str">
        <f aca="false">IF(AK44=0,"",MAX(0,BD44-BQ44))</f>
        <v/>
      </c>
      <c r="P44" s="18"/>
      <c r="Q44" s="16"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16"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IF(AK44=0,"",IF(AW44="None","",EDATE(AL44,BF44)))</f>
        <v/>
      </c>
      <c r="T44" s="17" t="str">
        <f aca="false">IF(AK44=0,"",IF(NOT(LH_Ready),"",IF($F44&gt;PFYDate,0,IF(LH_ColPeriod=0,W44-U44+V44,SUMIFS(INDEX(LH_Data,0,LH_ColAcc),INDEX(LH_Data,0,LH_ColFirst),$A44,INDEX(LH_Data,0,LH_ColSur),$B44,INDEX(LH_Data,0,LH_ColCat),BonusCat,INDEX(LH_Data,0,LH_ColPeriod),LH_OpenLabel)*UnitFactor))))</f>
        <v/>
      </c>
      <c r="U44" s="17" t="str">
        <f aca="false">IF(AK44=0,"",IF(NOT(LH_Ready),"",SUMIFS(INDEX(LH_Data,0,LH_ColAcc),INDEX(LH_Data,0,LH_ColFirst),$A44,INDEX(LH_Data,0,LH_ColSur),$B44,INDEX(LH_Data,0,LH_ColCat),BonusCat,INDEX(LH_Data,0,LH_ColStart),"&gt;="&amp;AL44)*UnitFactor))</f>
        <v/>
      </c>
      <c r="V44" s="17" t="str">
        <f aca="false">IF(AK44=0,"",IF(NOT(LH_Ready),"",SUMIFS(INDEX(LH_Data,0,LH_ColTaken),INDEX(LH_Data,0,LH_ColFirst),$A44,INDEX(LH_Data,0,LH_ColSur),$B44,INDEX(LH_Data,0,LH_ColCat),BonusCat,INDEX(LH_Data,0,LH_ColStart),"&gt;="&amp;AL44)*UnitFactor))</f>
        <v/>
      </c>
      <c r="W44" s="17" t="str">
        <f aca="false">IF(AK44=0,"",IF(NOT(LH_Ready),"",IF(BH44=0,0,INDEX(INDEX(LH_Data,0,LH_ColClose),BH44-1)*UnitFactor)))</f>
        <v/>
      </c>
      <c r="X44" s="17" t="str">
        <f aca="false">IF(AK44=0,"",(MAX(0,BD44-BQ44)-MAX(0,BE44-BQ44))*HoursPerDay)</f>
        <v/>
      </c>
      <c r="Y44" s="17" t="str">
        <f aca="false">IF(AK44=0,"",IF(NOT(LH_Ready),"",IF($AI44="Yes",N(AE44)*HoursPerDay-SUMIFS(INDEX(LH_Data,0,LH_ColAcc),INDEX(LH_Data,0,LH_ColFirst),$A44,INDEX(LH_Data,0,LH_ColSur),$B44,INDEX(LH_Data,0,LH_ColCat),BonusCat,INDEX(LH_Data,0,LH_ColStart),"&gt;="&amp;(EOMONTH(AsOfDate,-1)+1),INDEX(LH_Data,0,LH_ColStart),"&lt;="&amp;AsOfDate)*UnitFactor,IF(BG44=0,N44,N44-N(T44)-N(U44)))))</f>
        <v/>
      </c>
      <c r="Z44" s="16" t="str">
        <f aca="false">IF(OR(AK44=0,Y44=""),"",IF(Y44&gt;0,"Yes","No"))</f>
        <v/>
      </c>
      <c r="AA44" s="16"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
      </c>
      <c r="AB44" s="17" t="str">
        <f aca="false">IF(OR(AK44=0,T44=""),"",MAX(0,BE44-BQ44)*HoursPerDay-T44)</f>
        <v/>
      </c>
      <c r="AC44" s="16" t="str">
        <f aca="false">IF(AK44=0,"",BG44)</f>
        <v/>
      </c>
      <c r="AD44" s="16"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17" t="str">
        <f aca="false">IF(AK44=0,"",O44-MAX(0,BL44-BQ44))</f>
        <v/>
      </c>
      <c r="AF44" s="14" t="str">
        <f aca="false">IF(OR(AK44=0,AE44="",N(AE44)=0,BM44=""),"",EDATE(AL44,BM44))</f>
        <v/>
      </c>
      <c r="AG44" s="17" t="str">
        <f aca="false">IF(AK44=0,"",MIN(BD44,BQ44))</f>
        <v/>
      </c>
      <c r="AH44" s="17" t="str">
        <f aca="false">IF(AK44=0,"",IF(NOT(LH_Ready),"",IF(BG44=0,0,MAX(0,ROUND(N(T44)+N(U44)-N44,2)))))</f>
        <v/>
      </c>
      <c r="AI44" s="12"/>
      <c r="AJ44" s="12"/>
      <c r="AK44" s="16" t="n">
        <f aca="false">IF(OR(LEN($A44&amp;$B44)=0,$F44=""),0,1)</f>
        <v>0</v>
      </c>
      <c r="AL44" s="14" t="str">
        <f aca="false">IF(AK44=0,"",IF(PreSchemeCounts="No",MAX(SchemeStart,IF($J44&lt;&gt;"",$J44,IF(OR(CasualCounts="Yes",COUNT($G44:$I44)=0),$F44,IF(Apply2026="No",IF($I44="",$F44,$I44),IF(COUNT($H44:$I44)=0,$F44,MIN($H44:$I44)))))),IF($J44&lt;&gt;"",$J44,IF(OR(CasualCounts="Yes",COUNT($G44:$I44)=0),$F44,IF(Apply2026="No",IF($I44="",$F44,$I44),IF(COUNT($H44:$I44)=0,$F44,MIN($H44:$I44)))))))</f>
        <v/>
      </c>
      <c r="AM44" s="16" t="str">
        <f aca="false">IF(AK44=0,"",COUNT($G44:$I44))</f>
        <v/>
      </c>
      <c r="AN44" s="14" t="str">
        <f aca="false">IF(AK44=0,"",IFERROR(SMALL($G44:$I44,1),""))</f>
        <v/>
      </c>
      <c r="AO44" s="14" t="str">
        <f aca="false">IF(AK44=0,"",IFERROR(SMALL($G44:$I44,2),""))</f>
        <v/>
      </c>
      <c r="AP44" s="14" t="str">
        <f aca="false">IF(AK44=0,"",IFERROR(SMALL($G44:$I44,3),""))</f>
        <v/>
      </c>
      <c r="AQ44" s="16" t="str">
        <f aca="false">IF(AK44=0,"",IF(AN44="","",IF(AN44=$H44,"Part-Time",IF(AN44=$I44,"Full-Time","Casual"))))</f>
        <v/>
      </c>
      <c r="AR44" s="16" t="str">
        <f aca="false">IF(AK44=0,"",IF(AO44="","",IF(AO44=$H44,"Part-Time",IF(AO44=$I44,"Full-Time","Casual"))))</f>
        <v/>
      </c>
      <c r="AS44" s="16" t="str">
        <f aca="false">IF(AK44=0,"",IF(AP44="","",IF(AP44=$H44,"Part-Time",IF(AP44=$I44,"Full-Time","Casual"))))</f>
        <v/>
      </c>
      <c r="AT44" s="16"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
      </c>
      <c r="AU44" s="16" t="str">
        <f aca="false">IF(AK44=0,"",IF(AM44&lt;2,"",IF(OR(ISNUMBER(SEARCH("full",AR44)),UPPER(TRIM(AR44))="FT",UPPER(TRIM(AR44))="FTE"),"FT",IF(AND(OR(ISNUMBER(SEARCH("part",AR44)),UPPER(TRIM(AR44))="PT",UPPER(TRIM(AR44))="PTE"),Apply2026="Yes",OR($P44="",N($P44)&gt;=PT_MinHours)),"PT","None"))))</f>
        <v/>
      </c>
      <c r="AV44" s="16" t="str">
        <f aca="false">IF(AK44=0,"",IF(AM44&lt;3,"",IF(OR(ISNUMBER(SEARCH("full",AS44)),UPPER(TRIM(AS44))="FT",UPPER(TRIM(AS44))="FTE"),"FT",IF(AND(OR(ISNUMBER(SEARCH("part",AS44)),UPPER(TRIM(AS44))="PT",UPPER(TRIM(AS44))="PTE"),Apply2026="Yes",OR($P44="",N($P44)&gt;=PT_MinHours)),"PT","None"))))</f>
        <v/>
      </c>
      <c r="AW44" s="16" t="str">
        <f aca="false">IF(AK44=0,"",IF(AND(AM44&gt;=3,AP44&lt;=AsOfDate),AV44,IF(AND(AM44&gt;=2,AO44&lt;=AsOfDate),AU44,AT44)))</f>
        <v/>
      </c>
      <c r="AX44" s="16" t="str">
        <f aca="false">IF(AK44=0,"",IF(AsOfDate&lt;AL44,-1,12*(YEAR(AsOfDate)-YEAR(AL44))+MONTH(AsOfDate)-MONTH(AL44)-IF(DAY(AsOfDate)&lt;MIN(DAY(AL44),DAY(EOMONTH(AsOfDate,0))),1,0)))</f>
        <v/>
      </c>
      <c r="AY44" s="16" t="str">
        <f aca="false">IF(AK44=0,"",IF(OR(AM44&lt;2,AO44&gt;AsOfDate),AX44,IF((AO44-1)&lt;AL44,-1,12*(YEAR((AO44-1))-YEAR(AL44))+MONTH((AO44-1))-MONTH(AL44)-IF(DAY((AO44-1))&lt;MIN(DAY(AL44),DAY(EOMONTH((AO44-1),0))),1,0))))</f>
        <v/>
      </c>
      <c r="AZ44" s="16" t="str">
        <f aca="false">IF(AK44=0,"",IF(OR(AM44&lt;3,AP44&gt;AsOfDate),AX44,IF((AP44-1)&lt;AL44,-1,12*(YEAR((AP44-1))-YEAR(AL44))+MONTH((AP44-1))-MONTH(AL44)-IF(DAY((AP44-1))&lt;MIN(DAY(AL44),DAY(EOMONTH((AP44-1),0))),1,0))))</f>
        <v/>
      </c>
      <c r="BA44" s="16" t="str">
        <f aca="false">IF(AK44=0,"",IF(PFYDate&lt;AL44,-1,12*(YEAR(PFYDate)-YEAR(AL44))+MONTH(PFYDate)-MONTH(AL44)-IF(DAY(PFYDate)&lt;MIN(DAY(AL44),DAY(EOMONTH(PFYDate,0))),1,0)))</f>
        <v/>
      </c>
      <c r="BB44" s="16" t="str">
        <f aca="false">IF(AK44=0,"",IF(OR(AM44&lt;2,AO44&gt;PFYDate),BA44,IF((AO44-1)&lt;AL44,-1,12*(YEAR((AO44-1))-YEAR(AL44))+MONTH((AO44-1))-MONTH(AL44)-IF(DAY((AO44-1))&lt;MIN(DAY(AL44),DAY(EOMONTH((AO44-1),0))),1,0))))</f>
        <v/>
      </c>
      <c r="BC44" s="16" t="str">
        <f aca="false">IF(AK44=0,"",IF(OR(AM44&lt;3,AP44&gt;PFYDate),BA44,IF((AP44-1)&lt;AL44,-1,12*(YEAR((AP44-1))-YEAR(AL44))+MONTH((AP44-1))-MONTH(AL44)-IF(DAY((AP44-1))&lt;MIN(DAY(AL44),DAY(EOMONTH((AP44-1),0))),1,0))))</f>
        <v/>
      </c>
      <c r="BD44" s="16" t="str">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
      </c>
      <c r="BE44" s="16" t="str">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
      </c>
      <c r="BF44" s="16" t="str">
        <f aca="false">IF(AK44=0,"",IF(AW44="FT",IF(AX44&lt;FT_First,FT_First,IF(AX44&lt;FT_Y5,MIN(FT_Y5,FT_First+FT_Int1*(INT((AX44-FT_First)/FT_Int1)+1)),FT_Y5+12*INT((AX44-FT_Y5)/12)+FT_Int2*(INT(MOD(AX44-FT_Y5,12)/FT_Int2)+1))),IF(AW44="PT",IF(AX44&lt;PT_First,PT_First,PT_First+PT_Int*(INT((AX44-PT_First)/PT_Int)+1)),"")))</f>
        <v/>
      </c>
      <c r="BG44" s="16" t="str">
        <f aca="false">IF(AK44=0,"",IF(NOT(LH_Ready),0,COUNTIFS(INDEX(LH_Data,0,LH_ColFirst),$A44,INDEX(LH_Data,0,LH_ColSur),$B44,INDEX(LH_Data,0,LH_ColCat),BonusCat)))</f>
        <v/>
      </c>
      <c r="BH44" s="16" t="str">
        <f aca="false">IF(AK44=0,"",IF(OR(NOT(LH_Ready),BG44=0),0,SUMPRODUCT(MAX((INDEX(LH_Data,0,LH_ColFirst)=$A44)*(INDEX(LH_Data,0,LH_ColSur)=$B44)*(INDEX(LH_Data,0,LH_ColCat)=BonusCat)*ROW(LH_Data)))))</f>
        <v/>
      </c>
      <c r="BI44" s="16" t="str">
        <f aca="false">IF(AK44=0,"",IF(EOMONTH(AsOfDate,-1)&lt;AL44,-1,12*(YEAR(EOMONTH(AsOfDate,-1))-YEAR(AL44))+MONTH(EOMONTH(AsOfDate,-1))-MONTH(AL44)-IF(DAY(EOMONTH(AsOfDate,-1))&lt;MIN(DAY(AL44),DAY(EOMONTH(EOMONTH(AsOfDate,-1),0))),1,0)))</f>
        <v/>
      </c>
      <c r="BJ44" s="16" t="str">
        <f aca="false">IF(AK44=0,"",IF(OR(AM44&lt;2,AO44&gt;EOMONTH(AsOfDate,-1)),BI44,IF((AO44-1)&lt;AL44,-1,12*(YEAR((AO44-1))-YEAR(AL44))+MONTH((AO44-1))-MONTH(AL44)-IF(DAY((AO44-1))&lt;MIN(DAY(AL44),DAY(EOMONTH((AO44-1),0))),1,0))))</f>
        <v/>
      </c>
      <c r="BK44" s="16" t="str">
        <f aca="false">IF(AK44=0,"",IF(OR(AM44&lt;3,AP44&gt;EOMONTH(AsOfDate,-1)),BI44,IF((AP44-1)&lt;AL44,-1,12*(YEAR((AP44-1))-YEAR(AL44))+MONTH((AP44-1))-MONTH(AL44)-IF(DAY((AP44-1))&lt;MIN(DAY(AL44),DAY(EOMONTH((AP44-1),0))),1,0))))</f>
        <v/>
      </c>
      <c r="BL44" s="16" t="str">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
      </c>
      <c r="BM44" s="16" t="str">
        <f aca="false">IF(AK44=0,"",IF(AW44="FT",IF(AX44&lt;FT_First,"",IF(AX44&lt;FT_Y5,FT_First+FT_Int1*INT((AX44-FT_First)/FT_Int1),FT_Y5+FT_Int2*INT((AX44-FT_Y5)/FT_Int2))),IF(AW44="PT",IF(AX44&lt;PT_First,"",PT_First+PT_Int*INT((AX44-PT_First)/PT_Int)),"")))</f>
        <v/>
      </c>
      <c r="BN44" s="16" t="str">
        <f aca="false">IF(AK44=0,"",IF((SchemeStart-1)&lt;AL44,-1,12*(YEAR((SchemeStart-1))-YEAR(AL44))+MONTH((SchemeStart-1))-MONTH(AL44)-IF(DAY((SchemeStart-1))&lt;MIN(DAY(AL44),DAY(EOMONTH((SchemeStart-1),0))),1,0)))</f>
        <v/>
      </c>
      <c r="BO44" s="16" t="str">
        <f aca="false">IF(AK44=0,"",IF(OR(AM44&lt;2,AO44&gt;(SchemeStart-1)),BN44,IF((AO44-1)&lt;AL44,-1,12*(YEAR((AO44-1))-YEAR(AL44))+MONTH((AO44-1))-MONTH(AL44)-IF(DAY((AO44-1))&lt;MIN(DAY(AL44),DAY(EOMONTH((AO44-1),0))),1,0))))</f>
        <v/>
      </c>
      <c r="BP44" s="16" t="str">
        <f aca="false">IF(AK44=0,"",IF(OR(AM44&lt;3,AP44&gt;(SchemeStart-1)),BN44,IF((AP44-1)&lt;AL44,-1,12*(YEAR((AP44-1))-YEAR(AL44))+MONTH((AP44-1))-MONTH(AL44)-IF(DAY((AP44-1))&lt;MIN(DAY(AL44),DAY(EOMONTH((AP44-1),0))),1,0))))</f>
        <v/>
      </c>
      <c r="BQ44" s="16" t="str">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
      </c>
      <c r="BR44" s="0" t="str">
        <f aca="false">IF(LEN($A44&amp;$B44)=0,"",$A44&amp;" "&amp;$B44)</f>
        <v/>
      </c>
    </row>
    <row r="45" customFormat="false" ht="15" hidden="false" customHeight="false" outlineLevel="0" collapsed="false">
      <c r="A45" s="12"/>
      <c r="B45" s="12"/>
      <c r="C45" s="12"/>
      <c r="D45" s="13"/>
      <c r="E45" s="14" t="str">
        <f aca="false">IF(OR(AK45=0,$D45=""),"",DATE(YEAR(AsOfDate)+IF(DATE(YEAR(AsOfDate),MONTH($D45),DAY($D45))&lt;=AsOfDate,1,0),MONTH($D45),DAY($D45)))</f>
        <v/>
      </c>
      <c r="F45" s="13"/>
      <c r="G45" s="13"/>
      <c r="H45" s="13"/>
      <c r="I45" s="13"/>
      <c r="J45" s="13"/>
      <c r="K45" s="14" t="str">
        <f aca="false">IF(AK45=0,"",DATE(YEAR(AsOfDate)+IF(DATE(YEAR(AsOfDate),MONTH(AL45),DAY(AL45))&lt;=AsOfDate,1,0),MONTH(AL45),DAY(AL45)))</f>
        <v/>
      </c>
      <c r="L45" s="15" t="str">
        <f aca="false">IF(AK45=0,"",ROUND((AsOfDate-AL45)/365.25,1))</f>
        <v/>
      </c>
      <c r="M45" s="16" t="str">
        <f aca="false">IF(AK45=0,"",IF(AsOfDate&lt;AL45,"-",DATEDIF(AL45,AsOfDate,"y")&amp;"y "&amp;DATEDIF(AL45,AsOfDate,"ym")&amp;"m "&amp;DATEDIF(AL45,AsOfDate,"md")&amp;"d"))</f>
        <v/>
      </c>
      <c r="N45" s="17" t="str">
        <f aca="false">IF(AK45=0,"",O45*HoursPerDay)</f>
        <v/>
      </c>
      <c r="O45" s="17" t="str">
        <f aca="false">IF(AK45=0,"",MAX(0,BD45-BQ45))</f>
        <v/>
      </c>
      <c r="P45" s="18"/>
      <c r="Q45" s="16"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16"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IF(AK45=0,"",IF(AW45="None","",EDATE(AL45,BF45)))</f>
        <v/>
      </c>
      <c r="T45" s="17" t="str">
        <f aca="false">IF(AK45=0,"",IF(NOT(LH_Ready),"",IF($F45&gt;PFYDate,0,IF(LH_ColPeriod=0,W45-U45+V45,SUMIFS(INDEX(LH_Data,0,LH_ColAcc),INDEX(LH_Data,0,LH_ColFirst),$A45,INDEX(LH_Data,0,LH_ColSur),$B45,INDEX(LH_Data,0,LH_ColCat),BonusCat,INDEX(LH_Data,0,LH_ColPeriod),LH_OpenLabel)*UnitFactor))))</f>
        <v/>
      </c>
      <c r="U45" s="17" t="str">
        <f aca="false">IF(AK45=0,"",IF(NOT(LH_Ready),"",SUMIFS(INDEX(LH_Data,0,LH_ColAcc),INDEX(LH_Data,0,LH_ColFirst),$A45,INDEX(LH_Data,0,LH_ColSur),$B45,INDEX(LH_Data,0,LH_ColCat),BonusCat,INDEX(LH_Data,0,LH_ColStart),"&gt;="&amp;AL45)*UnitFactor))</f>
        <v/>
      </c>
      <c r="V45" s="17" t="str">
        <f aca="false">IF(AK45=0,"",IF(NOT(LH_Ready),"",SUMIFS(INDEX(LH_Data,0,LH_ColTaken),INDEX(LH_Data,0,LH_ColFirst),$A45,INDEX(LH_Data,0,LH_ColSur),$B45,INDEX(LH_Data,0,LH_ColCat),BonusCat,INDEX(LH_Data,0,LH_ColStart),"&gt;="&amp;AL45)*UnitFactor))</f>
        <v/>
      </c>
      <c r="W45" s="17" t="str">
        <f aca="false">IF(AK45=0,"",IF(NOT(LH_Ready),"",IF(BH45=0,0,INDEX(INDEX(LH_Data,0,LH_ColClose),BH45-1)*UnitFactor)))</f>
        <v/>
      </c>
      <c r="X45" s="17" t="str">
        <f aca="false">IF(AK45=0,"",(MAX(0,BD45-BQ45)-MAX(0,BE45-BQ45))*HoursPerDay)</f>
        <v/>
      </c>
      <c r="Y45" s="17" t="str">
        <f aca="false">IF(AK45=0,"",IF(NOT(LH_Ready),"",IF($AI45="Yes",N(AE45)*HoursPerDay-SUMIFS(INDEX(LH_Data,0,LH_ColAcc),INDEX(LH_Data,0,LH_ColFirst),$A45,INDEX(LH_Data,0,LH_ColSur),$B45,INDEX(LH_Data,0,LH_ColCat),BonusCat,INDEX(LH_Data,0,LH_ColStart),"&gt;="&amp;(EOMONTH(AsOfDate,-1)+1),INDEX(LH_Data,0,LH_ColStart),"&lt;="&amp;AsOfDate)*UnitFactor,IF(BG45=0,N45,N45-N(T45)-N(U45)))))</f>
        <v/>
      </c>
      <c r="Z45" s="16" t="str">
        <f aca="false">IF(OR(AK45=0,Y45=""),"",IF(Y45&gt;0,"Yes","No"))</f>
        <v/>
      </c>
      <c r="AA45" s="16"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
      </c>
      <c r="AB45" s="17" t="str">
        <f aca="false">IF(OR(AK45=0,T45=""),"",MAX(0,BE45-BQ45)*HoursPerDay-T45)</f>
        <v/>
      </c>
      <c r="AC45" s="16" t="str">
        <f aca="false">IF(AK45=0,"",BG45)</f>
        <v/>
      </c>
      <c r="AD45" s="16"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17" t="str">
        <f aca="false">IF(AK45=0,"",O45-MAX(0,BL45-BQ45))</f>
        <v/>
      </c>
      <c r="AF45" s="14" t="str">
        <f aca="false">IF(OR(AK45=0,AE45="",N(AE45)=0,BM45=""),"",EDATE(AL45,BM45))</f>
        <v/>
      </c>
      <c r="AG45" s="17" t="str">
        <f aca="false">IF(AK45=0,"",MIN(BD45,BQ45))</f>
        <v/>
      </c>
      <c r="AH45" s="17" t="str">
        <f aca="false">IF(AK45=0,"",IF(NOT(LH_Ready),"",IF(BG45=0,0,MAX(0,ROUND(N(T45)+N(U45)-N45,2)))))</f>
        <v/>
      </c>
      <c r="AI45" s="12"/>
      <c r="AJ45" s="12"/>
      <c r="AK45" s="16" t="n">
        <f aca="false">IF(OR(LEN($A45&amp;$B45)=0,$F45=""),0,1)</f>
        <v>0</v>
      </c>
      <c r="AL45" s="14" t="str">
        <f aca="false">IF(AK45=0,"",IF(PreSchemeCounts="No",MAX(SchemeStart,IF($J45&lt;&gt;"",$J45,IF(OR(CasualCounts="Yes",COUNT($G45:$I45)=0),$F45,IF(Apply2026="No",IF($I45="",$F45,$I45),IF(COUNT($H45:$I45)=0,$F45,MIN($H45:$I45)))))),IF($J45&lt;&gt;"",$J45,IF(OR(CasualCounts="Yes",COUNT($G45:$I45)=0),$F45,IF(Apply2026="No",IF($I45="",$F45,$I45),IF(COUNT($H45:$I45)=0,$F45,MIN($H45:$I45)))))))</f>
        <v/>
      </c>
      <c r="AM45" s="16" t="str">
        <f aca="false">IF(AK45=0,"",COUNT($G45:$I45))</f>
        <v/>
      </c>
      <c r="AN45" s="14" t="str">
        <f aca="false">IF(AK45=0,"",IFERROR(SMALL($G45:$I45,1),""))</f>
        <v/>
      </c>
      <c r="AO45" s="14" t="str">
        <f aca="false">IF(AK45=0,"",IFERROR(SMALL($G45:$I45,2),""))</f>
        <v/>
      </c>
      <c r="AP45" s="14" t="str">
        <f aca="false">IF(AK45=0,"",IFERROR(SMALL($G45:$I45,3),""))</f>
        <v/>
      </c>
      <c r="AQ45" s="16" t="str">
        <f aca="false">IF(AK45=0,"",IF(AN45="","",IF(AN45=$H45,"Part-Time",IF(AN45=$I45,"Full-Time","Casual"))))</f>
        <v/>
      </c>
      <c r="AR45" s="16" t="str">
        <f aca="false">IF(AK45=0,"",IF(AO45="","",IF(AO45=$H45,"Part-Time",IF(AO45=$I45,"Full-Time","Casual"))))</f>
        <v/>
      </c>
      <c r="AS45" s="16" t="str">
        <f aca="false">IF(AK45=0,"",IF(AP45="","",IF(AP45=$H45,"Part-Time",IF(AP45=$I45,"Full-Time","Casual"))))</f>
        <v/>
      </c>
      <c r="AT45" s="16"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
      </c>
      <c r="AU45" s="16" t="str">
        <f aca="false">IF(AK45=0,"",IF(AM45&lt;2,"",IF(OR(ISNUMBER(SEARCH("full",AR45)),UPPER(TRIM(AR45))="FT",UPPER(TRIM(AR45))="FTE"),"FT",IF(AND(OR(ISNUMBER(SEARCH("part",AR45)),UPPER(TRIM(AR45))="PT",UPPER(TRIM(AR45))="PTE"),Apply2026="Yes",OR($P45="",N($P45)&gt;=PT_MinHours)),"PT","None"))))</f>
        <v/>
      </c>
      <c r="AV45" s="16" t="str">
        <f aca="false">IF(AK45=0,"",IF(AM45&lt;3,"",IF(OR(ISNUMBER(SEARCH("full",AS45)),UPPER(TRIM(AS45))="FT",UPPER(TRIM(AS45))="FTE"),"FT",IF(AND(OR(ISNUMBER(SEARCH("part",AS45)),UPPER(TRIM(AS45))="PT",UPPER(TRIM(AS45))="PTE"),Apply2026="Yes",OR($P45="",N($P45)&gt;=PT_MinHours)),"PT","None"))))</f>
        <v/>
      </c>
      <c r="AW45" s="16" t="str">
        <f aca="false">IF(AK45=0,"",IF(AND(AM45&gt;=3,AP45&lt;=AsOfDate),AV45,IF(AND(AM45&gt;=2,AO45&lt;=AsOfDate),AU45,AT45)))</f>
        <v/>
      </c>
      <c r="AX45" s="16" t="str">
        <f aca="false">IF(AK45=0,"",IF(AsOfDate&lt;AL45,-1,12*(YEAR(AsOfDate)-YEAR(AL45))+MONTH(AsOfDate)-MONTH(AL45)-IF(DAY(AsOfDate)&lt;MIN(DAY(AL45),DAY(EOMONTH(AsOfDate,0))),1,0)))</f>
        <v/>
      </c>
      <c r="AY45" s="16" t="str">
        <f aca="false">IF(AK45=0,"",IF(OR(AM45&lt;2,AO45&gt;AsOfDate),AX45,IF((AO45-1)&lt;AL45,-1,12*(YEAR((AO45-1))-YEAR(AL45))+MONTH((AO45-1))-MONTH(AL45)-IF(DAY((AO45-1))&lt;MIN(DAY(AL45),DAY(EOMONTH((AO45-1),0))),1,0))))</f>
        <v/>
      </c>
      <c r="AZ45" s="16" t="str">
        <f aca="false">IF(AK45=0,"",IF(OR(AM45&lt;3,AP45&gt;AsOfDate),AX45,IF((AP45-1)&lt;AL45,-1,12*(YEAR((AP45-1))-YEAR(AL45))+MONTH((AP45-1))-MONTH(AL45)-IF(DAY((AP45-1))&lt;MIN(DAY(AL45),DAY(EOMONTH((AP45-1),0))),1,0))))</f>
        <v/>
      </c>
      <c r="BA45" s="16" t="str">
        <f aca="false">IF(AK45=0,"",IF(PFYDate&lt;AL45,-1,12*(YEAR(PFYDate)-YEAR(AL45))+MONTH(PFYDate)-MONTH(AL45)-IF(DAY(PFYDate)&lt;MIN(DAY(AL45),DAY(EOMONTH(PFYDate,0))),1,0)))</f>
        <v/>
      </c>
      <c r="BB45" s="16" t="str">
        <f aca="false">IF(AK45=0,"",IF(OR(AM45&lt;2,AO45&gt;PFYDate),BA45,IF((AO45-1)&lt;AL45,-1,12*(YEAR((AO45-1))-YEAR(AL45))+MONTH((AO45-1))-MONTH(AL45)-IF(DAY((AO45-1))&lt;MIN(DAY(AL45),DAY(EOMONTH((AO45-1),0))),1,0))))</f>
        <v/>
      </c>
      <c r="BC45" s="16" t="str">
        <f aca="false">IF(AK45=0,"",IF(OR(AM45&lt;3,AP45&gt;PFYDate),BA45,IF((AP45-1)&lt;AL45,-1,12*(YEAR((AP45-1))-YEAR(AL45))+MONTH((AP45-1))-MONTH(AL45)-IF(DAY((AP45-1))&lt;MIN(DAY(AL45),DAY(EOMONTH((AP45-1),0))),1,0))))</f>
        <v/>
      </c>
      <c r="BD45" s="16" t="str">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
      </c>
      <c r="BE45" s="16" t="str">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
      </c>
      <c r="BF45" s="16" t="str">
        <f aca="false">IF(AK45=0,"",IF(AW45="FT",IF(AX45&lt;FT_First,FT_First,IF(AX45&lt;FT_Y5,MIN(FT_Y5,FT_First+FT_Int1*(INT((AX45-FT_First)/FT_Int1)+1)),FT_Y5+12*INT((AX45-FT_Y5)/12)+FT_Int2*(INT(MOD(AX45-FT_Y5,12)/FT_Int2)+1))),IF(AW45="PT",IF(AX45&lt;PT_First,PT_First,PT_First+PT_Int*(INT((AX45-PT_First)/PT_Int)+1)),"")))</f>
        <v/>
      </c>
      <c r="BG45" s="16" t="str">
        <f aca="false">IF(AK45=0,"",IF(NOT(LH_Ready),0,COUNTIFS(INDEX(LH_Data,0,LH_ColFirst),$A45,INDEX(LH_Data,0,LH_ColSur),$B45,INDEX(LH_Data,0,LH_ColCat),BonusCat)))</f>
        <v/>
      </c>
      <c r="BH45" s="16" t="str">
        <f aca="false">IF(AK45=0,"",IF(OR(NOT(LH_Ready),BG45=0),0,SUMPRODUCT(MAX((INDEX(LH_Data,0,LH_ColFirst)=$A45)*(INDEX(LH_Data,0,LH_ColSur)=$B45)*(INDEX(LH_Data,0,LH_ColCat)=BonusCat)*ROW(LH_Data)))))</f>
        <v/>
      </c>
      <c r="BI45" s="16" t="str">
        <f aca="false">IF(AK45=0,"",IF(EOMONTH(AsOfDate,-1)&lt;AL45,-1,12*(YEAR(EOMONTH(AsOfDate,-1))-YEAR(AL45))+MONTH(EOMONTH(AsOfDate,-1))-MONTH(AL45)-IF(DAY(EOMONTH(AsOfDate,-1))&lt;MIN(DAY(AL45),DAY(EOMONTH(EOMONTH(AsOfDate,-1),0))),1,0)))</f>
        <v/>
      </c>
      <c r="BJ45" s="16" t="str">
        <f aca="false">IF(AK45=0,"",IF(OR(AM45&lt;2,AO45&gt;EOMONTH(AsOfDate,-1)),BI45,IF((AO45-1)&lt;AL45,-1,12*(YEAR((AO45-1))-YEAR(AL45))+MONTH((AO45-1))-MONTH(AL45)-IF(DAY((AO45-1))&lt;MIN(DAY(AL45),DAY(EOMONTH((AO45-1),0))),1,0))))</f>
        <v/>
      </c>
      <c r="BK45" s="16" t="str">
        <f aca="false">IF(AK45=0,"",IF(OR(AM45&lt;3,AP45&gt;EOMONTH(AsOfDate,-1)),BI45,IF((AP45-1)&lt;AL45,-1,12*(YEAR((AP45-1))-YEAR(AL45))+MONTH((AP45-1))-MONTH(AL45)-IF(DAY((AP45-1))&lt;MIN(DAY(AL45),DAY(EOMONTH((AP45-1),0))),1,0))))</f>
        <v/>
      </c>
      <c r="BL45" s="16" t="str">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
      </c>
      <c r="BM45" s="16" t="str">
        <f aca="false">IF(AK45=0,"",IF(AW45="FT",IF(AX45&lt;FT_First,"",IF(AX45&lt;FT_Y5,FT_First+FT_Int1*INT((AX45-FT_First)/FT_Int1),FT_Y5+FT_Int2*INT((AX45-FT_Y5)/FT_Int2))),IF(AW45="PT",IF(AX45&lt;PT_First,"",PT_First+PT_Int*INT((AX45-PT_First)/PT_Int)),"")))</f>
        <v/>
      </c>
      <c r="BN45" s="16" t="str">
        <f aca="false">IF(AK45=0,"",IF((SchemeStart-1)&lt;AL45,-1,12*(YEAR((SchemeStart-1))-YEAR(AL45))+MONTH((SchemeStart-1))-MONTH(AL45)-IF(DAY((SchemeStart-1))&lt;MIN(DAY(AL45),DAY(EOMONTH((SchemeStart-1),0))),1,0)))</f>
        <v/>
      </c>
      <c r="BO45" s="16" t="str">
        <f aca="false">IF(AK45=0,"",IF(OR(AM45&lt;2,AO45&gt;(SchemeStart-1)),BN45,IF((AO45-1)&lt;AL45,-1,12*(YEAR((AO45-1))-YEAR(AL45))+MONTH((AO45-1))-MONTH(AL45)-IF(DAY((AO45-1))&lt;MIN(DAY(AL45),DAY(EOMONTH((AO45-1),0))),1,0))))</f>
        <v/>
      </c>
      <c r="BP45" s="16" t="str">
        <f aca="false">IF(AK45=0,"",IF(OR(AM45&lt;3,AP45&gt;(SchemeStart-1)),BN45,IF((AP45-1)&lt;AL45,-1,12*(YEAR((AP45-1))-YEAR(AL45))+MONTH((AP45-1))-MONTH(AL45)-IF(DAY((AP45-1))&lt;MIN(DAY(AL45),DAY(EOMONTH((AP45-1),0))),1,0))))</f>
        <v/>
      </c>
      <c r="BQ45" s="16" t="str">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
      </c>
      <c r="BR45" s="0" t="str">
        <f aca="false">IF(LEN($A45&amp;$B45)=0,"",$A45&amp;" "&amp;$B45)</f>
        <v/>
      </c>
    </row>
    <row r="46" customFormat="false" ht="15" hidden="false" customHeight="false" outlineLevel="0" collapsed="false">
      <c r="A46" s="12"/>
      <c r="B46" s="12"/>
      <c r="C46" s="12"/>
      <c r="D46" s="13"/>
      <c r="E46" s="14" t="str">
        <f aca="false">IF(OR(AK46=0,$D46=""),"",DATE(YEAR(AsOfDate)+IF(DATE(YEAR(AsOfDate),MONTH($D46),DAY($D46))&lt;=AsOfDate,1,0),MONTH($D46),DAY($D46)))</f>
        <v/>
      </c>
      <c r="F46" s="13"/>
      <c r="G46" s="13"/>
      <c r="H46" s="13"/>
      <c r="I46" s="13"/>
      <c r="J46" s="13"/>
      <c r="K46" s="14" t="str">
        <f aca="false">IF(AK46=0,"",DATE(YEAR(AsOfDate)+IF(DATE(YEAR(AsOfDate),MONTH(AL46),DAY(AL46))&lt;=AsOfDate,1,0),MONTH(AL46),DAY(AL46)))</f>
        <v/>
      </c>
      <c r="L46" s="15" t="str">
        <f aca="false">IF(AK46=0,"",ROUND((AsOfDate-AL46)/365.25,1))</f>
        <v/>
      </c>
      <c r="M46" s="16" t="str">
        <f aca="false">IF(AK46=0,"",IF(AsOfDate&lt;AL46,"-",DATEDIF(AL46,AsOfDate,"y")&amp;"y "&amp;DATEDIF(AL46,AsOfDate,"ym")&amp;"m "&amp;DATEDIF(AL46,AsOfDate,"md")&amp;"d"))</f>
        <v/>
      </c>
      <c r="N46" s="17" t="str">
        <f aca="false">IF(AK46=0,"",O46*HoursPerDay)</f>
        <v/>
      </c>
      <c r="O46" s="17" t="str">
        <f aca="false">IF(AK46=0,"",MAX(0,BD46-BQ46))</f>
        <v/>
      </c>
      <c r="P46" s="18"/>
      <c r="Q46" s="16"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16"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IF(AK46=0,"",IF(AW46="None","",EDATE(AL46,BF46)))</f>
        <v/>
      </c>
      <c r="T46" s="17" t="str">
        <f aca="false">IF(AK46=0,"",IF(NOT(LH_Ready),"",IF($F46&gt;PFYDate,0,IF(LH_ColPeriod=0,W46-U46+V46,SUMIFS(INDEX(LH_Data,0,LH_ColAcc),INDEX(LH_Data,0,LH_ColFirst),$A46,INDEX(LH_Data,0,LH_ColSur),$B46,INDEX(LH_Data,0,LH_ColCat),BonusCat,INDEX(LH_Data,0,LH_ColPeriod),LH_OpenLabel)*UnitFactor))))</f>
        <v/>
      </c>
      <c r="U46" s="17" t="str">
        <f aca="false">IF(AK46=0,"",IF(NOT(LH_Ready),"",SUMIFS(INDEX(LH_Data,0,LH_ColAcc),INDEX(LH_Data,0,LH_ColFirst),$A46,INDEX(LH_Data,0,LH_ColSur),$B46,INDEX(LH_Data,0,LH_ColCat),BonusCat,INDEX(LH_Data,0,LH_ColStart),"&gt;="&amp;AL46)*UnitFactor))</f>
        <v/>
      </c>
      <c r="V46" s="17" t="str">
        <f aca="false">IF(AK46=0,"",IF(NOT(LH_Ready),"",SUMIFS(INDEX(LH_Data,0,LH_ColTaken),INDEX(LH_Data,0,LH_ColFirst),$A46,INDEX(LH_Data,0,LH_ColSur),$B46,INDEX(LH_Data,0,LH_ColCat),BonusCat,INDEX(LH_Data,0,LH_ColStart),"&gt;="&amp;AL46)*UnitFactor))</f>
        <v/>
      </c>
      <c r="W46" s="17" t="str">
        <f aca="false">IF(AK46=0,"",IF(NOT(LH_Ready),"",IF(BH46=0,0,INDEX(INDEX(LH_Data,0,LH_ColClose),BH46-1)*UnitFactor)))</f>
        <v/>
      </c>
      <c r="X46" s="17" t="str">
        <f aca="false">IF(AK46=0,"",(MAX(0,BD46-BQ46)-MAX(0,BE46-BQ46))*HoursPerDay)</f>
        <v/>
      </c>
      <c r="Y46" s="17" t="str">
        <f aca="false">IF(AK46=0,"",IF(NOT(LH_Ready),"",IF($AI46="Yes",N(AE46)*HoursPerDay-SUMIFS(INDEX(LH_Data,0,LH_ColAcc),INDEX(LH_Data,0,LH_ColFirst),$A46,INDEX(LH_Data,0,LH_ColSur),$B46,INDEX(LH_Data,0,LH_ColCat),BonusCat,INDEX(LH_Data,0,LH_ColStart),"&gt;="&amp;(EOMONTH(AsOfDate,-1)+1),INDEX(LH_Data,0,LH_ColStart),"&lt;="&amp;AsOfDate)*UnitFactor,IF(BG46=0,N46,N46-N(T46)-N(U46)))))</f>
        <v/>
      </c>
      <c r="Z46" s="16" t="str">
        <f aca="false">IF(OR(AK46=0,Y46=""),"",IF(Y46&gt;0,"Yes","No"))</f>
        <v/>
      </c>
      <c r="AA46" s="16"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
      </c>
      <c r="AB46" s="17" t="str">
        <f aca="false">IF(OR(AK46=0,T46=""),"",MAX(0,BE46-BQ46)*HoursPerDay-T46)</f>
        <v/>
      </c>
      <c r="AC46" s="16" t="str">
        <f aca="false">IF(AK46=0,"",BG46)</f>
        <v/>
      </c>
      <c r="AD46" s="16"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17" t="str">
        <f aca="false">IF(AK46=0,"",O46-MAX(0,BL46-BQ46))</f>
        <v/>
      </c>
      <c r="AF46" s="14" t="str">
        <f aca="false">IF(OR(AK46=0,AE46="",N(AE46)=0,BM46=""),"",EDATE(AL46,BM46))</f>
        <v/>
      </c>
      <c r="AG46" s="17" t="str">
        <f aca="false">IF(AK46=0,"",MIN(BD46,BQ46))</f>
        <v/>
      </c>
      <c r="AH46" s="17" t="str">
        <f aca="false">IF(AK46=0,"",IF(NOT(LH_Ready),"",IF(BG46=0,0,MAX(0,ROUND(N(T46)+N(U46)-N46,2)))))</f>
        <v/>
      </c>
      <c r="AI46" s="12"/>
      <c r="AJ46" s="12"/>
      <c r="AK46" s="16" t="n">
        <f aca="false">IF(OR(LEN($A46&amp;$B46)=0,$F46=""),0,1)</f>
        <v>0</v>
      </c>
      <c r="AL46" s="14" t="str">
        <f aca="false">IF(AK46=0,"",IF(PreSchemeCounts="No",MAX(SchemeStart,IF($J46&lt;&gt;"",$J46,IF(OR(CasualCounts="Yes",COUNT($G46:$I46)=0),$F46,IF(Apply2026="No",IF($I46="",$F46,$I46),IF(COUNT($H46:$I46)=0,$F46,MIN($H46:$I46)))))),IF($J46&lt;&gt;"",$J46,IF(OR(CasualCounts="Yes",COUNT($G46:$I46)=0),$F46,IF(Apply2026="No",IF($I46="",$F46,$I46),IF(COUNT($H46:$I46)=0,$F46,MIN($H46:$I46)))))))</f>
        <v/>
      </c>
      <c r="AM46" s="16" t="str">
        <f aca="false">IF(AK46=0,"",COUNT($G46:$I46))</f>
        <v/>
      </c>
      <c r="AN46" s="14" t="str">
        <f aca="false">IF(AK46=0,"",IFERROR(SMALL($G46:$I46,1),""))</f>
        <v/>
      </c>
      <c r="AO46" s="14" t="str">
        <f aca="false">IF(AK46=0,"",IFERROR(SMALL($G46:$I46,2),""))</f>
        <v/>
      </c>
      <c r="AP46" s="14" t="str">
        <f aca="false">IF(AK46=0,"",IFERROR(SMALL($G46:$I46,3),""))</f>
        <v/>
      </c>
      <c r="AQ46" s="16" t="str">
        <f aca="false">IF(AK46=0,"",IF(AN46="","",IF(AN46=$H46,"Part-Time",IF(AN46=$I46,"Full-Time","Casual"))))</f>
        <v/>
      </c>
      <c r="AR46" s="16" t="str">
        <f aca="false">IF(AK46=0,"",IF(AO46="","",IF(AO46=$H46,"Part-Time",IF(AO46=$I46,"Full-Time","Casual"))))</f>
        <v/>
      </c>
      <c r="AS46" s="16" t="str">
        <f aca="false">IF(AK46=0,"",IF(AP46="","",IF(AP46=$H46,"Part-Time",IF(AP46=$I46,"Full-Time","Casual"))))</f>
        <v/>
      </c>
      <c r="AT46" s="16"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
      </c>
      <c r="AU46" s="16" t="str">
        <f aca="false">IF(AK46=0,"",IF(AM46&lt;2,"",IF(OR(ISNUMBER(SEARCH("full",AR46)),UPPER(TRIM(AR46))="FT",UPPER(TRIM(AR46))="FTE"),"FT",IF(AND(OR(ISNUMBER(SEARCH("part",AR46)),UPPER(TRIM(AR46))="PT",UPPER(TRIM(AR46))="PTE"),Apply2026="Yes",OR($P46="",N($P46)&gt;=PT_MinHours)),"PT","None"))))</f>
        <v/>
      </c>
      <c r="AV46" s="16" t="str">
        <f aca="false">IF(AK46=0,"",IF(AM46&lt;3,"",IF(OR(ISNUMBER(SEARCH("full",AS46)),UPPER(TRIM(AS46))="FT",UPPER(TRIM(AS46))="FTE"),"FT",IF(AND(OR(ISNUMBER(SEARCH("part",AS46)),UPPER(TRIM(AS46))="PT",UPPER(TRIM(AS46))="PTE"),Apply2026="Yes",OR($P46="",N($P46)&gt;=PT_MinHours)),"PT","None"))))</f>
        <v/>
      </c>
      <c r="AW46" s="16" t="str">
        <f aca="false">IF(AK46=0,"",IF(AND(AM46&gt;=3,AP46&lt;=AsOfDate),AV46,IF(AND(AM46&gt;=2,AO46&lt;=AsOfDate),AU46,AT46)))</f>
        <v/>
      </c>
      <c r="AX46" s="16" t="str">
        <f aca="false">IF(AK46=0,"",IF(AsOfDate&lt;AL46,-1,12*(YEAR(AsOfDate)-YEAR(AL46))+MONTH(AsOfDate)-MONTH(AL46)-IF(DAY(AsOfDate)&lt;MIN(DAY(AL46),DAY(EOMONTH(AsOfDate,0))),1,0)))</f>
        <v/>
      </c>
      <c r="AY46" s="16" t="str">
        <f aca="false">IF(AK46=0,"",IF(OR(AM46&lt;2,AO46&gt;AsOfDate),AX46,IF((AO46-1)&lt;AL46,-1,12*(YEAR((AO46-1))-YEAR(AL46))+MONTH((AO46-1))-MONTH(AL46)-IF(DAY((AO46-1))&lt;MIN(DAY(AL46),DAY(EOMONTH((AO46-1),0))),1,0))))</f>
        <v/>
      </c>
      <c r="AZ46" s="16" t="str">
        <f aca="false">IF(AK46=0,"",IF(OR(AM46&lt;3,AP46&gt;AsOfDate),AX46,IF((AP46-1)&lt;AL46,-1,12*(YEAR((AP46-1))-YEAR(AL46))+MONTH((AP46-1))-MONTH(AL46)-IF(DAY((AP46-1))&lt;MIN(DAY(AL46),DAY(EOMONTH((AP46-1),0))),1,0))))</f>
        <v/>
      </c>
      <c r="BA46" s="16" t="str">
        <f aca="false">IF(AK46=0,"",IF(PFYDate&lt;AL46,-1,12*(YEAR(PFYDate)-YEAR(AL46))+MONTH(PFYDate)-MONTH(AL46)-IF(DAY(PFYDate)&lt;MIN(DAY(AL46),DAY(EOMONTH(PFYDate,0))),1,0)))</f>
        <v/>
      </c>
      <c r="BB46" s="16" t="str">
        <f aca="false">IF(AK46=0,"",IF(OR(AM46&lt;2,AO46&gt;PFYDate),BA46,IF((AO46-1)&lt;AL46,-1,12*(YEAR((AO46-1))-YEAR(AL46))+MONTH((AO46-1))-MONTH(AL46)-IF(DAY((AO46-1))&lt;MIN(DAY(AL46),DAY(EOMONTH((AO46-1),0))),1,0))))</f>
        <v/>
      </c>
      <c r="BC46" s="16" t="str">
        <f aca="false">IF(AK46=0,"",IF(OR(AM46&lt;3,AP46&gt;PFYDate),BA46,IF((AP46-1)&lt;AL46,-1,12*(YEAR((AP46-1))-YEAR(AL46))+MONTH((AP46-1))-MONTH(AL46)-IF(DAY((AP46-1))&lt;MIN(DAY(AL46),DAY(EOMONTH((AP46-1),0))),1,0))))</f>
        <v/>
      </c>
      <c r="BD46" s="16" t="str">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
      </c>
      <c r="BE46" s="16" t="str">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
      </c>
      <c r="BF46" s="16" t="str">
        <f aca="false">IF(AK46=0,"",IF(AW46="FT",IF(AX46&lt;FT_First,FT_First,IF(AX46&lt;FT_Y5,MIN(FT_Y5,FT_First+FT_Int1*(INT((AX46-FT_First)/FT_Int1)+1)),FT_Y5+12*INT((AX46-FT_Y5)/12)+FT_Int2*(INT(MOD(AX46-FT_Y5,12)/FT_Int2)+1))),IF(AW46="PT",IF(AX46&lt;PT_First,PT_First,PT_First+PT_Int*(INT((AX46-PT_First)/PT_Int)+1)),"")))</f>
        <v/>
      </c>
      <c r="BG46" s="16" t="str">
        <f aca="false">IF(AK46=0,"",IF(NOT(LH_Ready),0,COUNTIFS(INDEX(LH_Data,0,LH_ColFirst),$A46,INDEX(LH_Data,0,LH_ColSur),$B46,INDEX(LH_Data,0,LH_ColCat),BonusCat)))</f>
        <v/>
      </c>
      <c r="BH46" s="16" t="str">
        <f aca="false">IF(AK46=0,"",IF(OR(NOT(LH_Ready),BG46=0),0,SUMPRODUCT(MAX((INDEX(LH_Data,0,LH_ColFirst)=$A46)*(INDEX(LH_Data,0,LH_ColSur)=$B46)*(INDEX(LH_Data,0,LH_ColCat)=BonusCat)*ROW(LH_Data)))))</f>
        <v/>
      </c>
      <c r="BI46" s="16" t="str">
        <f aca="false">IF(AK46=0,"",IF(EOMONTH(AsOfDate,-1)&lt;AL46,-1,12*(YEAR(EOMONTH(AsOfDate,-1))-YEAR(AL46))+MONTH(EOMONTH(AsOfDate,-1))-MONTH(AL46)-IF(DAY(EOMONTH(AsOfDate,-1))&lt;MIN(DAY(AL46),DAY(EOMONTH(EOMONTH(AsOfDate,-1),0))),1,0)))</f>
        <v/>
      </c>
      <c r="BJ46" s="16" t="str">
        <f aca="false">IF(AK46=0,"",IF(OR(AM46&lt;2,AO46&gt;EOMONTH(AsOfDate,-1)),BI46,IF((AO46-1)&lt;AL46,-1,12*(YEAR((AO46-1))-YEAR(AL46))+MONTH((AO46-1))-MONTH(AL46)-IF(DAY((AO46-1))&lt;MIN(DAY(AL46),DAY(EOMONTH((AO46-1),0))),1,0))))</f>
        <v/>
      </c>
      <c r="BK46" s="16" t="str">
        <f aca="false">IF(AK46=0,"",IF(OR(AM46&lt;3,AP46&gt;EOMONTH(AsOfDate,-1)),BI46,IF((AP46-1)&lt;AL46,-1,12*(YEAR((AP46-1))-YEAR(AL46))+MONTH((AP46-1))-MONTH(AL46)-IF(DAY((AP46-1))&lt;MIN(DAY(AL46),DAY(EOMONTH((AP46-1),0))),1,0))))</f>
        <v/>
      </c>
      <c r="BL46" s="16" t="str">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
      </c>
      <c r="BM46" s="16" t="str">
        <f aca="false">IF(AK46=0,"",IF(AW46="FT",IF(AX46&lt;FT_First,"",IF(AX46&lt;FT_Y5,FT_First+FT_Int1*INT((AX46-FT_First)/FT_Int1),FT_Y5+FT_Int2*INT((AX46-FT_Y5)/FT_Int2))),IF(AW46="PT",IF(AX46&lt;PT_First,"",PT_First+PT_Int*INT((AX46-PT_First)/PT_Int)),"")))</f>
        <v/>
      </c>
      <c r="BN46" s="16" t="str">
        <f aca="false">IF(AK46=0,"",IF((SchemeStart-1)&lt;AL46,-1,12*(YEAR((SchemeStart-1))-YEAR(AL46))+MONTH((SchemeStart-1))-MONTH(AL46)-IF(DAY((SchemeStart-1))&lt;MIN(DAY(AL46),DAY(EOMONTH((SchemeStart-1),0))),1,0)))</f>
        <v/>
      </c>
      <c r="BO46" s="16" t="str">
        <f aca="false">IF(AK46=0,"",IF(OR(AM46&lt;2,AO46&gt;(SchemeStart-1)),BN46,IF((AO46-1)&lt;AL46,-1,12*(YEAR((AO46-1))-YEAR(AL46))+MONTH((AO46-1))-MONTH(AL46)-IF(DAY((AO46-1))&lt;MIN(DAY(AL46),DAY(EOMONTH((AO46-1),0))),1,0))))</f>
        <v/>
      </c>
      <c r="BP46" s="16" t="str">
        <f aca="false">IF(AK46=0,"",IF(OR(AM46&lt;3,AP46&gt;(SchemeStart-1)),BN46,IF((AP46-1)&lt;AL46,-1,12*(YEAR((AP46-1))-YEAR(AL46))+MONTH((AP46-1))-MONTH(AL46)-IF(DAY((AP46-1))&lt;MIN(DAY(AL46),DAY(EOMONTH((AP46-1),0))),1,0))))</f>
        <v/>
      </c>
      <c r="BQ46" s="16" t="str">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
      </c>
      <c r="BR46" s="0" t="str">
        <f aca="false">IF(LEN($A46&amp;$B46)=0,"",$A46&amp;" "&amp;$B46)</f>
        <v/>
      </c>
    </row>
    <row r="47" customFormat="false" ht="15" hidden="false" customHeight="false" outlineLevel="0" collapsed="false">
      <c r="A47" s="12"/>
      <c r="B47" s="12"/>
      <c r="C47" s="12"/>
      <c r="D47" s="13"/>
      <c r="E47" s="14" t="str">
        <f aca="false">IF(OR(AK47=0,$D47=""),"",DATE(YEAR(AsOfDate)+IF(DATE(YEAR(AsOfDate),MONTH($D47),DAY($D47))&lt;=AsOfDate,1,0),MONTH($D47),DAY($D47)))</f>
        <v/>
      </c>
      <c r="F47" s="13"/>
      <c r="G47" s="13"/>
      <c r="H47" s="13"/>
      <c r="I47" s="13"/>
      <c r="J47" s="13"/>
      <c r="K47" s="14" t="str">
        <f aca="false">IF(AK47=0,"",DATE(YEAR(AsOfDate)+IF(DATE(YEAR(AsOfDate),MONTH(AL47),DAY(AL47))&lt;=AsOfDate,1,0),MONTH(AL47),DAY(AL47)))</f>
        <v/>
      </c>
      <c r="L47" s="15" t="str">
        <f aca="false">IF(AK47=0,"",ROUND((AsOfDate-AL47)/365.25,1))</f>
        <v/>
      </c>
      <c r="M47" s="16" t="str">
        <f aca="false">IF(AK47=0,"",IF(AsOfDate&lt;AL47,"-",DATEDIF(AL47,AsOfDate,"y")&amp;"y "&amp;DATEDIF(AL47,AsOfDate,"ym")&amp;"m "&amp;DATEDIF(AL47,AsOfDate,"md")&amp;"d"))</f>
        <v/>
      </c>
      <c r="N47" s="17" t="str">
        <f aca="false">IF(AK47=0,"",O47*HoursPerDay)</f>
        <v/>
      </c>
      <c r="O47" s="17" t="str">
        <f aca="false">IF(AK47=0,"",MAX(0,BD47-BQ47))</f>
        <v/>
      </c>
      <c r="P47" s="18"/>
      <c r="Q47" s="16"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16"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IF(AK47=0,"",IF(AW47="None","",EDATE(AL47,BF47)))</f>
        <v/>
      </c>
      <c r="T47" s="17" t="str">
        <f aca="false">IF(AK47=0,"",IF(NOT(LH_Ready),"",IF($F47&gt;PFYDate,0,IF(LH_ColPeriod=0,W47-U47+V47,SUMIFS(INDEX(LH_Data,0,LH_ColAcc),INDEX(LH_Data,0,LH_ColFirst),$A47,INDEX(LH_Data,0,LH_ColSur),$B47,INDEX(LH_Data,0,LH_ColCat),BonusCat,INDEX(LH_Data,0,LH_ColPeriod),LH_OpenLabel)*UnitFactor))))</f>
        <v/>
      </c>
      <c r="U47" s="17" t="str">
        <f aca="false">IF(AK47=0,"",IF(NOT(LH_Ready),"",SUMIFS(INDEX(LH_Data,0,LH_ColAcc),INDEX(LH_Data,0,LH_ColFirst),$A47,INDEX(LH_Data,0,LH_ColSur),$B47,INDEX(LH_Data,0,LH_ColCat),BonusCat,INDEX(LH_Data,0,LH_ColStart),"&gt;="&amp;AL47)*UnitFactor))</f>
        <v/>
      </c>
      <c r="V47" s="17" t="str">
        <f aca="false">IF(AK47=0,"",IF(NOT(LH_Ready),"",SUMIFS(INDEX(LH_Data,0,LH_ColTaken),INDEX(LH_Data,0,LH_ColFirst),$A47,INDEX(LH_Data,0,LH_ColSur),$B47,INDEX(LH_Data,0,LH_ColCat),BonusCat,INDEX(LH_Data,0,LH_ColStart),"&gt;="&amp;AL47)*UnitFactor))</f>
        <v/>
      </c>
      <c r="W47" s="17" t="str">
        <f aca="false">IF(AK47=0,"",IF(NOT(LH_Ready),"",IF(BH47=0,0,INDEX(INDEX(LH_Data,0,LH_ColClose),BH47-1)*UnitFactor)))</f>
        <v/>
      </c>
      <c r="X47" s="17" t="str">
        <f aca="false">IF(AK47=0,"",(MAX(0,BD47-BQ47)-MAX(0,BE47-BQ47))*HoursPerDay)</f>
        <v/>
      </c>
      <c r="Y47" s="17" t="str">
        <f aca="false">IF(AK47=0,"",IF(NOT(LH_Ready),"",IF($AI47="Yes",N(AE47)*HoursPerDay-SUMIFS(INDEX(LH_Data,0,LH_ColAcc),INDEX(LH_Data,0,LH_ColFirst),$A47,INDEX(LH_Data,0,LH_ColSur),$B47,INDEX(LH_Data,0,LH_ColCat),BonusCat,INDEX(LH_Data,0,LH_ColStart),"&gt;="&amp;(EOMONTH(AsOfDate,-1)+1),INDEX(LH_Data,0,LH_ColStart),"&lt;="&amp;AsOfDate)*UnitFactor,IF(BG47=0,N47,N47-N(T47)-N(U47)))))</f>
        <v/>
      </c>
      <c r="Z47" s="16" t="str">
        <f aca="false">IF(OR(AK47=0,Y47=""),"",IF(Y47&gt;0,"Yes","No"))</f>
        <v/>
      </c>
      <c r="AA47" s="16"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
      </c>
      <c r="AB47" s="17" t="str">
        <f aca="false">IF(OR(AK47=0,T47=""),"",MAX(0,BE47-BQ47)*HoursPerDay-T47)</f>
        <v/>
      </c>
      <c r="AC47" s="16" t="str">
        <f aca="false">IF(AK47=0,"",BG47)</f>
        <v/>
      </c>
      <c r="AD47" s="16"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17" t="str">
        <f aca="false">IF(AK47=0,"",O47-MAX(0,BL47-BQ47))</f>
        <v/>
      </c>
      <c r="AF47" s="14" t="str">
        <f aca="false">IF(OR(AK47=0,AE47="",N(AE47)=0,BM47=""),"",EDATE(AL47,BM47))</f>
        <v/>
      </c>
      <c r="AG47" s="17" t="str">
        <f aca="false">IF(AK47=0,"",MIN(BD47,BQ47))</f>
        <v/>
      </c>
      <c r="AH47" s="17" t="str">
        <f aca="false">IF(AK47=0,"",IF(NOT(LH_Ready),"",IF(BG47=0,0,MAX(0,ROUND(N(T47)+N(U47)-N47,2)))))</f>
        <v/>
      </c>
      <c r="AI47" s="12"/>
      <c r="AJ47" s="12"/>
      <c r="AK47" s="16" t="n">
        <f aca="false">IF(OR(LEN($A47&amp;$B47)=0,$F47=""),0,1)</f>
        <v>0</v>
      </c>
      <c r="AL47" s="14" t="str">
        <f aca="false">IF(AK47=0,"",IF(PreSchemeCounts="No",MAX(SchemeStart,IF($J47&lt;&gt;"",$J47,IF(OR(CasualCounts="Yes",COUNT($G47:$I47)=0),$F47,IF(Apply2026="No",IF($I47="",$F47,$I47),IF(COUNT($H47:$I47)=0,$F47,MIN($H47:$I47)))))),IF($J47&lt;&gt;"",$J47,IF(OR(CasualCounts="Yes",COUNT($G47:$I47)=0),$F47,IF(Apply2026="No",IF($I47="",$F47,$I47),IF(COUNT($H47:$I47)=0,$F47,MIN($H47:$I47)))))))</f>
        <v/>
      </c>
      <c r="AM47" s="16" t="str">
        <f aca="false">IF(AK47=0,"",COUNT($G47:$I47))</f>
        <v/>
      </c>
      <c r="AN47" s="14" t="str">
        <f aca="false">IF(AK47=0,"",IFERROR(SMALL($G47:$I47,1),""))</f>
        <v/>
      </c>
      <c r="AO47" s="14" t="str">
        <f aca="false">IF(AK47=0,"",IFERROR(SMALL($G47:$I47,2),""))</f>
        <v/>
      </c>
      <c r="AP47" s="14" t="str">
        <f aca="false">IF(AK47=0,"",IFERROR(SMALL($G47:$I47,3),""))</f>
        <v/>
      </c>
      <c r="AQ47" s="16" t="str">
        <f aca="false">IF(AK47=0,"",IF(AN47="","",IF(AN47=$H47,"Part-Time",IF(AN47=$I47,"Full-Time","Casual"))))</f>
        <v/>
      </c>
      <c r="AR47" s="16" t="str">
        <f aca="false">IF(AK47=0,"",IF(AO47="","",IF(AO47=$H47,"Part-Time",IF(AO47=$I47,"Full-Time","Casual"))))</f>
        <v/>
      </c>
      <c r="AS47" s="16" t="str">
        <f aca="false">IF(AK47=0,"",IF(AP47="","",IF(AP47=$H47,"Part-Time",IF(AP47=$I47,"Full-Time","Casual"))))</f>
        <v/>
      </c>
      <c r="AT47" s="16"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
      </c>
      <c r="AU47" s="16" t="str">
        <f aca="false">IF(AK47=0,"",IF(AM47&lt;2,"",IF(OR(ISNUMBER(SEARCH("full",AR47)),UPPER(TRIM(AR47))="FT",UPPER(TRIM(AR47))="FTE"),"FT",IF(AND(OR(ISNUMBER(SEARCH("part",AR47)),UPPER(TRIM(AR47))="PT",UPPER(TRIM(AR47))="PTE"),Apply2026="Yes",OR($P47="",N($P47)&gt;=PT_MinHours)),"PT","None"))))</f>
        <v/>
      </c>
      <c r="AV47" s="16" t="str">
        <f aca="false">IF(AK47=0,"",IF(AM47&lt;3,"",IF(OR(ISNUMBER(SEARCH("full",AS47)),UPPER(TRIM(AS47))="FT",UPPER(TRIM(AS47))="FTE"),"FT",IF(AND(OR(ISNUMBER(SEARCH("part",AS47)),UPPER(TRIM(AS47))="PT",UPPER(TRIM(AS47))="PTE"),Apply2026="Yes",OR($P47="",N($P47)&gt;=PT_MinHours)),"PT","None"))))</f>
        <v/>
      </c>
      <c r="AW47" s="16" t="str">
        <f aca="false">IF(AK47=0,"",IF(AND(AM47&gt;=3,AP47&lt;=AsOfDate),AV47,IF(AND(AM47&gt;=2,AO47&lt;=AsOfDate),AU47,AT47)))</f>
        <v/>
      </c>
      <c r="AX47" s="16" t="str">
        <f aca="false">IF(AK47=0,"",IF(AsOfDate&lt;AL47,-1,12*(YEAR(AsOfDate)-YEAR(AL47))+MONTH(AsOfDate)-MONTH(AL47)-IF(DAY(AsOfDate)&lt;MIN(DAY(AL47),DAY(EOMONTH(AsOfDate,0))),1,0)))</f>
        <v/>
      </c>
      <c r="AY47" s="16" t="str">
        <f aca="false">IF(AK47=0,"",IF(OR(AM47&lt;2,AO47&gt;AsOfDate),AX47,IF((AO47-1)&lt;AL47,-1,12*(YEAR((AO47-1))-YEAR(AL47))+MONTH((AO47-1))-MONTH(AL47)-IF(DAY((AO47-1))&lt;MIN(DAY(AL47),DAY(EOMONTH((AO47-1),0))),1,0))))</f>
        <v/>
      </c>
      <c r="AZ47" s="16" t="str">
        <f aca="false">IF(AK47=0,"",IF(OR(AM47&lt;3,AP47&gt;AsOfDate),AX47,IF((AP47-1)&lt;AL47,-1,12*(YEAR((AP47-1))-YEAR(AL47))+MONTH((AP47-1))-MONTH(AL47)-IF(DAY((AP47-1))&lt;MIN(DAY(AL47),DAY(EOMONTH((AP47-1),0))),1,0))))</f>
        <v/>
      </c>
      <c r="BA47" s="16" t="str">
        <f aca="false">IF(AK47=0,"",IF(PFYDate&lt;AL47,-1,12*(YEAR(PFYDate)-YEAR(AL47))+MONTH(PFYDate)-MONTH(AL47)-IF(DAY(PFYDate)&lt;MIN(DAY(AL47),DAY(EOMONTH(PFYDate,0))),1,0)))</f>
        <v/>
      </c>
      <c r="BB47" s="16" t="str">
        <f aca="false">IF(AK47=0,"",IF(OR(AM47&lt;2,AO47&gt;PFYDate),BA47,IF((AO47-1)&lt;AL47,-1,12*(YEAR((AO47-1))-YEAR(AL47))+MONTH((AO47-1))-MONTH(AL47)-IF(DAY((AO47-1))&lt;MIN(DAY(AL47),DAY(EOMONTH((AO47-1),0))),1,0))))</f>
        <v/>
      </c>
      <c r="BC47" s="16" t="str">
        <f aca="false">IF(AK47=0,"",IF(OR(AM47&lt;3,AP47&gt;PFYDate),BA47,IF((AP47-1)&lt;AL47,-1,12*(YEAR((AP47-1))-YEAR(AL47))+MONTH((AP47-1))-MONTH(AL47)-IF(DAY((AP47-1))&lt;MIN(DAY(AL47),DAY(EOMONTH((AP47-1),0))),1,0))))</f>
        <v/>
      </c>
      <c r="BD47" s="16" t="str">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
      </c>
      <c r="BE47" s="16" t="str">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
      </c>
      <c r="BF47" s="16" t="str">
        <f aca="false">IF(AK47=0,"",IF(AW47="FT",IF(AX47&lt;FT_First,FT_First,IF(AX47&lt;FT_Y5,MIN(FT_Y5,FT_First+FT_Int1*(INT((AX47-FT_First)/FT_Int1)+1)),FT_Y5+12*INT((AX47-FT_Y5)/12)+FT_Int2*(INT(MOD(AX47-FT_Y5,12)/FT_Int2)+1))),IF(AW47="PT",IF(AX47&lt;PT_First,PT_First,PT_First+PT_Int*(INT((AX47-PT_First)/PT_Int)+1)),"")))</f>
        <v/>
      </c>
      <c r="BG47" s="16" t="str">
        <f aca="false">IF(AK47=0,"",IF(NOT(LH_Ready),0,COUNTIFS(INDEX(LH_Data,0,LH_ColFirst),$A47,INDEX(LH_Data,0,LH_ColSur),$B47,INDEX(LH_Data,0,LH_ColCat),BonusCat)))</f>
        <v/>
      </c>
      <c r="BH47" s="16" t="str">
        <f aca="false">IF(AK47=0,"",IF(OR(NOT(LH_Ready),BG47=0),0,SUMPRODUCT(MAX((INDEX(LH_Data,0,LH_ColFirst)=$A47)*(INDEX(LH_Data,0,LH_ColSur)=$B47)*(INDEX(LH_Data,0,LH_ColCat)=BonusCat)*ROW(LH_Data)))))</f>
        <v/>
      </c>
      <c r="BI47" s="16" t="str">
        <f aca="false">IF(AK47=0,"",IF(EOMONTH(AsOfDate,-1)&lt;AL47,-1,12*(YEAR(EOMONTH(AsOfDate,-1))-YEAR(AL47))+MONTH(EOMONTH(AsOfDate,-1))-MONTH(AL47)-IF(DAY(EOMONTH(AsOfDate,-1))&lt;MIN(DAY(AL47),DAY(EOMONTH(EOMONTH(AsOfDate,-1),0))),1,0)))</f>
        <v/>
      </c>
      <c r="BJ47" s="16" t="str">
        <f aca="false">IF(AK47=0,"",IF(OR(AM47&lt;2,AO47&gt;EOMONTH(AsOfDate,-1)),BI47,IF((AO47-1)&lt;AL47,-1,12*(YEAR((AO47-1))-YEAR(AL47))+MONTH((AO47-1))-MONTH(AL47)-IF(DAY((AO47-1))&lt;MIN(DAY(AL47),DAY(EOMONTH((AO47-1),0))),1,0))))</f>
        <v/>
      </c>
      <c r="BK47" s="16" t="str">
        <f aca="false">IF(AK47=0,"",IF(OR(AM47&lt;3,AP47&gt;EOMONTH(AsOfDate,-1)),BI47,IF((AP47-1)&lt;AL47,-1,12*(YEAR((AP47-1))-YEAR(AL47))+MONTH((AP47-1))-MONTH(AL47)-IF(DAY((AP47-1))&lt;MIN(DAY(AL47),DAY(EOMONTH((AP47-1),0))),1,0))))</f>
        <v/>
      </c>
      <c r="BL47" s="16" t="str">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
      </c>
      <c r="BM47" s="16" t="str">
        <f aca="false">IF(AK47=0,"",IF(AW47="FT",IF(AX47&lt;FT_First,"",IF(AX47&lt;FT_Y5,FT_First+FT_Int1*INT((AX47-FT_First)/FT_Int1),FT_Y5+FT_Int2*INT((AX47-FT_Y5)/FT_Int2))),IF(AW47="PT",IF(AX47&lt;PT_First,"",PT_First+PT_Int*INT((AX47-PT_First)/PT_Int)),"")))</f>
        <v/>
      </c>
      <c r="BN47" s="16" t="str">
        <f aca="false">IF(AK47=0,"",IF((SchemeStart-1)&lt;AL47,-1,12*(YEAR((SchemeStart-1))-YEAR(AL47))+MONTH((SchemeStart-1))-MONTH(AL47)-IF(DAY((SchemeStart-1))&lt;MIN(DAY(AL47),DAY(EOMONTH((SchemeStart-1),0))),1,0)))</f>
        <v/>
      </c>
      <c r="BO47" s="16" t="str">
        <f aca="false">IF(AK47=0,"",IF(OR(AM47&lt;2,AO47&gt;(SchemeStart-1)),BN47,IF((AO47-1)&lt;AL47,-1,12*(YEAR((AO47-1))-YEAR(AL47))+MONTH((AO47-1))-MONTH(AL47)-IF(DAY((AO47-1))&lt;MIN(DAY(AL47),DAY(EOMONTH((AO47-1),0))),1,0))))</f>
        <v/>
      </c>
      <c r="BP47" s="16" t="str">
        <f aca="false">IF(AK47=0,"",IF(OR(AM47&lt;3,AP47&gt;(SchemeStart-1)),BN47,IF((AP47-1)&lt;AL47,-1,12*(YEAR((AP47-1))-YEAR(AL47))+MONTH((AP47-1))-MONTH(AL47)-IF(DAY((AP47-1))&lt;MIN(DAY(AL47),DAY(EOMONTH((AP47-1),0))),1,0))))</f>
        <v/>
      </c>
      <c r="BQ47" s="16" t="str">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
      </c>
      <c r="BR47" s="0" t="str">
        <f aca="false">IF(LEN($A47&amp;$B47)=0,"",$A47&amp;" "&amp;$B47)</f>
        <v/>
      </c>
    </row>
    <row r="48" customFormat="false" ht="15" hidden="false" customHeight="false" outlineLevel="0" collapsed="false">
      <c r="A48" s="12"/>
      <c r="B48" s="12"/>
      <c r="C48" s="12"/>
      <c r="D48" s="13"/>
      <c r="E48" s="14" t="str">
        <f aca="false">IF(OR(AK48=0,$D48=""),"",DATE(YEAR(AsOfDate)+IF(DATE(YEAR(AsOfDate),MONTH($D48),DAY($D48))&lt;=AsOfDate,1,0),MONTH($D48),DAY($D48)))</f>
        <v/>
      </c>
      <c r="F48" s="13"/>
      <c r="G48" s="13"/>
      <c r="H48" s="13"/>
      <c r="I48" s="13"/>
      <c r="J48" s="13"/>
      <c r="K48" s="14" t="str">
        <f aca="false">IF(AK48=0,"",DATE(YEAR(AsOfDate)+IF(DATE(YEAR(AsOfDate),MONTH(AL48),DAY(AL48))&lt;=AsOfDate,1,0),MONTH(AL48),DAY(AL48)))</f>
        <v/>
      </c>
      <c r="L48" s="15" t="str">
        <f aca="false">IF(AK48=0,"",ROUND((AsOfDate-AL48)/365.25,1))</f>
        <v/>
      </c>
      <c r="M48" s="16" t="str">
        <f aca="false">IF(AK48=0,"",IF(AsOfDate&lt;AL48,"-",DATEDIF(AL48,AsOfDate,"y")&amp;"y "&amp;DATEDIF(AL48,AsOfDate,"ym")&amp;"m "&amp;DATEDIF(AL48,AsOfDate,"md")&amp;"d"))</f>
        <v/>
      </c>
      <c r="N48" s="17" t="str">
        <f aca="false">IF(AK48=0,"",O48*HoursPerDay)</f>
        <v/>
      </c>
      <c r="O48" s="17" t="str">
        <f aca="false">IF(AK48=0,"",MAX(0,BD48-BQ48))</f>
        <v/>
      </c>
      <c r="P48" s="18"/>
      <c r="Q48" s="16"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16"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IF(AK48=0,"",IF(AW48="None","",EDATE(AL48,BF48)))</f>
        <v/>
      </c>
      <c r="T48" s="17" t="str">
        <f aca="false">IF(AK48=0,"",IF(NOT(LH_Ready),"",IF($F48&gt;PFYDate,0,IF(LH_ColPeriod=0,W48-U48+V48,SUMIFS(INDEX(LH_Data,0,LH_ColAcc),INDEX(LH_Data,0,LH_ColFirst),$A48,INDEX(LH_Data,0,LH_ColSur),$B48,INDEX(LH_Data,0,LH_ColCat),BonusCat,INDEX(LH_Data,0,LH_ColPeriod),LH_OpenLabel)*UnitFactor))))</f>
        <v/>
      </c>
      <c r="U48" s="17" t="str">
        <f aca="false">IF(AK48=0,"",IF(NOT(LH_Ready),"",SUMIFS(INDEX(LH_Data,0,LH_ColAcc),INDEX(LH_Data,0,LH_ColFirst),$A48,INDEX(LH_Data,0,LH_ColSur),$B48,INDEX(LH_Data,0,LH_ColCat),BonusCat,INDEX(LH_Data,0,LH_ColStart),"&gt;="&amp;AL48)*UnitFactor))</f>
        <v/>
      </c>
      <c r="V48" s="17" t="str">
        <f aca="false">IF(AK48=0,"",IF(NOT(LH_Ready),"",SUMIFS(INDEX(LH_Data,0,LH_ColTaken),INDEX(LH_Data,0,LH_ColFirst),$A48,INDEX(LH_Data,0,LH_ColSur),$B48,INDEX(LH_Data,0,LH_ColCat),BonusCat,INDEX(LH_Data,0,LH_ColStart),"&gt;="&amp;AL48)*UnitFactor))</f>
        <v/>
      </c>
      <c r="W48" s="17" t="str">
        <f aca="false">IF(AK48=0,"",IF(NOT(LH_Ready),"",IF(BH48=0,0,INDEX(INDEX(LH_Data,0,LH_ColClose),BH48-1)*UnitFactor)))</f>
        <v/>
      </c>
      <c r="X48" s="17" t="str">
        <f aca="false">IF(AK48=0,"",(MAX(0,BD48-BQ48)-MAX(0,BE48-BQ48))*HoursPerDay)</f>
        <v/>
      </c>
      <c r="Y48" s="17" t="str">
        <f aca="false">IF(AK48=0,"",IF(NOT(LH_Ready),"",IF($AI48="Yes",N(AE48)*HoursPerDay-SUMIFS(INDEX(LH_Data,0,LH_ColAcc),INDEX(LH_Data,0,LH_ColFirst),$A48,INDEX(LH_Data,0,LH_ColSur),$B48,INDEX(LH_Data,0,LH_ColCat),BonusCat,INDEX(LH_Data,0,LH_ColStart),"&gt;="&amp;(EOMONTH(AsOfDate,-1)+1),INDEX(LH_Data,0,LH_ColStart),"&lt;="&amp;AsOfDate)*UnitFactor,IF(BG48=0,N48,N48-N(T48)-N(U48)))))</f>
        <v/>
      </c>
      <c r="Z48" s="16" t="str">
        <f aca="false">IF(OR(AK48=0,Y48=""),"",IF(Y48&gt;0,"Yes","No"))</f>
        <v/>
      </c>
      <c r="AA48" s="16"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
      </c>
      <c r="AB48" s="17" t="str">
        <f aca="false">IF(OR(AK48=0,T48=""),"",MAX(0,BE48-BQ48)*HoursPerDay-T48)</f>
        <v/>
      </c>
      <c r="AC48" s="16" t="str">
        <f aca="false">IF(AK48=0,"",BG48)</f>
        <v/>
      </c>
      <c r="AD48" s="16"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17" t="str">
        <f aca="false">IF(AK48=0,"",O48-MAX(0,BL48-BQ48))</f>
        <v/>
      </c>
      <c r="AF48" s="14" t="str">
        <f aca="false">IF(OR(AK48=0,AE48="",N(AE48)=0,BM48=""),"",EDATE(AL48,BM48))</f>
        <v/>
      </c>
      <c r="AG48" s="17" t="str">
        <f aca="false">IF(AK48=0,"",MIN(BD48,BQ48))</f>
        <v/>
      </c>
      <c r="AH48" s="17" t="str">
        <f aca="false">IF(AK48=0,"",IF(NOT(LH_Ready),"",IF(BG48=0,0,MAX(0,ROUND(N(T48)+N(U48)-N48,2)))))</f>
        <v/>
      </c>
      <c r="AI48" s="12"/>
      <c r="AJ48" s="12"/>
      <c r="AK48" s="16" t="n">
        <f aca="false">IF(OR(LEN($A48&amp;$B48)=0,$F48=""),0,1)</f>
        <v>0</v>
      </c>
      <c r="AL48" s="14" t="str">
        <f aca="false">IF(AK48=0,"",IF(PreSchemeCounts="No",MAX(SchemeStart,IF($J48&lt;&gt;"",$J48,IF(OR(CasualCounts="Yes",COUNT($G48:$I48)=0),$F48,IF(Apply2026="No",IF($I48="",$F48,$I48),IF(COUNT($H48:$I48)=0,$F48,MIN($H48:$I48)))))),IF($J48&lt;&gt;"",$J48,IF(OR(CasualCounts="Yes",COUNT($G48:$I48)=0),$F48,IF(Apply2026="No",IF($I48="",$F48,$I48),IF(COUNT($H48:$I48)=0,$F48,MIN($H48:$I48)))))))</f>
        <v/>
      </c>
      <c r="AM48" s="16" t="str">
        <f aca="false">IF(AK48=0,"",COUNT($G48:$I48))</f>
        <v/>
      </c>
      <c r="AN48" s="14" t="str">
        <f aca="false">IF(AK48=0,"",IFERROR(SMALL($G48:$I48,1),""))</f>
        <v/>
      </c>
      <c r="AO48" s="14" t="str">
        <f aca="false">IF(AK48=0,"",IFERROR(SMALL($G48:$I48,2),""))</f>
        <v/>
      </c>
      <c r="AP48" s="14" t="str">
        <f aca="false">IF(AK48=0,"",IFERROR(SMALL($G48:$I48,3),""))</f>
        <v/>
      </c>
      <c r="AQ48" s="16" t="str">
        <f aca="false">IF(AK48=0,"",IF(AN48="","",IF(AN48=$H48,"Part-Time",IF(AN48=$I48,"Full-Time","Casual"))))</f>
        <v/>
      </c>
      <c r="AR48" s="16" t="str">
        <f aca="false">IF(AK48=0,"",IF(AO48="","",IF(AO48=$H48,"Part-Time",IF(AO48=$I48,"Full-Time","Casual"))))</f>
        <v/>
      </c>
      <c r="AS48" s="16" t="str">
        <f aca="false">IF(AK48=0,"",IF(AP48="","",IF(AP48=$H48,"Part-Time",IF(AP48=$I48,"Full-Time","Casual"))))</f>
        <v/>
      </c>
      <c r="AT48" s="16"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
      </c>
      <c r="AU48" s="16" t="str">
        <f aca="false">IF(AK48=0,"",IF(AM48&lt;2,"",IF(OR(ISNUMBER(SEARCH("full",AR48)),UPPER(TRIM(AR48))="FT",UPPER(TRIM(AR48))="FTE"),"FT",IF(AND(OR(ISNUMBER(SEARCH("part",AR48)),UPPER(TRIM(AR48))="PT",UPPER(TRIM(AR48))="PTE"),Apply2026="Yes",OR($P48="",N($P48)&gt;=PT_MinHours)),"PT","None"))))</f>
        <v/>
      </c>
      <c r="AV48" s="16" t="str">
        <f aca="false">IF(AK48=0,"",IF(AM48&lt;3,"",IF(OR(ISNUMBER(SEARCH("full",AS48)),UPPER(TRIM(AS48))="FT",UPPER(TRIM(AS48))="FTE"),"FT",IF(AND(OR(ISNUMBER(SEARCH("part",AS48)),UPPER(TRIM(AS48))="PT",UPPER(TRIM(AS48))="PTE"),Apply2026="Yes",OR($P48="",N($P48)&gt;=PT_MinHours)),"PT","None"))))</f>
        <v/>
      </c>
      <c r="AW48" s="16" t="str">
        <f aca="false">IF(AK48=0,"",IF(AND(AM48&gt;=3,AP48&lt;=AsOfDate),AV48,IF(AND(AM48&gt;=2,AO48&lt;=AsOfDate),AU48,AT48)))</f>
        <v/>
      </c>
      <c r="AX48" s="16" t="str">
        <f aca="false">IF(AK48=0,"",IF(AsOfDate&lt;AL48,-1,12*(YEAR(AsOfDate)-YEAR(AL48))+MONTH(AsOfDate)-MONTH(AL48)-IF(DAY(AsOfDate)&lt;MIN(DAY(AL48),DAY(EOMONTH(AsOfDate,0))),1,0)))</f>
        <v/>
      </c>
      <c r="AY48" s="16" t="str">
        <f aca="false">IF(AK48=0,"",IF(OR(AM48&lt;2,AO48&gt;AsOfDate),AX48,IF((AO48-1)&lt;AL48,-1,12*(YEAR((AO48-1))-YEAR(AL48))+MONTH((AO48-1))-MONTH(AL48)-IF(DAY((AO48-1))&lt;MIN(DAY(AL48),DAY(EOMONTH((AO48-1),0))),1,0))))</f>
        <v/>
      </c>
      <c r="AZ48" s="16" t="str">
        <f aca="false">IF(AK48=0,"",IF(OR(AM48&lt;3,AP48&gt;AsOfDate),AX48,IF((AP48-1)&lt;AL48,-1,12*(YEAR((AP48-1))-YEAR(AL48))+MONTH((AP48-1))-MONTH(AL48)-IF(DAY((AP48-1))&lt;MIN(DAY(AL48),DAY(EOMONTH((AP48-1),0))),1,0))))</f>
        <v/>
      </c>
      <c r="BA48" s="16" t="str">
        <f aca="false">IF(AK48=0,"",IF(PFYDate&lt;AL48,-1,12*(YEAR(PFYDate)-YEAR(AL48))+MONTH(PFYDate)-MONTH(AL48)-IF(DAY(PFYDate)&lt;MIN(DAY(AL48),DAY(EOMONTH(PFYDate,0))),1,0)))</f>
        <v/>
      </c>
      <c r="BB48" s="16" t="str">
        <f aca="false">IF(AK48=0,"",IF(OR(AM48&lt;2,AO48&gt;PFYDate),BA48,IF((AO48-1)&lt;AL48,-1,12*(YEAR((AO48-1))-YEAR(AL48))+MONTH((AO48-1))-MONTH(AL48)-IF(DAY((AO48-1))&lt;MIN(DAY(AL48),DAY(EOMONTH((AO48-1),0))),1,0))))</f>
        <v/>
      </c>
      <c r="BC48" s="16" t="str">
        <f aca="false">IF(AK48=0,"",IF(OR(AM48&lt;3,AP48&gt;PFYDate),BA48,IF((AP48-1)&lt;AL48,-1,12*(YEAR((AP48-1))-YEAR(AL48))+MONTH((AP48-1))-MONTH(AL48)-IF(DAY((AP48-1))&lt;MIN(DAY(AL48),DAY(EOMONTH((AP48-1),0))),1,0))))</f>
        <v/>
      </c>
      <c r="BD48" s="16" t="str">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
      </c>
      <c r="BE48" s="16" t="str">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
      </c>
      <c r="BF48" s="16" t="str">
        <f aca="false">IF(AK48=0,"",IF(AW48="FT",IF(AX48&lt;FT_First,FT_First,IF(AX48&lt;FT_Y5,MIN(FT_Y5,FT_First+FT_Int1*(INT((AX48-FT_First)/FT_Int1)+1)),FT_Y5+12*INT((AX48-FT_Y5)/12)+FT_Int2*(INT(MOD(AX48-FT_Y5,12)/FT_Int2)+1))),IF(AW48="PT",IF(AX48&lt;PT_First,PT_First,PT_First+PT_Int*(INT((AX48-PT_First)/PT_Int)+1)),"")))</f>
        <v/>
      </c>
      <c r="BG48" s="16" t="str">
        <f aca="false">IF(AK48=0,"",IF(NOT(LH_Ready),0,COUNTIFS(INDEX(LH_Data,0,LH_ColFirst),$A48,INDEX(LH_Data,0,LH_ColSur),$B48,INDEX(LH_Data,0,LH_ColCat),BonusCat)))</f>
        <v/>
      </c>
      <c r="BH48" s="16" t="str">
        <f aca="false">IF(AK48=0,"",IF(OR(NOT(LH_Ready),BG48=0),0,SUMPRODUCT(MAX((INDEX(LH_Data,0,LH_ColFirst)=$A48)*(INDEX(LH_Data,0,LH_ColSur)=$B48)*(INDEX(LH_Data,0,LH_ColCat)=BonusCat)*ROW(LH_Data)))))</f>
        <v/>
      </c>
      <c r="BI48" s="16" t="str">
        <f aca="false">IF(AK48=0,"",IF(EOMONTH(AsOfDate,-1)&lt;AL48,-1,12*(YEAR(EOMONTH(AsOfDate,-1))-YEAR(AL48))+MONTH(EOMONTH(AsOfDate,-1))-MONTH(AL48)-IF(DAY(EOMONTH(AsOfDate,-1))&lt;MIN(DAY(AL48),DAY(EOMONTH(EOMONTH(AsOfDate,-1),0))),1,0)))</f>
        <v/>
      </c>
      <c r="BJ48" s="16" t="str">
        <f aca="false">IF(AK48=0,"",IF(OR(AM48&lt;2,AO48&gt;EOMONTH(AsOfDate,-1)),BI48,IF((AO48-1)&lt;AL48,-1,12*(YEAR((AO48-1))-YEAR(AL48))+MONTH((AO48-1))-MONTH(AL48)-IF(DAY((AO48-1))&lt;MIN(DAY(AL48),DAY(EOMONTH((AO48-1),0))),1,0))))</f>
        <v/>
      </c>
      <c r="BK48" s="16" t="str">
        <f aca="false">IF(AK48=0,"",IF(OR(AM48&lt;3,AP48&gt;EOMONTH(AsOfDate,-1)),BI48,IF((AP48-1)&lt;AL48,-1,12*(YEAR((AP48-1))-YEAR(AL48))+MONTH((AP48-1))-MONTH(AL48)-IF(DAY((AP48-1))&lt;MIN(DAY(AL48),DAY(EOMONTH((AP48-1),0))),1,0))))</f>
        <v/>
      </c>
      <c r="BL48" s="16" t="str">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
      </c>
      <c r="BM48" s="16" t="str">
        <f aca="false">IF(AK48=0,"",IF(AW48="FT",IF(AX48&lt;FT_First,"",IF(AX48&lt;FT_Y5,FT_First+FT_Int1*INT((AX48-FT_First)/FT_Int1),FT_Y5+FT_Int2*INT((AX48-FT_Y5)/FT_Int2))),IF(AW48="PT",IF(AX48&lt;PT_First,"",PT_First+PT_Int*INT((AX48-PT_First)/PT_Int)),"")))</f>
        <v/>
      </c>
      <c r="BN48" s="16" t="str">
        <f aca="false">IF(AK48=0,"",IF((SchemeStart-1)&lt;AL48,-1,12*(YEAR((SchemeStart-1))-YEAR(AL48))+MONTH((SchemeStart-1))-MONTH(AL48)-IF(DAY((SchemeStart-1))&lt;MIN(DAY(AL48),DAY(EOMONTH((SchemeStart-1),0))),1,0)))</f>
        <v/>
      </c>
      <c r="BO48" s="16" t="str">
        <f aca="false">IF(AK48=0,"",IF(OR(AM48&lt;2,AO48&gt;(SchemeStart-1)),BN48,IF((AO48-1)&lt;AL48,-1,12*(YEAR((AO48-1))-YEAR(AL48))+MONTH((AO48-1))-MONTH(AL48)-IF(DAY((AO48-1))&lt;MIN(DAY(AL48),DAY(EOMONTH((AO48-1),0))),1,0))))</f>
        <v/>
      </c>
      <c r="BP48" s="16" t="str">
        <f aca="false">IF(AK48=0,"",IF(OR(AM48&lt;3,AP48&gt;(SchemeStart-1)),BN48,IF((AP48-1)&lt;AL48,-1,12*(YEAR((AP48-1))-YEAR(AL48))+MONTH((AP48-1))-MONTH(AL48)-IF(DAY((AP48-1))&lt;MIN(DAY(AL48),DAY(EOMONTH((AP48-1),0))),1,0))))</f>
        <v/>
      </c>
      <c r="BQ48" s="16" t="str">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
      </c>
      <c r="BR48" s="0" t="str">
        <f aca="false">IF(LEN($A48&amp;$B48)=0,"",$A48&amp;" "&amp;$B48)</f>
        <v/>
      </c>
    </row>
    <row r="49" customFormat="false" ht="15" hidden="false" customHeight="false" outlineLevel="0" collapsed="false">
      <c r="A49" s="12"/>
      <c r="B49" s="12"/>
      <c r="C49" s="12"/>
      <c r="D49" s="13"/>
      <c r="E49" s="14" t="str">
        <f aca="false">IF(OR(AK49=0,$D49=""),"",DATE(YEAR(AsOfDate)+IF(DATE(YEAR(AsOfDate),MONTH($D49),DAY($D49))&lt;=AsOfDate,1,0),MONTH($D49),DAY($D49)))</f>
        <v/>
      </c>
      <c r="F49" s="13"/>
      <c r="G49" s="13"/>
      <c r="H49" s="13"/>
      <c r="I49" s="13"/>
      <c r="J49" s="13"/>
      <c r="K49" s="14" t="str">
        <f aca="false">IF(AK49=0,"",DATE(YEAR(AsOfDate)+IF(DATE(YEAR(AsOfDate),MONTH(AL49),DAY(AL49))&lt;=AsOfDate,1,0),MONTH(AL49),DAY(AL49)))</f>
        <v/>
      </c>
      <c r="L49" s="15" t="str">
        <f aca="false">IF(AK49=0,"",ROUND((AsOfDate-AL49)/365.25,1))</f>
        <v/>
      </c>
      <c r="M49" s="16" t="str">
        <f aca="false">IF(AK49=0,"",IF(AsOfDate&lt;AL49,"-",DATEDIF(AL49,AsOfDate,"y")&amp;"y "&amp;DATEDIF(AL49,AsOfDate,"ym")&amp;"m "&amp;DATEDIF(AL49,AsOfDate,"md")&amp;"d"))</f>
        <v/>
      </c>
      <c r="N49" s="17" t="str">
        <f aca="false">IF(AK49=0,"",O49*HoursPerDay)</f>
        <v/>
      </c>
      <c r="O49" s="17" t="str">
        <f aca="false">IF(AK49=0,"",MAX(0,BD49-BQ49))</f>
        <v/>
      </c>
      <c r="P49" s="18"/>
      <c r="Q49" s="16"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16"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IF(AK49=0,"",IF(AW49="None","",EDATE(AL49,BF49)))</f>
        <v/>
      </c>
      <c r="T49" s="17" t="str">
        <f aca="false">IF(AK49=0,"",IF(NOT(LH_Ready),"",IF($F49&gt;PFYDate,0,IF(LH_ColPeriod=0,W49-U49+V49,SUMIFS(INDEX(LH_Data,0,LH_ColAcc),INDEX(LH_Data,0,LH_ColFirst),$A49,INDEX(LH_Data,0,LH_ColSur),$B49,INDEX(LH_Data,0,LH_ColCat),BonusCat,INDEX(LH_Data,0,LH_ColPeriod),LH_OpenLabel)*UnitFactor))))</f>
        <v/>
      </c>
      <c r="U49" s="17" t="str">
        <f aca="false">IF(AK49=0,"",IF(NOT(LH_Ready),"",SUMIFS(INDEX(LH_Data,0,LH_ColAcc),INDEX(LH_Data,0,LH_ColFirst),$A49,INDEX(LH_Data,0,LH_ColSur),$B49,INDEX(LH_Data,0,LH_ColCat),BonusCat,INDEX(LH_Data,0,LH_ColStart),"&gt;="&amp;AL49)*UnitFactor))</f>
        <v/>
      </c>
      <c r="V49" s="17" t="str">
        <f aca="false">IF(AK49=0,"",IF(NOT(LH_Ready),"",SUMIFS(INDEX(LH_Data,0,LH_ColTaken),INDEX(LH_Data,0,LH_ColFirst),$A49,INDEX(LH_Data,0,LH_ColSur),$B49,INDEX(LH_Data,0,LH_ColCat),BonusCat,INDEX(LH_Data,0,LH_ColStart),"&gt;="&amp;AL49)*UnitFactor))</f>
        <v/>
      </c>
      <c r="W49" s="17" t="str">
        <f aca="false">IF(AK49=0,"",IF(NOT(LH_Ready),"",IF(BH49=0,0,INDEX(INDEX(LH_Data,0,LH_ColClose),BH49-1)*UnitFactor)))</f>
        <v/>
      </c>
      <c r="X49" s="17" t="str">
        <f aca="false">IF(AK49=0,"",(MAX(0,BD49-BQ49)-MAX(0,BE49-BQ49))*HoursPerDay)</f>
        <v/>
      </c>
      <c r="Y49" s="17" t="str">
        <f aca="false">IF(AK49=0,"",IF(NOT(LH_Ready),"",IF($AI49="Yes",N(AE49)*HoursPerDay-SUMIFS(INDEX(LH_Data,0,LH_ColAcc),INDEX(LH_Data,0,LH_ColFirst),$A49,INDEX(LH_Data,0,LH_ColSur),$B49,INDEX(LH_Data,0,LH_ColCat),BonusCat,INDEX(LH_Data,0,LH_ColStart),"&gt;="&amp;(EOMONTH(AsOfDate,-1)+1),INDEX(LH_Data,0,LH_ColStart),"&lt;="&amp;AsOfDate)*UnitFactor,IF(BG49=0,N49,N49-N(T49)-N(U49)))))</f>
        <v/>
      </c>
      <c r="Z49" s="16" t="str">
        <f aca="false">IF(OR(AK49=0,Y49=""),"",IF(Y49&gt;0,"Yes","No"))</f>
        <v/>
      </c>
      <c r="AA49" s="16"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
      </c>
      <c r="AB49" s="17" t="str">
        <f aca="false">IF(OR(AK49=0,T49=""),"",MAX(0,BE49-BQ49)*HoursPerDay-T49)</f>
        <v/>
      </c>
      <c r="AC49" s="16" t="str">
        <f aca="false">IF(AK49=0,"",BG49)</f>
        <v/>
      </c>
      <c r="AD49" s="16"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17" t="str">
        <f aca="false">IF(AK49=0,"",O49-MAX(0,BL49-BQ49))</f>
        <v/>
      </c>
      <c r="AF49" s="14" t="str">
        <f aca="false">IF(OR(AK49=0,AE49="",N(AE49)=0,BM49=""),"",EDATE(AL49,BM49))</f>
        <v/>
      </c>
      <c r="AG49" s="17" t="str">
        <f aca="false">IF(AK49=0,"",MIN(BD49,BQ49))</f>
        <v/>
      </c>
      <c r="AH49" s="17" t="str">
        <f aca="false">IF(AK49=0,"",IF(NOT(LH_Ready),"",IF(BG49=0,0,MAX(0,ROUND(N(T49)+N(U49)-N49,2)))))</f>
        <v/>
      </c>
      <c r="AI49" s="12"/>
      <c r="AJ49" s="12"/>
      <c r="AK49" s="16" t="n">
        <f aca="false">IF(OR(LEN($A49&amp;$B49)=0,$F49=""),0,1)</f>
        <v>0</v>
      </c>
      <c r="AL49" s="14" t="str">
        <f aca="false">IF(AK49=0,"",IF(PreSchemeCounts="No",MAX(SchemeStart,IF($J49&lt;&gt;"",$J49,IF(OR(CasualCounts="Yes",COUNT($G49:$I49)=0),$F49,IF(Apply2026="No",IF($I49="",$F49,$I49),IF(COUNT($H49:$I49)=0,$F49,MIN($H49:$I49)))))),IF($J49&lt;&gt;"",$J49,IF(OR(CasualCounts="Yes",COUNT($G49:$I49)=0),$F49,IF(Apply2026="No",IF($I49="",$F49,$I49),IF(COUNT($H49:$I49)=0,$F49,MIN($H49:$I49)))))))</f>
        <v/>
      </c>
      <c r="AM49" s="16" t="str">
        <f aca="false">IF(AK49=0,"",COUNT($G49:$I49))</f>
        <v/>
      </c>
      <c r="AN49" s="14" t="str">
        <f aca="false">IF(AK49=0,"",IFERROR(SMALL($G49:$I49,1),""))</f>
        <v/>
      </c>
      <c r="AO49" s="14" t="str">
        <f aca="false">IF(AK49=0,"",IFERROR(SMALL($G49:$I49,2),""))</f>
        <v/>
      </c>
      <c r="AP49" s="14" t="str">
        <f aca="false">IF(AK49=0,"",IFERROR(SMALL($G49:$I49,3),""))</f>
        <v/>
      </c>
      <c r="AQ49" s="16" t="str">
        <f aca="false">IF(AK49=0,"",IF(AN49="","",IF(AN49=$H49,"Part-Time",IF(AN49=$I49,"Full-Time","Casual"))))</f>
        <v/>
      </c>
      <c r="AR49" s="16" t="str">
        <f aca="false">IF(AK49=0,"",IF(AO49="","",IF(AO49=$H49,"Part-Time",IF(AO49=$I49,"Full-Time","Casual"))))</f>
        <v/>
      </c>
      <c r="AS49" s="16" t="str">
        <f aca="false">IF(AK49=0,"",IF(AP49="","",IF(AP49=$H49,"Part-Time",IF(AP49=$I49,"Full-Time","Casual"))))</f>
        <v/>
      </c>
      <c r="AT49" s="16"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
      </c>
      <c r="AU49" s="16" t="str">
        <f aca="false">IF(AK49=0,"",IF(AM49&lt;2,"",IF(OR(ISNUMBER(SEARCH("full",AR49)),UPPER(TRIM(AR49))="FT",UPPER(TRIM(AR49))="FTE"),"FT",IF(AND(OR(ISNUMBER(SEARCH("part",AR49)),UPPER(TRIM(AR49))="PT",UPPER(TRIM(AR49))="PTE"),Apply2026="Yes",OR($P49="",N($P49)&gt;=PT_MinHours)),"PT","None"))))</f>
        <v/>
      </c>
      <c r="AV49" s="16" t="str">
        <f aca="false">IF(AK49=0,"",IF(AM49&lt;3,"",IF(OR(ISNUMBER(SEARCH("full",AS49)),UPPER(TRIM(AS49))="FT",UPPER(TRIM(AS49))="FTE"),"FT",IF(AND(OR(ISNUMBER(SEARCH("part",AS49)),UPPER(TRIM(AS49))="PT",UPPER(TRIM(AS49))="PTE"),Apply2026="Yes",OR($P49="",N($P49)&gt;=PT_MinHours)),"PT","None"))))</f>
        <v/>
      </c>
      <c r="AW49" s="16" t="str">
        <f aca="false">IF(AK49=0,"",IF(AND(AM49&gt;=3,AP49&lt;=AsOfDate),AV49,IF(AND(AM49&gt;=2,AO49&lt;=AsOfDate),AU49,AT49)))</f>
        <v/>
      </c>
      <c r="AX49" s="16" t="str">
        <f aca="false">IF(AK49=0,"",IF(AsOfDate&lt;AL49,-1,12*(YEAR(AsOfDate)-YEAR(AL49))+MONTH(AsOfDate)-MONTH(AL49)-IF(DAY(AsOfDate)&lt;MIN(DAY(AL49),DAY(EOMONTH(AsOfDate,0))),1,0)))</f>
        <v/>
      </c>
      <c r="AY49" s="16" t="str">
        <f aca="false">IF(AK49=0,"",IF(OR(AM49&lt;2,AO49&gt;AsOfDate),AX49,IF((AO49-1)&lt;AL49,-1,12*(YEAR((AO49-1))-YEAR(AL49))+MONTH((AO49-1))-MONTH(AL49)-IF(DAY((AO49-1))&lt;MIN(DAY(AL49),DAY(EOMONTH((AO49-1),0))),1,0))))</f>
        <v/>
      </c>
      <c r="AZ49" s="16" t="str">
        <f aca="false">IF(AK49=0,"",IF(OR(AM49&lt;3,AP49&gt;AsOfDate),AX49,IF((AP49-1)&lt;AL49,-1,12*(YEAR((AP49-1))-YEAR(AL49))+MONTH((AP49-1))-MONTH(AL49)-IF(DAY((AP49-1))&lt;MIN(DAY(AL49),DAY(EOMONTH((AP49-1),0))),1,0))))</f>
        <v/>
      </c>
      <c r="BA49" s="16" t="str">
        <f aca="false">IF(AK49=0,"",IF(PFYDate&lt;AL49,-1,12*(YEAR(PFYDate)-YEAR(AL49))+MONTH(PFYDate)-MONTH(AL49)-IF(DAY(PFYDate)&lt;MIN(DAY(AL49),DAY(EOMONTH(PFYDate,0))),1,0)))</f>
        <v/>
      </c>
      <c r="BB49" s="16" t="str">
        <f aca="false">IF(AK49=0,"",IF(OR(AM49&lt;2,AO49&gt;PFYDate),BA49,IF((AO49-1)&lt;AL49,-1,12*(YEAR((AO49-1))-YEAR(AL49))+MONTH((AO49-1))-MONTH(AL49)-IF(DAY((AO49-1))&lt;MIN(DAY(AL49),DAY(EOMONTH((AO49-1),0))),1,0))))</f>
        <v/>
      </c>
      <c r="BC49" s="16" t="str">
        <f aca="false">IF(AK49=0,"",IF(OR(AM49&lt;3,AP49&gt;PFYDate),BA49,IF((AP49-1)&lt;AL49,-1,12*(YEAR((AP49-1))-YEAR(AL49))+MONTH((AP49-1))-MONTH(AL49)-IF(DAY((AP49-1))&lt;MIN(DAY(AL49),DAY(EOMONTH((AP49-1),0))),1,0))))</f>
        <v/>
      </c>
      <c r="BD49" s="16" t="str">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
      </c>
      <c r="BE49" s="16" t="str">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
      </c>
      <c r="BF49" s="16" t="str">
        <f aca="false">IF(AK49=0,"",IF(AW49="FT",IF(AX49&lt;FT_First,FT_First,IF(AX49&lt;FT_Y5,MIN(FT_Y5,FT_First+FT_Int1*(INT((AX49-FT_First)/FT_Int1)+1)),FT_Y5+12*INT((AX49-FT_Y5)/12)+FT_Int2*(INT(MOD(AX49-FT_Y5,12)/FT_Int2)+1))),IF(AW49="PT",IF(AX49&lt;PT_First,PT_First,PT_First+PT_Int*(INT((AX49-PT_First)/PT_Int)+1)),"")))</f>
        <v/>
      </c>
      <c r="BG49" s="16" t="str">
        <f aca="false">IF(AK49=0,"",IF(NOT(LH_Ready),0,COUNTIFS(INDEX(LH_Data,0,LH_ColFirst),$A49,INDEX(LH_Data,0,LH_ColSur),$B49,INDEX(LH_Data,0,LH_ColCat),BonusCat)))</f>
        <v/>
      </c>
      <c r="BH49" s="16" t="str">
        <f aca="false">IF(AK49=0,"",IF(OR(NOT(LH_Ready),BG49=0),0,SUMPRODUCT(MAX((INDEX(LH_Data,0,LH_ColFirst)=$A49)*(INDEX(LH_Data,0,LH_ColSur)=$B49)*(INDEX(LH_Data,0,LH_ColCat)=BonusCat)*ROW(LH_Data)))))</f>
        <v/>
      </c>
      <c r="BI49" s="16" t="str">
        <f aca="false">IF(AK49=0,"",IF(EOMONTH(AsOfDate,-1)&lt;AL49,-1,12*(YEAR(EOMONTH(AsOfDate,-1))-YEAR(AL49))+MONTH(EOMONTH(AsOfDate,-1))-MONTH(AL49)-IF(DAY(EOMONTH(AsOfDate,-1))&lt;MIN(DAY(AL49),DAY(EOMONTH(EOMONTH(AsOfDate,-1),0))),1,0)))</f>
        <v/>
      </c>
      <c r="BJ49" s="16" t="str">
        <f aca="false">IF(AK49=0,"",IF(OR(AM49&lt;2,AO49&gt;EOMONTH(AsOfDate,-1)),BI49,IF((AO49-1)&lt;AL49,-1,12*(YEAR((AO49-1))-YEAR(AL49))+MONTH((AO49-1))-MONTH(AL49)-IF(DAY((AO49-1))&lt;MIN(DAY(AL49),DAY(EOMONTH((AO49-1),0))),1,0))))</f>
        <v/>
      </c>
      <c r="BK49" s="16" t="str">
        <f aca="false">IF(AK49=0,"",IF(OR(AM49&lt;3,AP49&gt;EOMONTH(AsOfDate,-1)),BI49,IF((AP49-1)&lt;AL49,-1,12*(YEAR((AP49-1))-YEAR(AL49))+MONTH((AP49-1))-MONTH(AL49)-IF(DAY((AP49-1))&lt;MIN(DAY(AL49),DAY(EOMONTH((AP49-1),0))),1,0))))</f>
        <v/>
      </c>
      <c r="BL49" s="16" t="str">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
      </c>
      <c r="BM49" s="16" t="str">
        <f aca="false">IF(AK49=0,"",IF(AW49="FT",IF(AX49&lt;FT_First,"",IF(AX49&lt;FT_Y5,FT_First+FT_Int1*INT((AX49-FT_First)/FT_Int1),FT_Y5+FT_Int2*INT((AX49-FT_Y5)/FT_Int2))),IF(AW49="PT",IF(AX49&lt;PT_First,"",PT_First+PT_Int*INT((AX49-PT_First)/PT_Int)),"")))</f>
        <v/>
      </c>
      <c r="BN49" s="16" t="str">
        <f aca="false">IF(AK49=0,"",IF((SchemeStart-1)&lt;AL49,-1,12*(YEAR((SchemeStart-1))-YEAR(AL49))+MONTH((SchemeStart-1))-MONTH(AL49)-IF(DAY((SchemeStart-1))&lt;MIN(DAY(AL49),DAY(EOMONTH((SchemeStart-1),0))),1,0)))</f>
        <v/>
      </c>
      <c r="BO49" s="16" t="str">
        <f aca="false">IF(AK49=0,"",IF(OR(AM49&lt;2,AO49&gt;(SchemeStart-1)),BN49,IF((AO49-1)&lt;AL49,-1,12*(YEAR((AO49-1))-YEAR(AL49))+MONTH((AO49-1))-MONTH(AL49)-IF(DAY((AO49-1))&lt;MIN(DAY(AL49),DAY(EOMONTH((AO49-1),0))),1,0))))</f>
        <v/>
      </c>
      <c r="BP49" s="16" t="str">
        <f aca="false">IF(AK49=0,"",IF(OR(AM49&lt;3,AP49&gt;(SchemeStart-1)),BN49,IF((AP49-1)&lt;AL49,-1,12*(YEAR((AP49-1))-YEAR(AL49))+MONTH((AP49-1))-MONTH(AL49)-IF(DAY((AP49-1))&lt;MIN(DAY(AL49),DAY(EOMONTH((AP49-1),0))),1,0))))</f>
        <v/>
      </c>
      <c r="BQ49" s="16" t="str">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
      </c>
      <c r="BR49" s="0" t="str">
        <f aca="false">IF(LEN($A49&amp;$B49)=0,"",$A49&amp;" "&amp;$B49)</f>
        <v/>
      </c>
    </row>
    <row r="50" customFormat="false" ht="15" hidden="false" customHeight="false" outlineLevel="0" collapsed="false">
      <c r="A50" s="12"/>
      <c r="B50" s="12"/>
      <c r="C50" s="12"/>
      <c r="D50" s="13"/>
      <c r="E50" s="14" t="str">
        <f aca="false">IF(OR(AK50=0,$D50=""),"",DATE(YEAR(AsOfDate)+IF(DATE(YEAR(AsOfDate),MONTH($D50),DAY($D50))&lt;=AsOfDate,1,0),MONTH($D50),DAY($D50)))</f>
        <v/>
      </c>
      <c r="F50" s="13"/>
      <c r="G50" s="13"/>
      <c r="H50" s="13"/>
      <c r="I50" s="13"/>
      <c r="J50" s="13"/>
      <c r="K50" s="14" t="str">
        <f aca="false">IF(AK50=0,"",DATE(YEAR(AsOfDate)+IF(DATE(YEAR(AsOfDate),MONTH(AL50),DAY(AL50))&lt;=AsOfDate,1,0),MONTH(AL50),DAY(AL50)))</f>
        <v/>
      </c>
      <c r="L50" s="15" t="str">
        <f aca="false">IF(AK50=0,"",ROUND((AsOfDate-AL50)/365.25,1))</f>
        <v/>
      </c>
      <c r="M50" s="16" t="str">
        <f aca="false">IF(AK50=0,"",IF(AsOfDate&lt;AL50,"-",DATEDIF(AL50,AsOfDate,"y")&amp;"y "&amp;DATEDIF(AL50,AsOfDate,"ym")&amp;"m "&amp;DATEDIF(AL50,AsOfDate,"md")&amp;"d"))</f>
        <v/>
      </c>
      <c r="N50" s="17" t="str">
        <f aca="false">IF(AK50=0,"",O50*HoursPerDay)</f>
        <v/>
      </c>
      <c r="O50" s="17" t="str">
        <f aca="false">IF(AK50=0,"",MAX(0,BD50-BQ50))</f>
        <v/>
      </c>
      <c r="P50" s="18"/>
      <c r="Q50" s="16"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
      </c>
      <c r="R50" s="16"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IF(AK50=0,"",IF(AW50="None","",EDATE(AL50,BF50)))</f>
        <v/>
      </c>
      <c r="T50" s="17" t="str">
        <f aca="false">IF(AK50=0,"",IF(NOT(LH_Ready),"",IF($F50&gt;PFYDate,0,IF(LH_ColPeriod=0,W50-U50+V50,SUMIFS(INDEX(LH_Data,0,LH_ColAcc),INDEX(LH_Data,0,LH_ColFirst),$A50,INDEX(LH_Data,0,LH_ColSur),$B50,INDEX(LH_Data,0,LH_ColCat),BonusCat,INDEX(LH_Data,0,LH_ColPeriod),LH_OpenLabel)*UnitFactor))))</f>
        <v/>
      </c>
      <c r="U50" s="17" t="str">
        <f aca="false">IF(AK50=0,"",IF(NOT(LH_Ready),"",SUMIFS(INDEX(LH_Data,0,LH_ColAcc),INDEX(LH_Data,0,LH_ColFirst),$A50,INDEX(LH_Data,0,LH_ColSur),$B50,INDEX(LH_Data,0,LH_ColCat),BonusCat,INDEX(LH_Data,0,LH_ColStart),"&gt;="&amp;AL50)*UnitFactor))</f>
        <v/>
      </c>
      <c r="V50" s="17" t="str">
        <f aca="false">IF(AK50=0,"",IF(NOT(LH_Ready),"",SUMIFS(INDEX(LH_Data,0,LH_ColTaken),INDEX(LH_Data,0,LH_ColFirst),$A50,INDEX(LH_Data,0,LH_ColSur),$B50,INDEX(LH_Data,0,LH_ColCat),BonusCat,INDEX(LH_Data,0,LH_ColStart),"&gt;="&amp;AL50)*UnitFactor))</f>
        <v/>
      </c>
      <c r="W50" s="17" t="str">
        <f aca="false">IF(AK50=0,"",IF(NOT(LH_Ready),"",IF(BH50=0,0,INDEX(INDEX(LH_Data,0,LH_ColClose),BH50-1)*UnitFactor)))</f>
        <v/>
      </c>
      <c r="X50" s="17" t="str">
        <f aca="false">IF(AK50=0,"",(MAX(0,BD50-BQ50)-MAX(0,BE50-BQ50))*HoursPerDay)</f>
        <v/>
      </c>
      <c r="Y50" s="17" t="str">
        <f aca="false">IF(AK50=0,"",IF(NOT(LH_Ready),"",IF($AI50="Yes",N(AE50)*HoursPerDay-SUMIFS(INDEX(LH_Data,0,LH_ColAcc),INDEX(LH_Data,0,LH_ColFirst),$A50,INDEX(LH_Data,0,LH_ColSur),$B50,INDEX(LH_Data,0,LH_ColCat),BonusCat,INDEX(LH_Data,0,LH_ColStart),"&gt;="&amp;(EOMONTH(AsOfDate,-1)+1),INDEX(LH_Data,0,LH_ColStart),"&lt;="&amp;AsOfDate)*UnitFactor,IF(BG50=0,N50,N50-N(T50)-N(U50)))))</f>
        <v/>
      </c>
      <c r="Z50" s="16" t="str">
        <f aca="false">IF(OR(AK50=0,Y50=""),"",IF(Y50&gt;0,"Yes","No"))</f>
        <v/>
      </c>
      <c r="AA50" s="16"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
      </c>
      <c r="AB50" s="17" t="str">
        <f aca="false">IF(OR(AK50=0,T50=""),"",MAX(0,BE50-BQ50)*HoursPerDay-T50)</f>
        <v/>
      </c>
      <c r="AC50" s="16" t="str">
        <f aca="false">IF(AK50=0,"",BG50)</f>
        <v/>
      </c>
      <c r="AD50" s="16"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17" t="str">
        <f aca="false">IF(AK50=0,"",O50-MAX(0,BL50-BQ50))</f>
        <v/>
      </c>
      <c r="AF50" s="14" t="str">
        <f aca="false">IF(OR(AK50=0,AE50="",N(AE50)=0,BM50=""),"",EDATE(AL50,BM50))</f>
        <v/>
      </c>
      <c r="AG50" s="17" t="str">
        <f aca="false">IF(AK50=0,"",MIN(BD50,BQ50))</f>
        <v/>
      </c>
      <c r="AH50" s="17" t="str">
        <f aca="false">IF(AK50=0,"",IF(NOT(LH_Ready),"",IF(BG50=0,0,MAX(0,ROUND(N(T50)+N(U50)-N50,2)))))</f>
        <v/>
      </c>
      <c r="AI50" s="12"/>
      <c r="AJ50" s="12"/>
      <c r="AK50" s="16" t="n">
        <f aca="false">IF(OR(LEN($A50&amp;$B50)=0,$F50=""),0,1)</f>
        <v>0</v>
      </c>
      <c r="AL50" s="14" t="str">
        <f aca="false">IF(AK50=0,"",IF(PreSchemeCounts="No",MAX(SchemeStart,IF($J50&lt;&gt;"",$J50,IF(OR(CasualCounts="Yes",COUNT($G50:$I50)=0),$F50,IF(Apply2026="No",IF($I50="",$F50,$I50),IF(COUNT($H50:$I50)=0,$F50,MIN($H50:$I50)))))),IF($J50&lt;&gt;"",$J50,IF(OR(CasualCounts="Yes",COUNT($G50:$I50)=0),$F50,IF(Apply2026="No",IF($I50="",$F50,$I50),IF(COUNT($H50:$I50)=0,$F50,MIN($H50:$I50)))))))</f>
        <v/>
      </c>
      <c r="AM50" s="16" t="str">
        <f aca="false">IF(AK50=0,"",COUNT($G50:$I50))</f>
        <v/>
      </c>
      <c r="AN50" s="14" t="str">
        <f aca="false">IF(AK50=0,"",IFERROR(SMALL($G50:$I50,1),""))</f>
        <v/>
      </c>
      <c r="AO50" s="14" t="str">
        <f aca="false">IF(AK50=0,"",IFERROR(SMALL($G50:$I50,2),""))</f>
        <v/>
      </c>
      <c r="AP50" s="14" t="str">
        <f aca="false">IF(AK50=0,"",IFERROR(SMALL($G50:$I50,3),""))</f>
        <v/>
      </c>
      <c r="AQ50" s="16" t="str">
        <f aca="false">IF(AK50=0,"",IF(AN50="","",IF(AN50=$H50,"Part-Time",IF(AN50=$I50,"Full-Time","Casual"))))</f>
        <v/>
      </c>
      <c r="AR50" s="16" t="str">
        <f aca="false">IF(AK50=0,"",IF(AO50="","",IF(AO50=$H50,"Part-Time",IF(AO50=$I50,"Full-Time","Casual"))))</f>
        <v/>
      </c>
      <c r="AS50" s="16" t="str">
        <f aca="false">IF(AK50=0,"",IF(AP50="","",IF(AP50=$H50,"Part-Time",IF(AP50=$I50,"Full-Time","Casual"))))</f>
        <v/>
      </c>
      <c r="AT50" s="16"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
      </c>
      <c r="AU50" s="16" t="str">
        <f aca="false">IF(AK50=0,"",IF(AM50&lt;2,"",IF(OR(ISNUMBER(SEARCH("full",AR50)),UPPER(TRIM(AR50))="FT",UPPER(TRIM(AR50))="FTE"),"FT",IF(AND(OR(ISNUMBER(SEARCH("part",AR50)),UPPER(TRIM(AR50))="PT",UPPER(TRIM(AR50))="PTE"),Apply2026="Yes",OR($P50="",N($P50)&gt;=PT_MinHours)),"PT","None"))))</f>
        <v/>
      </c>
      <c r="AV50" s="16" t="str">
        <f aca="false">IF(AK50=0,"",IF(AM50&lt;3,"",IF(OR(ISNUMBER(SEARCH("full",AS50)),UPPER(TRIM(AS50))="FT",UPPER(TRIM(AS50))="FTE"),"FT",IF(AND(OR(ISNUMBER(SEARCH("part",AS50)),UPPER(TRIM(AS50))="PT",UPPER(TRIM(AS50))="PTE"),Apply2026="Yes",OR($P50="",N($P50)&gt;=PT_MinHours)),"PT","None"))))</f>
        <v/>
      </c>
      <c r="AW50" s="16" t="str">
        <f aca="false">IF(AK50=0,"",IF(AND(AM50&gt;=3,AP50&lt;=AsOfDate),AV50,IF(AND(AM50&gt;=2,AO50&lt;=AsOfDate),AU50,AT50)))</f>
        <v/>
      </c>
      <c r="AX50" s="16" t="str">
        <f aca="false">IF(AK50=0,"",IF(AsOfDate&lt;AL50,-1,12*(YEAR(AsOfDate)-YEAR(AL50))+MONTH(AsOfDate)-MONTH(AL50)-IF(DAY(AsOfDate)&lt;MIN(DAY(AL50),DAY(EOMONTH(AsOfDate,0))),1,0)))</f>
        <v/>
      </c>
      <c r="AY50" s="16" t="str">
        <f aca="false">IF(AK50=0,"",IF(OR(AM50&lt;2,AO50&gt;AsOfDate),AX50,IF((AO50-1)&lt;AL50,-1,12*(YEAR((AO50-1))-YEAR(AL50))+MONTH((AO50-1))-MONTH(AL50)-IF(DAY((AO50-1))&lt;MIN(DAY(AL50),DAY(EOMONTH((AO50-1),0))),1,0))))</f>
        <v/>
      </c>
      <c r="AZ50" s="16" t="str">
        <f aca="false">IF(AK50=0,"",IF(OR(AM50&lt;3,AP50&gt;AsOfDate),AX50,IF((AP50-1)&lt;AL50,-1,12*(YEAR((AP50-1))-YEAR(AL50))+MONTH((AP50-1))-MONTH(AL50)-IF(DAY((AP50-1))&lt;MIN(DAY(AL50),DAY(EOMONTH((AP50-1),0))),1,0))))</f>
        <v/>
      </c>
      <c r="BA50" s="16" t="str">
        <f aca="false">IF(AK50=0,"",IF(PFYDate&lt;AL50,-1,12*(YEAR(PFYDate)-YEAR(AL50))+MONTH(PFYDate)-MONTH(AL50)-IF(DAY(PFYDate)&lt;MIN(DAY(AL50),DAY(EOMONTH(PFYDate,0))),1,0)))</f>
        <v/>
      </c>
      <c r="BB50" s="16" t="str">
        <f aca="false">IF(AK50=0,"",IF(OR(AM50&lt;2,AO50&gt;PFYDate),BA50,IF((AO50-1)&lt;AL50,-1,12*(YEAR((AO50-1))-YEAR(AL50))+MONTH((AO50-1))-MONTH(AL50)-IF(DAY((AO50-1))&lt;MIN(DAY(AL50),DAY(EOMONTH((AO50-1),0))),1,0))))</f>
        <v/>
      </c>
      <c r="BC50" s="16" t="str">
        <f aca="false">IF(AK50=0,"",IF(OR(AM50&lt;3,AP50&gt;PFYDate),BA50,IF((AP50-1)&lt;AL50,-1,12*(YEAR((AP50-1))-YEAR(AL50))+MONTH((AP50-1))-MONTH(AL50)-IF(DAY((AP50-1))&lt;MIN(DAY(AL50),DAY(EOMONTH((AP50-1),0))),1,0))))</f>
        <v/>
      </c>
      <c r="BD50" s="16" t="str">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
      </c>
      <c r="BE50" s="16" t="str">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
      </c>
      <c r="BF50" s="16" t="str">
        <f aca="false">IF(AK50=0,"",IF(AW50="FT",IF(AX50&lt;FT_First,FT_First,IF(AX50&lt;FT_Y5,MIN(FT_Y5,FT_First+FT_Int1*(INT((AX50-FT_First)/FT_Int1)+1)),FT_Y5+12*INT((AX50-FT_Y5)/12)+FT_Int2*(INT(MOD(AX50-FT_Y5,12)/FT_Int2)+1))),IF(AW50="PT",IF(AX50&lt;PT_First,PT_First,PT_First+PT_Int*(INT((AX50-PT_First)/PT_Int)+1)),"")))</f>
        <v/>
      </c>
      <c r="BG50" s="16" t="str">
        <f aca="false">IF(AK50=0,"",IF(NOT(LH_Ready),0,COUNTIFS(INDEX(LH_Data,0,LH_ColFirst),$A50,INDEX(LH_Data,0,LH_ColSur),$B50,INDEX(LH_Data,0,LH_ColCat),BonusCat)))</f>
        <v/>
      </c>
      <c r="BH50" s="16" t="str">
        <f aca="false">IF(AK50=0,"",IF(OR(NOT(LH_Ready),BG50=0),0,SUMPRODUCT(MAX((INDEX(LH_Data,0,LH_ColFirst)=$A50)*(INDEX(LH_Data,0,LH_ColSur)=$B50)*(INDEX(LH_Data,0,LH_ColCat)=BonusCat)*ROW(LH_Data)))))</f>
        <v/>
      </c>
      <c r="BI50" s="16" t="str">
        <f aca="false">IF(AK50=0,"",IF(EOMONTH(AsOfDate,-1)&lt;AL50,-1,12*(YEAR(EOMONTH(AsOfDate,-1))-YEAR(AL50))+MONTH(EOMONTH(AsOfDate,-1))-MONTH(AL50)-IF(DAY(EOMONTH(AsOfDate,-1))&lt;MIN(DAY(AL50),DAY(EOMONTH(EOMONTH(AsOfDate,-1),0))),1,0)))</f>
        <v/>
      </c>
      <c r="BJ50" s="16" t="str">
        <f aca="false">IF(AK50=0,"",IF(OR(AM50&lt;2,AO50&gt;EOMONTH(AsOfDate,-1)),BI50,IF((AO50-1)&lt;AL50,-1,12*(YEAR((AO50-1))-YEAR(AL50))+MONTH((AO50-1))-MONTH(AL50)-IF(DAY((AO50-1))&lt;MIN(DAY(AL50),DAY(EOMONTH((AO50-1),0))),1,0))))</f>
        <v/>
      </c>
      <c r="BK50" s="16" t="str">
        <f aca="false">IF(AK50=0,"",IF(OR(AM50&lt;3,AP50&gt;EOMONTH(AsOfDate,-1)),BI50,IF((AP50-1)&lt;AL50,-1,12*(YEAR((AP50-1))-YEAR(AL50))+MONTH((AP50-1))-MONTH(AL50)-IF(DAY((AP50-1))&lt;MIN(DAY(AL50),DAY(EOMONTH((AP50-1),0))),1,0))))</f>
        <v/>
      </c>
      <c r="BL50" s="16" t="str">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
      </c>
      <c r="BM50" s="16" t="str">
        <f aca="false">IF(AK50=0,"",IF(AW50="FT",IF(AX50&lt;FT_First,"",IF(AX50&lt;FT_Y5,FT_First+FT_Int1*INT((AX50-FT_First)/FT_Int1),FT_Y5+FT_Int2*INT((AX50-FT_Y5)/FT_Int2))),IF(AW50="PT",IF(AX50&lt;PT_First,"",PT_First+PT_Int*INT((AX50-PT_First)/PT_Int)),"")))</f>
        <v/>
      </c>
      <c r="BN50" s="16" t="str">
        <f aca="false">IF(AK50=0,"",IF((SchemeStart-1)&lt;AL50,-1,12*(YEAR((SchemeStart-1))-YEAR(AL50))+MONTH((SchemeStart-1))-MONTH(AL50)-IF(DAY((SchemeStart-1))&lt;MIN(DAY(AL50),DAY(EOMONTH((SchemeStart-1),0))),1,0)))</f>
        <v/>
      </c>
      <c r="BO50" s="16" t="str">
        <f aca="false">IF(AK50=0,"",IF(OR(AM50&lt;2,AO50&gt;(SchemeStart-1)),BN50,IF((AO50-1)&lt;AL50,-1,12*(YEAR((AO50-1))-YEAR(AL50))+MONTH((AO50-1))-MONTH(AL50)-IF(DAY((AO50-1))&lt;MIN(DAY(AL50),DAY(EOMONTH((AO50-1),0))),1,0))))</f>
        <v/>
      </c>
      <c r="BP50" s="16" t="str">
        <f aca="false">IF(AK50=0,"",IF(OR(AM50&lt;3,AP50&gt;(SchemeStart-1)),BN50,IF((AP50-1)&lt;AL50,-1,12*(YEAR((AP50-1))-YEAR(AL50))+MONTH((AP50-1))-MONTH(AL50)-IF(DAY((AP50-1))&lt;MIN(DAY(AL50),DAY(EOMONTH((AP50-1),0))),1,0))))</f>
        <v/>
      </c>
      <c r="BQ50" s="16" t="str">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
      </c>
      <c r="BR50" s="0" t="str">
        <f aca="false">IF(LEN($A50&amp;$B50)=0,"",$A50&amp;" "&amp;$B50)</f>
        <v/>
      </c>
    </row>
    <row r="51" customFormat="false" ht="15" hidden="false" customHeight="false" outlineLevel="0" collapsed="false">
      <c r="A51" s="12"/>
      <c r="B51" s="12"/>
      <c r="C51" s="12"/>
      <c r="D51" s="13"/>
      <c r="E51" s="14" t="str">
        <f aca="false">IF(OR(AK51=0,$D51=""),"",DATE(YEAR(AsOfDate)+IF(DATE(YEAR(AsOfDate),MONTH($D51),DAY($D51))&lt;=AsOfDate,1,0),MONTH($D51),DAY($D51)))</f>
        <v/>
      </c>
      <c r="F51" s="13"/>
      <c r="G51" s="13"/>
      <c r="H51" s="13"/>
      <c r="I51" s="13"/>
      <c r="J51" s="13"/>
      <c r="K51" s="14" t="str">
        <f aca="false">IF(AK51=0,"",DATE(YEAR(AsOfDate)+IF(DATE(YEAR(AsOfDate),MONTH(AL51),DAY(AL51))&lt;=AsOfDate,1,0),MONTH(AL51),DAY(AL51)))</f>
        <v/>
      </c>
      <c r="L51" s="15" t="str">
        <f aca="false">IF(AK51=0,"",ROUND((AsOfDate-AL51)/365.25,1))</f>
        <v/>
      </c>
      <c r="M51" s="16" t="str">
        <f aca="false">IF(AK51=0,"",IF(AsOfDate&lt;AL51,"-",DATEDIF(AL51,AsOfDate,"y")&amp;"y "&amp;DATEDIF(AL51,AsOfDate,"ym")&amp;"m "&amp;DATEDIF(AL51,AsOfDate,"md")&amp;"d"))</f>
        <v/>
      </c>
      <c r="N51" s="17" t="str">
        <f aca="false">IF(AK51=0,"",O51*HoursPerDay)</f>
        <v/>
      </c>
      <c r="O51" s="17" t="str">
        <f aca="false">IF(AK51=0,"",MAX(0,BD51-BQ51))</f>
        <v/>
      </c>
      <c r="P51" s="18"/>
      <c r="Q51" s="16"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
      </c>
      <c r="R51" s="16"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IF(AK51=0,"",IF(AW51="None","",EDATE(AL51,BF51)))</f>
        <v/>
      </c>
      <c r="T51" s="17" t="str">
        <f aca="false">IF(AK51=0,"",IF(NOT(LH_Ready),"",IF($F51&gt;PFYDate,0,IF(LH_ColPeriod=0,W51-U51+V51,SUMIFS(INDEX(LH_Data,0,LH_ColAcc),INDEX(LH_Data,0,LH_ColFirst),$A51,INDEX(LH_Data,0,LH_ColSur),$B51,INDEX(LH_Data,0,LH_ColCat),BonusCat,INDEX(LH_Data,0,LH_ColPeriod),LH_OpenLabel)*UnitFactor))))</f>
        <v/>
      </c>
      <c r="U51" s="17" t="str">
        <f aca="false">IF(AK51=0,"",IF(NOT(LH_Ready),"",SUMIFS(INDEX(LH_Data,0,LH_ColAcc),INDEX(LH_Data,0,LH_ColFirst),$A51,INDEX(LH_Data,0,LH_ColSur),$B51,INDEX(LH_Data,0,LH_ColCat),BonusCat,INDEX(LH_Data,0,LH_ColStart),"&gt;="&amp;AL51)*UnitFactor))</f>
        <v/>
      </c>
      <c r="V51" s="17" t="str">
        <f aca="false">IF(AK51=0,"",IF(NOT(LH_Ready),"",SUMIFS(INDEX(LH_Data,0,LH_ColTaken),INDEX(LH_Data,0,LH_ColFirst),$A51,INDEX(LH_Data,0,LH_ColSur),$B51,INDEX(LH_Data,0,LH_ColCat),BonusCat,INDEX(LH_Data,0,LH_ColStart),"&gt;="&amp;AL51)*UnitFactor))</f>
        <v/>
      </c>
      <c r="W51" s="17" t="str">
        <f aca="false">IF(AK51=0,"",IF(NOT(LH_Ready),"",IF(BH51=0,0,INDEX(INDEX(LH_Data,0,LH_ColClose),BH51-1)*UnitFactor)))</f>
        <v/>
      </c>
      <c r="X51" s="17" t="str">
        <f aca="false">IF(AK51=0,"",(MAX(0,BD51-BQ51)-MAX(0,BE51-BQ51))*HoursPerDay)</f>
        <v/>
      </c>
      <c r="Y51" s="17" t="str">
        <f aca="false">IF(AK51=0,"",IF(NOT(LH_Ready),"",IF($AI51="Yes",N(AE51)*HoursPerDay-SUMIFS(INDEX(LH_Data,0,LH_ColAcc),INDEX(LH_Data,0,LH_ColFirst),$A51,INDEX(LH_Data,0,LH_ColSur),$B51,INDEX(LH_Data,0,LH_ColCat),BonusCat,INDEX(LH_Data,0,LH_ColStart),"&gt;="&amp;(EOMONTH(AsOfDate,-1)+1),INDEX(LH_Data,0,LH_ColStart),"&lt;="&amp;AsOfDate)*UnitFactor,IF(BG51=0,N51,N51-N(T51)-N(U51)))))</f>
        <v/>
      </c>
      <c r="Z51" s="16" t="str">
        <f aca="false">IF(OR(AK51=0,Y51=""),"",IF(Y51&gt;0,"Yes","No"))</f>
        <v/>
      </c>
      <c r="AA51" s="16"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
      </c>
      <c r="AB51" s="17" t="str">
        <f aca="false">IF(OR(AK51=0,T51=""),"",MAX(0,BE51-BQ51)*HoursPerDay-T51)</f>
        <v/>
      </c>
      <c r="AC51" s="16" t="str">
        <f aca="false">IF(AK51=0,"",BG51)</f>
        <v/>
      </c>
      <c r="AD51" s="16"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17" t="str">
        <f aca="false">IF(AK51=0,"",O51-MAX(0,BL51-BQ51))</f>
        <v/>
      </c>
      <c r="AF51" s="14" t="str">
        <f aca="false">IF(OR(AK51=0,AE51="",N(AE51)=0,BM51=""),"",EDATE(AL51,BM51))</f>
        <v/>
      </c>
      <c r="AG51" s="17" t="str">
        <f aca="false">IF(AK51=0,"",MIN(BD51,BQ51))</f>
        <v/>
      </c>
      <c r="AH51" s="17" t="str">
        <f aca="false">IF(AK51=0,"",IF(NOT(LH_Ready),"",IF(BG51=0,0,MAX(0,ROUND(N(T51)+N(U51)-N51,2)))))</f>
        <v/>
      </c>
      <c r="AI51" s="12"/>
      <c r="AJ51" s="12"/>
      <c r="AK51" s="16" t="n">
        <f aca="false">IF(OR(LEN($A51&amp;$B51)=0,$F51=""),0,1)</f>
        <v>0</v>
      </c>
      <c r="AL51" s="14" t="str">
        <f aca="false">IF(AK51=0,"",IF(PreSchemeCounts="No",MAX(SchemeStart,IF($J51&lt;&gt;"",$J51,IF(OR(CasualCounts="Yes",COUNT($G51:$I51)=0),$F51,IF(Apply2026="No",IF($I51="",$F51,$I51),IF(COUNT($H51:$I51)=0,$F51,MIN($H51:$I51)))))),IF($J51&lt;&gt;"",$J51,IF(OR(CasualCounts="Yes",COUNT($G51:$I51)=0),$F51,IF(Apply2026="No",IF($I51="",$F51,$I51),IF(COUNT($H51:$I51)=0,$F51,MIN($H51:$I51)))))))</f>
        <v/>
      </c>
      <c r="AM51" s="16" t="str">
        <f aca="false">IF(AK51=0,"",COUNT($G51:$I51))</f>
        <v/>
      </c>
      <c r="AN51" s="14" t="str">
        <f aca="false">IF(AK51=0,"",IFERROR(SMALL($G51:$I51,1),""))</f>
        <v/>
      </c>
      <c r="AO51" s="14" t="str">
        <f aca="false">IF(AK51=0,"",IFERROR(SMALL($G51:$I51,2),""))</f>
        <v/>
      </c>
      <c r="AP51" s="14" t="str">
        <f aca="false">IF(AK51=0,"",IFERROR(SMALL($G51:$I51,3),""))</f>
        <v/>
      </c>
      <c r="AQ51" s="16" t="str">
        <f aca="false">IF(AK51=0,"",IF(AN51="","",IF(AN51=$H51,"Part-Time",IF(AN51=$I51,"Full-Time","Casual"))))</f>
        <v/>
      </c>
      <c r="AR51" s="16" t="str">
        <f aca="false">IF(AK51=0,"",IF(AO51="","",IF(AO51=$H51,"Part-Time",IF(AO51=$I51,"Full-Time","Casual"))))</f>
        <v/>
      </c>
      <c r="AS51" s="16" t="str">
        <f aca="false">IF(AK51=0,"",IF(AP51="","",IF(AP51=$H51,"Part-Time",IF(AP51=$I51,"Full-Time","Casual"))))</f>
        <v/>
      </c>
      <c r="AT51" s="16"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
      </c>
      <c r="AU51" s="16" t="str">
        <f aca="false">IF(AK51=0,"",IF(AM51&lt;2,"",IF(OR(ISNUMBER(SEARCH("full",AR51)),UPPER(TRIM(AR51))="FT",UPPER(TRIM(AR51))="FTE"),"FT",IF(AND(OR(ISNUMBER(SEARCH("part",AR51)),UPPER(TRIM(AR51))="PT",UPPER(TRIM(AR51))="PTE"),Apply2026="Yes",OR($P51="",N($P51)&gt;=PT_MinHours)),"PT","None"))))</f>
        <v/>
      </c>
      <c r="AV51" s="16" t="str">
        <f aca="false">IF(AK51=0,"",IF(AM51&lt;3,"",IF(OR(ISNUMBER(SEARCH("full",AS51)),UPPER(TRIM(AS51))="FT",UPPER(TRIM(AS51))="FTE"),"FT",IF(AND(OR(ISNUMBER(SEARCH("part",AS51)),UPPER(TRIM(AS51))="PT",UPPER(TRIM(AS51))="PTE"),Apply2026="Yes",OR($P51="",N($P51)&gt;=PT_MinHours)),"PT","None"))))</f>
        <v/>
      </c>
      <c r="AW51" s="16" t="str">
        <f aca="false">IF(AK51=0,"",IF(AND(AM51&gt;=3,AP51&lt;=AsOfDate),AV51,IF(AND(AM51&gt;=2,AO51&lt;=AsOfDate),AU51,AT51)))</f>
        <v/>
      </c>
      <c r="AX51" s="16" t="str">
        <f aca="false">IF(AK51=0,"",IF(AsOfDate&lt;AL51,-1,12*(YEAR(AsOfDate)-YEAR(AL51))+MONTH(AsOfDate)-MONTH(AL51)-IF(DAY(AsOfDate)&lt;MIN(DAY(AL51),DAY(EOMONTH(AsOfDate,0))),1,0)))</f>
        <v/>
      </c>
      <c r="AY51" s="16" t="str">
        <f aca="false">IF(AK51=0,"",IF(OR(AM51&lt;2,AO51&gt;AsOfDate),AX51,IF((AO51-1)&lt;AL51,-1,12*(YEAR((AO51-1))-YEAR(AL51))+MONTH((AO51-1))-MONTH(AL51)-IF(DAY((AO51-1))&lt;MIN(DAY(AL51),DAY(EOMONTH((AO51-1),0))),1,0))))</f>
        <v/>
      </c>
      <c r="AZ51" s="16" t="str">
        <f aca="false">IF(AK51=0,"",IF(OR(AM51&lt;3,AP51&gt;AsOfDate),AX51,IF((AP51-1)&lt;AL51,-1,12*(YEAR((AP51-1))-YEAR(AL51))+MONTH((AP51-1))-MONTH(AL51)-IF(DAY((AP51-1))&lt;MIN(DAY(AL51),DAY(EOMONTH((AP51-1),0))),1,0))))</f>
        <v/>
      </c>
      <c r="BA51" s="16" t="str">
        <f aca="false">IF(AK51=0,"",IF(PFYDate&lt;AL51,-1,12*(YEAR(PFYDate)-YEAR(AL51))+MONTH(PFYDate)-MONTH(AL51)-IF(DAY(PFYDate)&lt;MIN(DAY(AL51),DAY(EOMONTH(PFYDate,0))),1,0)))</f>
        <v/>
      </c>
      <c r="BB51" s="16" t="str">
        <f aca="false">IF(AK51=0,"",IF(OR(AM51&lt;2,AO51&gt;PFYDate),BA51,IF((AO51-1)&lt;AL51,-1,12*(YEAR((AO51-1))-YEAR(AL51))+MONTH((AO51-1))-MONTH(AL51)-IF(DAY((AO51-1))&lt;MIN(DAY(AL51),DAY(EOMONTH((AO51-1),0))),1,0))))</f>
        <v/>
      </c>
      <c r="BC51" s="16" t="str">
        <f aca="false">IF(AK51=0,"",IF(OR(AM51&lt;3,AP51&gt;PFYDate),BA51,IF((AP51-1)&lt;AL51,-1,12*(YEAR((AP51-1))-YEAR(AL51))+MONTH((AP51-1))-MONTH(AL51)-IF(DAY((AP51-1))&lt;MIN(DAY(AL51),DAY(EOMONTH((AP51-1),0))),1,0))))</f>
        <v/>
      </c>
      <c r="BD51" s="16" t="str">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
      </c>
      <c r="BE51" s="16" t="str">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
      </c>
      <c r="BF51" s="16" t="str">
        <f aca="false">IF(AK51=0,"",IF(AW51="FT",IF(AX51&lt;FT_First,FT_First,IF(AX51&lt;FT_Y5,MIN(FT_Y5,FT_First+FT_Int1*(INT((AX51-FT_First)/FT_Int1)+1)),FT_Y5+12*INT((AX51-FT_Y5)/12)+FT_Int2*(INT(MOD(AX51-FT_Y5,12)/FT_Int2)+1))),IF(AW51="PT",IF(AX51&lt;PT_First,PT_First,PT_First+PT_Int*(INT((AX51-PT_First)/PT_Int)+1)),"")))</f>
        <v/>
      </c>
      <c r="BG51" s="16" t="str">
        <f aca="false">IF(AK51=0,"",IF(NOT(LH_Ready),0,COUNTIFS(INDEX(LH_Data,0,LH_ColFirst),$A51,INDEX(LH_Data,0,LH_ColSur),$B51,INDEX(LH_Data,0,LH_ColCat),BonusCat)))</f>
        <v/>
      </c>
      <c r="BH51" s="16" t="str">
        <f aca="false">IF(AK51=0,"",IF(OR(NOT(LH_Ready),BG51=0),0,SUMPRODUCT(MAX((INDEX(LH_Data,0,LH_ColFirst)=$A51)*(INDEX(LH_Data,0,LH_ColSur)=$B51)*(INDEX(LH_Data,0,LH_ColCat)=BonusCat)*ROW(LH_Data)))))</f>
        <v/>
      </c>
      <c r="BI51" s="16" t="str">
        <f aca="false">IF(AK51=0,"",IF(EOMONTH(AsOfDate,-1)&lt;AL51,-1,12*(YEAR(EOMONTH(AsOfDate,-1))-YEAR(AL51))+MONTH(EOMONTH(AsOfDate,-1))-MONTH(AL51)-IF(DAY(EOMONTH(AsOfDate,-1))&lt;MIN(DAY(AL51),DAY(EOMONTH(EOMONTH(AsOfDate,-1),0))),1,0)))</f>
        <v/>
      </c>
      <c r="BJ51" s="16" t="str">
        <f aca="false">IF(AK51=0,"",IF(OR(AM51&lt;2,AO51&gt;EOMONTH(AsOfDate,-1)),BI51,IF((AO51-1)&lt;AL51,-1,12*(YEAR((AO51-1))-YEAR(AL51))+MONTH((AO51-1))-MONTH(AL51)-IF(DAY((AO51-1))&lt;MIN(DAY(AL51),DAY(EOMONTH((AO51-1),0))),1,0))))</f>
        <v/>
      </c>
      <c r="BK51" s="16" t="str">
        <f aca="false">IF(AK51=0,"",IF(OR(AM51&lt;3,AP51&gt;EOMONTH(AsOfDate,-1)),BI51,IF((AP51-1)&lt;AL51,-1,12*(YEAR((AP51-1))-YEAR(AL51))+MONTH((AP51-1))-MONTH(AL51)-IF(DAY((AP51-1))&lt;MIN(DAY(AL51),DAY(EOMONTH((AP51-1),0))),1,0))))</f>
        <v/>
      </c>
      <c r="BL51" s="16" t="str">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
      </c>
      <c r="BM51" s="16" t="str">
        <f aca="false">IF(AK51=0,"",IF(AW51="FT",IF(AX51&lt;FT_First,"",IF(AX51&lt;FT_Y5,FT_First+FT_Int1*INT((AX51-FT_First)/FT_Int1),FT_Y5+FT_Int2*INT((AX51-FT_Y5)/FT_Int2))),IF(AW51="PT",IF(AX51&lt;PT_First,"",PT_First+PT_Int*INT((AX51-PT_First)/PT_Int)),"")))</f>
        <v/>
      </c>
      <c r="BN51" s="16" t="str">
        <f aca="false">IF(AK51=0,"",IF((SchemeStart-1)&lt;AL51,-1,12*(YEAR((SchemeStart-1))-YEAR(AL51))+MONTH((SchemeStart-1))-MONTH(AL51)-IF(DAY((SchemeStart-1))&lt;MIN(DAY(AL51),DAY(EOMONTH((SchemeStart-1),0))),1,0)))</f>
        <v/>
      </c>
      <c r="BO51" s="16" t="str">
        <f aca="false">IF(AK51=0,"",IF(OR(AM51&lt;2,AO51&gt;(SchemeStart-1)),BN51,IF((AO51-1)&lt;AL51,-1,12*(YEAR((AO51-1))-YEAR(AL51))+MONTH((AO51-1))-MONTH(AL51)-IF(DAY((AO51-1))&lt;MIN(DAY(AL51),DAY(EOMONTH((AO51-1),0))),1,0))))</f>
        <v/>
      </c>
      <c r="BP51" s="16" t="str">
        <f aca="false">IF(AK51=0,"",IF(OR(AM51&lt;3,AP51&gt;(SchemeStart-1)),BN51,IF((AP51-1)&lt;AL51,-1,12*(YEAR((AP51-1))-YEAR(AL51))+MONTH((AP51-1))-MONTH(AL51)-IF(DAY((AP51-1))&lt;MIN(DAY(AL51),DAY(EOMONTH((AP51-1),0))),1,0))))</f>
        <v/>
      </c>
      <c r="BQ51" s="16" t="str">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
      </c>
      <c r="BR51" s="0" t="str">
        <f aca="false">IF(LEN($A51&amp;$B51)=0,"",$A51&amp;" "&amp;$B51)</f>
        <v/>
      </c>
    </row>
    <row r="52" customFormat="false" ht="15" hidden="false" customHeight="false" outlineLevel="0" collapsed="false">
      <c r="A52" s="12"/>
      <c r="B52" s="12"/>
      <c r="C52" s="12"/>
      <c r="D52" s="13"/>
      <c r="E52" s="14" t="str">
        <f aca="false">IF(OR(AK52=0,$D52=""),"",DATE(YEAR(AsOfDate)+IF(DATE(YEAR(AsOfDate),MONTH($D52),DAY($D52))&lt;=AsOfDate,1,0),MONTH($D52),DAY($D52)))</f>
        <v/>
      </c>
      <c r="F52" s="13"/>
      <c r="G52" s="13"/>
      <c r="H52" s="13"/>
      <c r="I52" s="13"/>
      <c r="J52" s="13"/>
      <c r="K52" s="14" t="str">
        <f aca="false">IF(AK52=0,"",DATE(YEAR(AsOfDate)+IF(DATE(YEAR(AsOfDate),MONTH(AL52),DAY(AL52))&lt;=AsOfDate,1,0),MONTH(AL52),DAY(AL52)))</f>
        <v/>
      </c>
      <c r="L52" s="15" t="str">
        <f aca="false">IF(AK52=0,"",ROUND((AsOfDate-AL52)/365.25,1))</f>
        <v/>
      </c>
      <c r="M52" s="16" t="str">
        <f aca="false">IF(AK52=0,"",IF(AsOfDate&lt;AL52,"-",DATEDIF(AL52,AsOfDate,"y")&amp;"y "&amp;DATEDIF(AL52,AsOfDate,"ym")&amp;"m "&amp;DATEDIF(AL52,AsOfDate,"md")&amp;"d"))</f>
        <v/>
      </c>
      <c r="N52" s="17" t="str">
        <f aca="false">IF(AK52=0,"",O52*HoursPerDay)</f>
        <v/>
      </c>
      <c r="O52" s="17" t="str">
        <f aca="false">IF(AK52=0,"",MAX(0,BD52-BQ52))</f>
        <v/>
      </c>
      <c r="P52" s="18"/>
      <c r="Q52" s="16"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16"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IF(AK52=0,"",IF(AW52="None","",EDATE(AL52,BF52)))</f>
        <v/>
      </c>
      <c r="T52" s="17" t="str">
        <f aca="false">IF(AK52=0,"",IF(NOT(LH_Ready),"",IF($F52&gt;PFYDate,0,IF(LH_ColPeriod=0,W52-U52+V52,SUMIFS(INDEX(LH_Data,0,LH_ColAcc),INDEX(LH_Data,0,LH_ColFirst),$A52,INDEX(LH_Data,0,LH_ColSur),$B52,INDEX(LH_Data,0,LH_ColCat),BonusCat,INDEX(LH_Data,0,LH_ColPeriod),LH_OpenLabel)*UnitFactor))))</f>
        <v/>
      </c>
      <c r="U52" s="17" t="str">
        <f aca="false">IF(AK52=0,"",IF(NOT(LH_Ready),"",SUMIFS(INDEX(LH_Data,0,LH_ColAcc),INDEX(LH_Data,0,LH_ColFirst),$A52,INDEX(LH_Data,0,LH_ColSur),$B52,INDEX(LH_Data,0,LH_ColCat),BonusCat,INDEX(LH_Data,0,LH_ColStart),"&gt;="&amp;AL52)*UnitFactor))</f>
        <v/>
      </c>
      <c r="V52" s="17" t="str">
        <f aca="false">IF(AK52=0,"",IF(NOT(LH_Ready),"",SUMIFS(INDEX(LH_Data,0,LH_ColTaken),INDEX(LH_Data,0,LH_ColFirst),$A52,INDEX(LH_Data,0,LH_ColSur),$B52,INDEX(LH_Data,0,LH_ColCat),BonusCat,INDEX(LH_Data,0,LH_ColStart),"&gt;="&amp;AL52)*UnitFactor))</f>
        <v/>
      </c>
      <c r="W52" s="17" t="str">
        <f aca="false">IF(AK52=0,"",IF(NOT(LH_Ready),"",IF(BH52=0,0,INDEX(INDEX(LH_Data,0,LH_ColClose),BH52-1)*UnitFactor)))</f>
        <v/>
      </c>
      <c r="X52" s="17" t="str">
        <f aca="false">IF(AK52=0,"",(MAX(0,BD52-BQ52)-MAX(0,BE52-BQ52))*HoursPerDay)</f>
        <v/>
      </c>
      <c r="Y52" s="17" t="str">
        <f aca="false">IF(AK52=0,"",IF(NOT(LH_Ready),"",IF($AI52="Yes",N(AE52)*HoursPerDay-SUMIFS(INDEX(LH_Data,0,LH_ColAcc),INDEX(LH_Data,0,LH_ColFirst),$A52,INDEX(LH_Data,0,LH_ColSur),$B52,INDEX(LH_Data,0,LH_ColCat),BonusCat,INDEX(LH_Data,0,LH_ColStart),"&gt;="&amp;(EOMONTH(AsOfDate,-1)+1),INDEX(LH_Data,0,LH_ColStart),"&lt;="&amp;AsOfDate)*UnitFactor,IF(BG52=0,N52,N52-N(T52)-N(U52)))))</f>
        <v/>
      </c>
      <c r="Z52" s="16" t="str">
        <f aca="false">IF(OR(AK52=0,Y52=""),"",IF(Y52&gt;0,"Yes","No"))</f>
        <v/>
      </c>
      <c r="AA52" s="16"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
      </c>
      <c r="AB52" s="17" t="str">
        <f aca="false">IF(OR(AK52=0,T52=""),"",MAX(0,BE52-BQ52)*HoursPerDay-T52)</f>
        <v/>
      </c>
      <c r="AC52" s="16" t="str">
        <f aca="false">IF(AK52=0,"",BG52)</f>
        <v/>
      </c>
      <c r="AD52" s="16"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17" t="str">
        <f aca="false">IF(AK52=0,"",O52-MAX(0,BL52-BQ52))</f>
        <v/>
      </c>
      <c r="AF52" s="14" t="str">
        <f aca="false">IF(OR(AK52=0,AE52="",N(AE52)=0,BM52=""),"",EDATE(AL52,BM52))</f>
        <v/>
      </c>
      <c r="AG52" s="17" t="str">
        <f aca="false">IF(AK52=0,"",MIN(BD52,BQ52))</f>
        <v/>
      </c>
      <c r="AH52" s="17" t="str">
        <f aca="false">IF(AK52=0,"",IF(NOT(LH_Ready),"",IF(BG52=0,0,MAX(0,ROUND(N(T52)+N(U52)-N52,2)))))</f>
        <v/>
      </c>
      <c r="AI52" s="12"/>
      <c r="AJ52" s="12"/>
      <c r="AK52" s="16" t="n">
        <f aca="false">IF(OR(LEN($A52&amp;$B52)=0,$F52=""),0,1)</f>
        <v>0</v>
      </c>
      <c r="AL52" s="14" t="str">
        <f aca="false">IF(AK52=0,"",IF(PreSchemeCounts="No",MAX(SchemeStart,IF($J52&lt;&gt;"",$J52,IF(OR(CasualCounts="Yes",COUNT($G52:$I52)=0),$F52,IF(Apply2026="No",IF($I52="",$F52,$I52),IF(COUNT($H52:$I52)=0,$F52,MIN($H52:$I52)))))),IF($J52&lt;&gt;"",$J52,IF(OR(CasualCounts="Yes",COUNT($G52:$I52)=0),$F52,IF(Apply2026="No",IF($I52="",$F52,$I52),IF(COUNT($H52:$I52)=0,$F52,MIN($H52:$I52)))))))</f>
        <v/>
      </c>
      <c r="AM52" s="16" t="str">
        <f aca="false">IF(AK52=0,"",COUNT($G52:$I52))</f>
        <v/>
      </c>
      <c r="AN52" s="14" t="str">
        <f aca="false">IF(AK52=0,"",IFERROR(SMALL($G52:$I52,1),""))</f>
        <v/>
      </c>
      <c r="AO52" s="14" t="str">
        <f aca="false">IF(AK52=0,"",IFERROR(SMALL($G52:$I52,2),""))</f>
        <v/>
      </c>
      <c r="AP52" s="14" t="str">
        <f aca="false">IF(AK52=0,"",IFERROR(SMALL($G52:$I52,3),""))</f>
        <v/>
      </c>
      <c r="AQ52" s="16" t="str">
        <f aca="false">IF(AK52=0,"",IF(AN52="","",IF(AN52=$H52,"Part-Time",IF(AN52=$I52,"Full-Time","Casual"))))</f>
        <v/>
      </c>
      <c r="AR52" s="16" t="str">
        <f aca="false">IF(AK52=0,"",IF(AO52="","",IF(AO52=$H52,"Part-Time",IF(AO52=$I52,"Full-Time","Casual"))))</f>
        <v/>
      </c>
      <c r="AS52" s="16" t="str">
        <f aca="false">IF(AK52=0,"",IF(AP52="","",IF(AP52=$H52,"Part-Time",IF(AP52=$I52,"Full-Time","Casual"))))</f>
        <v/>
      </c>
      <c r="AT52" s="16"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
      </c>
      <c r="AU52" s="16" t="str">
        <f aca="false">IF(AK52=0,"",IF(AM52&lt;2,"",IF(OR(ISNUMBER(SEARCH("full",AR52)),UPPER(TRIM(AR52))="FT",UPPER(TRIM(AR52))="FTE"),"FT",IF(AND(OR(ISNUMBER(SEARCH("part",AR52)),UPPER(TRIM(AR52))="PT",UPPER(TRIM(AR52))="PTE"),Apply2026="Yes",OR($P52="",N($P52)&gt;=PT_MinHours)),"PT","None"))))</f>
        <v/>
      </c>
      <c r="AV52" s="16" t="str">
        <f aca="false">IF(AK52=0,"",IF(AM52&lt;3,"",IF(OR(ISNUMBER(SEARCH("full",AS52)),UPPER(TRIM(AS52))="FT",UPPER(TRIM(AS52))="FTE"),"FT",IF(AND(OR(ISNUMBER(SEARCH("part",AS52)),UPPER(TRIM(AS52))="PT",UPPER(TRIM(AS52))="PTE"),Apply2026="Yes",OR($P52="",N($P52)&gt;=PT_MinHours)),"PT","None"))))</f>
        <v/>
      </c>
      <c r="AW52" s="16" t="str">
        <f aca="false">IF(AK52=0,"",IF(AND(AM52&gt;=3,AP52&lt;=AsOfDate),AV52,IF(AND(AM52&gt;=2,AO52&lt;=AsOfDate),AU52,AT52)))</f>
        <v/>
      </c>
      <c r="AX52" s="16" t="str">
        <f aca="false">IF(AK52=0,"",IF(AsOfDate&lt;AL52,-1,12*(YEAR(AsOfDate)-YEAR(AL52))+MONTH(AsOfDate)-MONTH(AL52)-IF(DAY(AsOfDate)&lt;MIN(DAY(AL52),DAY(EOMONTH(AsOfDate,0))),1,0)))</f>
        <v/>
      </c>
      <c r="AY52" s="16" t="str">
        <f aca="false">IF(AK52=0,"",IF(OR(AM52&lt;2,AO52&gt;AsOfDate),AX52,IF((AO52-1)&lt;AL52,-1,12*(YEAR((AO52-1))-YEAR(AL52))+MONTH((AO52-1))-MONTH(AL52)-IF(DAY((AO52-1))&lt;MIN(DAY(AL52),DAY(EOMONTH((AO52-1),0))),1,0))))</f>
        <v/>
      </c>
      <c r="AZ52" s="16" t="str">
        <f aca="false">IF(AK52=0,"",IF(OR(AM52&lt;3,AP52&gt;AsOfDate),AX52,IF((AP52-1)&lt;AL52,-1,12*(YEAR((AP52-1))-YEAR(AL52))+MONTH((AP52-1))-MONTH(AL52)-IF(DAY((AP52-1))&lt;MIN(DAY(AL52),DAY(EOMONTH((AP52-1),0))),1,0))))</f>
        <v/>
      </c>
      <c r="BA52" s="16" t="str">
        <f aca="false">IF(AK52=0,"",IF(PFYDate&lt;AL52,-1,12*(YEAR(PFYDate)-YEAR(AL52))+MONTH(PFYDate)-MONTH(AL52)-IF(DAY(PFYDate)&lt;MIN(DAY(AL52),DAY(EOMONTH(PFYDate,0))),1,0)))</f>
        <v/>
      </c>
      <c r="BB52" s="16" t="str">
        <f aca="false">IF(AK52=0,"",IF(OR(AM52&lt;2,AO52&gt;PFYDate),BA52,IF((AO52-1)&lt;AL52,-1,12*(YEAR((AO52-1))-YEAR(AL52))+MONTH((AO52-1))-MONTH(AL52)-IF(DAY((AO52-1))&lt;MIN(DAY(AL52),DAY(EOMONTH((AO52-1),0))),1,0))))</f>
        <v/>
      </c>
      <c r="BC52" s="16" t="str">
        <f aca="false">IF(AK52=0,"",IF(OR(AM52&lt;3,AP52&gt;PFYDate),BA52,IF((AP52-1)&lt;AL52,-1,12*(YEAR((AP52-1))-YEAR(AL52))+MONTH((AP52-1))-MONTH(AL52)-IF(DAY((AP52-1))&lt;MIN(DAY(AL52),DAY(EOMONTH((AP52-1),0))),1,0))))</f>
        <v/>
      </c>
      <c r="BD52" s="16" t="str">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
      </c>
      <c r="BE52" s="16" t="str">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
      </c>
      <c r="BF52" s="16" t="str">
        <f aca="false">IF(AK52=0,"",IF(AW52="FT",IF(AX52&lt;FT_First,FT_First,IF(AX52&lt;FT_Y5,MIN(FT_Y5,FT_First+FT_Int1*(INT((AX52-FT_First)/FT_Int1)+1)),FT_Y5+12*INT((AX52-FT_Y5)/12)+FT_Int2*(INT(MOD(AX52-FT_Y5,12)/FT_Int2)+1))),IF(AW52="PT",IF(AX52&lt;PT_First,PT_First,PT_First+PT_Int*(INT((AX52-PT_First)/PT_Int)+1)),"")))</f>
        <v/>
      </c>
      <c r="BG52" s="16" t="str">
        <f aca="false">IF(AK52=0,"",IF(NOT(LH_Ready),0,COUNTIFS(INDEX(LH_Data,0,LH_ColFirst),$A52,INDEX(LH_Data,0,LH_ColSur),$B52,INDEX(LH_Data,0,LH_ColCat),BonusCat)))</f>
        <v/>
      </c>
      <c r="BH52" s="16" t="str">
        <f aca="false">IF(AK52=0,"",IF(OR(NOT(LH_Ready),BG52=0),0,SUMPRODUCT(MAX((INDEX(LH_Data,0,LH_ColFirst)=$A52)*(INDEX(LH_Data,0,LH_ColSur)=$B52)*(INDEX(LH_Data,0,LH_ColCat)=BonusCat)*ROW(LH_Data)))))</f>
        <v/>
      </c>
      <c r="BI52" s="16" t="str">
        <f aca="false">IF(AK52=0,"",IF(EOMONTH(AsOfDate,-1)&lt;AL52,-1,12*(YEAR(EOMONTH(AsOfDate,-1))-YEAR(AL52))+MONTH(EOMONTH(AsOfDate,-1))-MONTH(AL52)-IF(DAY(EOMONTH(AsOfDate,-1))&lt;MIN(DAY(AL52),DAY(EOMONTH(EOMONTH(AsOfDate,-1),0))),1,0)))</f>
        <v/>
      </c>
      <c r="BJ52" s="16" t="str">
        <f aca="false">IF(AK52=0,"",IF(OR(AM52&lt;2,AO52&gt;EOMONTH(AsOfDate,-1)),BI52,IF((AO52-1)&lt;AL52,-1,12*(YEAR((AO52-1))-YEAR(AL52))+MONTH((AO52-1))-MONTH(AL52)-IF(DAY((AO52-1))&lt;MIN(DAY(AL52),DAY(EOMONTH((AO52-1),0))),1,0))))</f>
        <v/>
      </c>
      <c r="BK52" s="16" t="str">
        <f aca="false">IF(AK52=0,"",IF(OR(AM52&lt;3,AP52&gt;EOMONTH(AsOfDate,-1)),BI52,IF((AP52-1)&lt;AL52,-1,12*(YEAR((AP52-1))-YEAR(AL52))+MONTH((AP52-1))-MONTH(AL52)-IF(DAY((AP52-1))&lt;MIN(DAY(AL52),DAY(EOMONTH((AP52-1),0))),1,0))))</f>
        <v/>
      </c>
      <c r="BL52" s="16" t="str">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
      </c>
      <c r="BM52" s="16" t="str">
        <f aca="false">IF(AK52=0,"",IF(AW52="FT",IF(AX52&lt;FT_First,"",IF(AX52&lt;FT_Y5,FT_First+FT_Int1*INT((AX52-FT_First)/FT_Int1),FT_Y5+FT_Int2*INT((AX52-FT_Y5)/FT_Int2))),IF(AW52="PT",IF(AX52&lt;PT_First,"",PT_First+PT_Int*INT((AX52-PT_First)/PT_Int)),"")))</f>
        <v/>
      </c>
      <c r="BN52" s="16" t="str">
        <f aca="false">IF(AK52=0,"",IF((SchemeStart-1)&lt;AL52,-1,12*(YEAR((SchemeStart-1))-YEAR(AL52))+MONTH((SchemeStart-1))-MONTH(AL52)-IF(DAY((SchemeStart-1))&lt;MIN(DAY(AL52),DAY(EOMONTH((SchemeStart-1),0))),1,0)))</f>
        <v/>
      </c>
      <c r="BO52" s="16" t="str">
        <f aca="false">IF(AK52=0,"",IF(OR(AM52&lt;2,AO52&gt;(SchemeStart-1)),BN52,IF((AO52-1)&lt;AL52,-1,12*(YEAR((AO52-1))-YEAR(AL52))+MONTH((AO52-1))-MONTH(AL52)-IF(DAY((AO52-1))&lt;MIN(DAY(AL52),DAY(EOMONTH((AO52-1),0))),1,0))))</f>
        <v/>
      </c>
      <c r="BP52" s="16" t="str">
        <f aca="false">IF(AK52=0,"",IF(OR(AM52&lt;3,AP52&gt;(SchemeStart-1)),BN52,IF((AP52-1)&lt;AL52,-1,12*(YEAR((AP52-1))-YEAR(AL52))+MONTH((AP52-1))-MONTH(AL52)-IF(DAY((AP52-1))&lt;MIN(DAY(AL52),DAY(EOMONTH((AP52-1),0))),1,0))))</f>
        <v/>
      </c>
      <c r="BQ52" s="16" t="str">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
      </c>
      <c r="BR52" s="0" t="str">
        <f aca="false">IF(LEN($A52&amp;$B52)=0,"",$A52&amp;" "&amp;$B52)</f>
        <v/>
      </c>
    </row>
    <row r="53" customFormat="false" ht="15" hidden="false" customHeight="false" outlineLevel="0" collapsed="false">
      <c r="A53" s="12"/>
      <c r="B53" s="12"/>
      <c r="C53" s="12"/>
      <c r="D53" s="13"/>
      <c r="E53" s="14" t="str">
        <f aca="false">IF(OR(AK53=0,$D53=""),"",DATE(YEAR(AsOfDate)+IF(DATE(YEAR(AsOfDate),MONTH($D53),DAY($D53))&lt;=AsOfDate,1,0),MONTH($D53),DAY($D53)))</f>
        <v/>
      </c>
      <c r="F53" s="13"/>
      <c r="G53" s="13"/>
      <c r="H53" s="13"/>
      <c r="I53" s="13"/>
      <c r="J53" s="13"/>
      <c r="K53" s="14" t="str">
        <f aca="false">IF(AK53=0,"",DATE(YEAR(AsOfDate)+IF(DATE(YEAR(AsOfDate),MONTH(AL53),DAY(AL53))&lt;=AsOfDate,1,0),MONTH(AL53),DAY(AL53)))</f>
        <v/>
      </c>
      <c r="L53" s="15" t="str">
        <f aca="false">IF(AK53=0,"",ROUND((AsOfDate-AL53)/365.25,1))</f>
        <v/>
      </c>
      <c r="M53" s="16" t="str">
        <f aca="false">IF(AK53=0,"",IF(AsOfDate&lt;AL53,"-",DATEDIF(AL53,AsOfDate,"y")&amp;"y "&amp;DATEDIF(AL53,AsOfDate,"ym")&amp;"m "&amp;DATEDIF(AL53,AsOfDate,"md")&amp;"d"))</f>
        <v/>
      </c>
      <c r="N53" s="17" t="str">
        <f aca="false">IF(AK53=0,"",O53*HoursPerDay)</f>
        <v/>
      </c>
      <c r="O53" s="17" t="str">
        <f aca="false">IF(AK53=0,"",MAX(0,BD53-BQ53))</f>
        <v/>
      </c>
      <c r="P53" s="18"/>
      <c r="Q53" s="16"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16"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IF(AK53=0,"",IF(AW53="None","",EDATE(AL53,BF53)))</f>
        <v/>
      </c>
      <c r="T53" s="17" t="str">
        <f aca="false">IF(AK53=0,"",IF(NOT(LH_Ready),"",IF($F53&gt;PFYDate,0,IF(LH_ColPeriod=0,W53-U53+V53,SUMIFS(INDEX(LH_Data,0,LH_ColAcc),INDEX(LH_Data,0,LH_ColFirst),$A53,INDEX(LH_Data,0,LH_ColSur),$B53,INDEX(LH_Data,0,LH_ColCat),BonusCat,INDEX(LH_Data,0,LH_ColPeriod),LH_OpenLabel)*UnitFactor))))</f>
        <v/>
      </c>
      <c r="U53" s="17" t="str">
        <f aca="false">IF(AK53=0,"",IF(NOT(LH_Ready),"",SUMIFS(INDEX(LH_Data,0,LH_ColAcc),INDEX(LH_Data,0,LH_ColFirst),$A53,INDEX(LH_Data,0,LH_ColSur),$B53,INDEX(LH_Data,0,LH_ColCat),BonusCat,INDEX(LH_Data,0,LH_ColStart),"&gt;="&amp;AL53)*UnitFactor))</f>
        <v/>
      </c>
      <c r="V53" s="17" t="str">
        <f aca="false">IF(AK53=0,"",IF(NOT(LH_Ready),"",SUMIFS(INDEX(LH_Data,0,LH_ColTaken),INDEX(LH_Data,0,LH_ColFirst),$A53,INDEX(LH_Data,0,LH_ColSur),$B53,INDEX(LH_Data,0,LH_ColCat),BonusCat,INDEX(LH_Data,0,LH_ColStart),"&gt;="&amp;AL53)*UnitFactor))</f>
        <v/>
      </c>
      <c r="W53" s="17" t="str">
        <f aca="false">IF(AK53=0,"",IF(NOT(LH_Ready),"",IF(BH53=0,0,INDEX(INDEX(LH_Data,0,LH_ColClose),BH53-1)*UnitFactor)))</f>
        <v/>
      </c>
      <c r="X53" s="17" t="str">
        <f aca="false">IF(AK53=0,"",(MAX(0,BD53-BQ53)-MAX(0,BE53-BQ53))*HoursPerDay)</f>
        <v/>
      </c>
      <c r="Y53" s="17" t="str">
        <f aca="false">IF(AK53=0,"",IF(NOT(LH_Ready),"",IF($AI53="Yes",N(AE53)*HoursPerDay-SUMIFS(INDEX(LH_Data,0,LH_ColAcc),INDEX(LH_Data,0,LH_ColFirst),$A53,INDEX(LH_Data,0,LH_ColSur),$B53,INDEX(LH_Data,0,LH_ColCat),BonusCat,INDEX(LH_Data,0,LH_ColStart),"&gt;="&amp;(EOMONTH(AsOfDate,-1)+1),INDEX(LH_Data,0,LH_ColStart),"&lt;="&amp;AsOfDate)*UnitFactor,IF(BG53=0,N53,N53-N(T53)-N(U53)))))</f>
        <v/>
      </c>
      <c r="Z53" s="16" t="str">
        <f aca="false">IF(OR(AK53=0,Y53=""),"",IF(Y53&gt;0,"Yes","No"))</f>
        <v/>
      </c>
      <c r="AA53" s="16"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
      </c>
      <c r="AB53" s="17" t="str">
        <f aca="false">IF(OR(AK53=0,T53=""),"",MAX(0,BE53-BQ53)*HoursPerDay-T53)</f>
        <v/>
      </c>
      <c r="AC53" s="16" t="str">
        <f aca="false">IF(AK53=0,"",BG53)</f>
        <v/>
      </c>
      <c r="AD53" s="16"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17" t="str">
        <f aca="false">IF(AK53=0,"",O53-MAX(0,BL53-BQ53))</f>
        <v/>
      </c>
      <c r="AF53" s="14" t="str">
        <f aca="false">IF(OR(AK53=0,AE53="",N(AE53)=0,BM53=""),"",EDATE(AL53,BM53))</f>
        <v/>
      </c>
      <c r="AG53" s="17" t="str">
        <f aca="false">IF(AK53=0,"",MIN(BD53,BQ53))</f>
        <v/>
      </c>
      <c r="AH53" s="17" t="str">
        <f aca="false">IF(AK53=0,"",IF(NOT(LH_Ready),"",IF(BG53=0,0,MAX(0,ROUND(N(T53)+N(U53)-N53,2)))))</f>
        <v/>
      </c>
      <c r="AI53" s="12"/>
      <c r="AJ53" s="12"/>
      <c r="AK53" s="16" t="n">
        <f aca="false">IF(OR(LEN($A53&amp;$B53)=0,$F53=""),0,1)</f>
        <v>0</v>
      </c>
      <c r="AL53" s="14" t="str">
        <f aca="false">IF(AK53=0,"",IF(PreSchemeCounts="No",MAX(SchemeStart,IF($J53&lt;&gt;"",$J53,IF(OR(CasualCounts="Yes",COUNT($G53:$I53)=0),$F53,IF(Apply2026="No",IF($I53="",$F53,$I53),IF(COUNT($H53:$I53)=0,$F53,MIN($H53:$I53)))))),IF($J53&lt;&gt;"",$J53,IF(OR(CasualCounts="Yes",COUNT($G53:$I53)=0),$F53,IF(Apply2026="No",IF($I53="",$F53,$I53),IF(COUNT($H53:$I53)=0,$F53,MIN($H53:$I53)))))))</f>
        <v/>
      </c>
      <c r="AM53" s="16" t="str">
        <f aca="false">IF(AK53=0,"",COUNT($G53:$I53))</f>
        <v/>
      </c>
      <c r="AN53" s="14" t="str">
        <f aca="false">IF(AK53=0,"",IFERROR(SMALL($G53:$I53,1),""))</f>
        <v/>
      </c>
      <c r="AO53" s="14" t="str">
        <f aca="false">IF(AK53=0,"",IFERROR(SMALL($G53:$I53,2),""))</f>
        <v/>
      </c>
      <c r="AP53" s="14" t="str">
        <f aca="false">IF(AK53=0,"",IFERROR(SMALL($G53:$I53,3),""))</f>
        <v/>
      </c>
      <c r="AQ53" s="16" t="str">
        <f aca="false">IF(AK53=0,"",IF(AN53="","",IF(AN53=$H53,"Part-Time",IF(AN53=$I53,"Full-Time","Casual"))))</f>
        <v/>
      </c>
      <c r="AR53" s="16" t="str">
        <f aca="false">IF(AK53=0,"",IF(AO53="","",IF(AO53=$H53,"Part-Time",IF(AO53=$I53,"Full-Time","Casual"))))</f>
        <v/>
      </c>
      <c r="AS53" s="16" t="str">
        <f aca="false">IF(AK53=0,"",IF(AP53="","",IF(AP53=$H53,"Part-Time",IF(AP53=$I53,"Full-Time","Casual"))))</f>
        <v/>
      </c>
      <c r="AT53" s="16"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
      </c>
      <c r="AU53" s="16" t="str">
        <f aca="false">IF(AK53=0,"",IF(AM53&lt;2,"",IF(OR(ISNUMBER(SEARCH("full",AR53)),UPPER(TRIM(AR53))="FT",UPPER(TRIM(AR53))="FTE"),"FT",IF(AND(OR(ISNUMBER(SEARCH("part",AR53)),UPPER(TRIM(AR53))="PT",UPPER(TRIM(AR53))="PTE"),Apply2026="Yes",OR($P53="",N($P53)&gt;=PT_MinHours)),"PT","None"))))</f>
        <v/>
      </c>
      <c r="AV53" s="16" t="str">
        <f aca="false">IF(AK53=0,"",IF(AM53&lt;3,"",IF(OR(ISNUMBER(SEARCH("full",AS53)),UPPER(TRIM(AS53))="FT",UPPER(TRIM(AS53))="FTE"),"FT",IF(AND(OR(ISNUMBER(SEARCH("part",AS53)),UPPER(TRIM(AS53))="PT",UPPER(TRIM(AS53))="PTE"),Apply2026="Yes",OR($P53="",N($P53)&gt;=PT_MinHours)),"PT","None"))))</f>
        <v/>
      </c>
      <c r="AW53" s="16" t="str">
        <f aca="false">IF(AK53=0,"",IF(AND(AM53&gt;=3,AP53&lt;=AsOfDate),AV53,IF(AND(AM53&gt;=2,AO53&lt;=AsOfDate),AU53,AT53)))</f>
        <v/>
      </c>
      <c r="AX53" s="16" t="str">
        <f aca="false">IF(AK53=0,"",IF(AsOfDate&lt;AL53,-1,12*(YEAR(AsOfDate)-YEAR(AL53))+MONTH(AsOfDate)-MONTH(AL53)-IF(DAY(AsOfDate)&lt;MIN(DAY(AL53),DAY(EOMONTH(AsOfDate,0))),1,0)))</f>
        <v/>
      </c>
      <c r="AY53" s="16" t="str">
        <f aca="false">IF(AK53=0,"",IF(OR(AM53&lt;2,AO53&gt;AsOfDate),AX53,IF((AO53-1)&lt;AL53,-1,12*(YEAR((AO53-1))-YEAR(AL53))+MONTH((AO53-1))-MONTH(AL53)-IF(DAY((AO53-1))&lt;MIN(DAY(AL53),DAY(EOMONTH((AO53-1),0))),1,0))))</f>
        <v/>
      </c>
      <c r="AZ53" s="16" t="str">
        <f aca="false">IF(AK53=0,"",IF(OR(AM53&lt;3,AP53&gt;AsOfDate),AX53,IF((AP53-1)&lt;AL53,-1,12*(YEAR((AP53-1))-YEAR(AL53))+MONTH((AP53-1))-MONTH(AL53)-IF(DAY((AP53-1))&lt;MIN(DAY(AL53),DAY(EOMONTH((AP53-1),0))),1,0))))</f>
        <v/>
      </c>
      <c r="BA53" s="16" t="str">
        <f aca="false">IF(AK53=0,"",IF(PFYDate&lt;AL53,-1,12*(YEAR(PFYDate)-YEAR(AL53))+MONTH(PFYDate)-MONTH(AL53)-IF(DAY(PFYDate)&lt;MIN(DAY(AL53),DAY(EOMONTH(PFYDate,0))),1,0)))</f>
        <v/>
      </c>
      <c r="BB53" s="16" t="str">
        <f aca="false">IF(AK53=0,"",IF(OR(AM53&lt;2,AO53&gt;PFYDate),BA53,IF((AO53-1)&lt;AL53,-1,12*(YEAR((AO53-1))-YEAR(AL53))+MONTH((AO53-1))-MONTH(AL53)-IF(DAY((AO53-1))&lt;MIN(DAY(AL53),DAY(EOMONTH((AO53-1),0))),1,0))))</f>
        <v/>
      </c>
      <c r="BC53" s="16" t="str">
        <f aca="false">IF(AK53=0,"",IF(OR(AM53&lt;3,AP53&gt;PFYDate),BA53,IF((AP53-1)&lt;AL53,-1,12*(YEAR((AP53-1))-YEAR(AL53))+MONTH((AP53-1))-MONTH(AL53)-IF(DAY((AP53-1))&lt;MIN(DAY(AL53),DAY(EOMONTH((AP53-1),0))),1,0))))</f>
        <v/>
      </c>
      <c r="BD53" s="16" t="str">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
      </c>
      <c r="BE53" s="16" t="str">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
      </c>
      <c r="BF53" s="16" t="str">
        <f aca="false">IF(AK53=0,"",IF(AW53="FT",IF(AX53&lt;FT_First,FT_First,IF(AX53&lt;FT_Y5,MIN(FT_Y5,FT_First+FT_Int1*(INT((AX53-FT_First)/FT_Int1)+1)),FT_Y5+12*INT((AX53-FT_Y5)/12)+FT_Int2*(INT(MOD(AX53-FT_Y5,12)/FT_Int2)+1))),IF(AW53="PT",IF(AX53&lt;PT_First,PT_First,PT_First+PT_Int*(INT((AX53-PT_First)/PT_Int)+1)),"")))</f>
        <v/>
      </c>
      <c r="BG53" s="16" t="str">
        <f aca="false">IF(AK53=0,"",IF(NOT(LH_Ready),0,COUNTIFS(INDEX(LH_Data,0,LH_ColFirst),$A53,INDEX(LH_Data,0,LH_ColSur),$B53,INDEX(LH_Data,0,LH_ColCat),BonusCat)))</f>
        <v/>
      </c>
      <c r="BH53" s="16" t="str">
        <f aca="false">IF(AK53=0,"",IF(OR(NOT(LH_Ready),BG53=0),0,SUMPRODUCT(MAX((INDEX(LH_Data,0,LH_ColFirst)=$A53)*(INDEX(LH_Data,0,LH_ColSur)=$B53)*(INDEX(LH_Data,0,LH_ColCat)=BonusCat)*ROW(LH_Data)))))</f>
        <v/>
      </c>
      <c r="BI53" s="16" t="str">
        <f aca="false">IF(AK53=0,"",IF(EOMONTH(AsOfDate,-1)&lt;AL53,-1,12*(YEAR(EOMONTH(AsOfDate,-1))-YEAR(AL53))+MONTH(EOMONTH(AsOfDate,-1))-MONTH(AL53)-IF(DAY(EOMONTH(AsOfDate,-1))&lt;MIN(DAY(AL53),DAY(EOMONTH(EOMONTH(AsOfDate,-1),0))),1,0)))</f>
        <v/>
      </c>
      <c r="BJ53" s="16" t="str">
        <f aca="false">IF(AK53=0,"",IF(OR(AM53&lt;2,AO53&gt;EOMONTH(AsOfDate,-1)),BI53,IF((AO53-1)&lt;AL53,-1,12*(YEAR((AO53-1))-YEAR(AL53))+MONTH((AO53-1))-MONTH(AL53)-IF(DAY((AO53-1))&lt;MIN(DAY(AL53),DAY(EOMONTH((AO53-1),0))),1,0))))</f>
        <v/>
      </c>
      <c r="BK53" s="16" t="str">
        <f aca="false">IF(AK53=0,"",IF(OR(AM53&lt;3,AP53&gt;EOMONTH(AsOfDate,-1)),BI53,IF((AP53-1)&lt;AL53,-1,12*(YEAR((AP53-1))-YEAR(AL53))+MONTH((AP53-1))-MONTH(AL53)-IF(DAY((AP53-1))&lt;MIN(DAY(AL53),DAY(EOMONTH((AP53-1),0))),1,0))))</f>
        <v/>
      </c>
      <c r="BL53" s="16" t="str">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
      </c>
      <c r="BM53" s="16" t="str">
        <f aca="false">IF(AK53=0,"",IF(AW53="FT",IF(AX53&lt;FT_First,"",IF(AX53&lt;FT_Y5,FT_First+FT_Int1*INT((AX53-FT_First)/FT_Int1),FT_Y5+FT_Int2*INT((AX53-FT_Y5)/FT_Int2))),IF(AW53="PT",IF(AX53&lt;PT_First,"",PT_First+PT_Int*INT((AX53-PT_First)/PT_Int)),"")))</f>
        <v/>
      </c>
      <c r="BN53" s="16" t="str">
        <f aca="false">IF(AK53=0,"",IF((SchemeStart-1)&lt;AL53,-1,12*(YEAR((SchemeStart-1))-YEAR(AL53))+MONTH((SchemeStart-1))-MONTH(AL53)-IF(DAY((SchemeStart-1))&lt;MIN(DAY(AL53),DAY(EOMONTH((SchemeStart-1),0))),1,0)))</f>
        <v/>
      </c>
      <c r="BO53" s="16" t="str">
        <f aca="false">IF(AK53=0,"",IF(OR(AM53&lt;2,AO53&gt;(SchemeStart-1)),BN53,IF((AO53-1)&lt;AL53,-1,12*(YEAR((AO53-1))-YEAR(AL53))+MONTH((AO53-1))-MONTH(AL53)-IF(DAY((AO53-1))&lt;MIN(DAY(AL53),DAY(EOMONTH((AO53-1),0))),1,0))))</f>
        <v/>
      </c>
      <c r="BP53" s="16" t="str">
        <f aca="false">IF(AK53=0,"",IF(OR(AM53&lt;3,AP53&gt;(SchemeStart-1)),BN53,IF((AP53-1)&lt;AL53,-1,12*(YEAR((AP53-1))-YEAR(AL53))+MONTH((AP53-1))-MONTH(AL53)-IF(DAY((AP53-1))&lt;MIN(DAY(AL53),DAY(EOMONTH((AP53-1),0))),1,0))))</f>
        <v/>
      </c>
      <c r="BQ53" s="16" t="str">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
      </c>
      <c r="BR53" s="0" t="str">
        <f aca="false">IF(LEN($A53&amp;$B53)=0,"",$A53&amp;" "&amp;$B53)</f>
        <v/>
      </c>
    </row>
    <row r="54" customFormat="false" ht="15" hidden="false" customHeight="false" outlineLevel="0" collapsed="false">
      <c r="A54" s="12"/>
      <c r="B54" s="12"/>
      <c r="C54" s="12"/>
      <c r="D54" s="13"/>
      <c r="E54" s="14" t="str">
        <f aca="false">IF(OR(AK54=0,$D54=""),"",DATE(YEAR(AsOfDate)+IF(DATE(YEAR(AsOfDate),MONTH($D54),DAY($D54))&lt;=AsOfDate,1,0),MONTH($D54),DAY($D54)))</f>
        <v/>
      </c>
      <c r="F54" s="13"/>
      <c r="G54" s="13"/>
      <c r="H54" s="13"/>
      <c r="I54" s="13"/>
      <c r="J54" s="13"/>
      <c r="K54" s="14" t="str">
        <f aca="false">IF(AK54=0,"",DATE(YEAR(AsOfDate)+IF(DATE(YEAR(AsOfDate),MONTH(AL54),DAY(AL54))&lt;=AsOfDate,1,0),MONTH(AL54),DAY(AL54)))</f>
        <v/>
      </c>
      <c r="L54" s="15" t="str">
        <f aca="false">IF(AK54=0,"",ROUND((AsOfDate-AL54)/365.25,1))</f>
        <v/>
      </c>
      <c r="M54" s="16" t="str">
        <f aca="false">IF(AK54=0,"",IF(AsOfDate&lt;AL54,"-",DATEDIF(AL54,AsOfDate,"y")&amp;"y "&amp;DATEDIF(AL54,AsOfDate,"ym")&amp;"m "&amp;DATEDIF(AL54,AsOfDate,"md")&amp;"d"))</f>
        <v/>
      </c>
      <c r="N54" s="17" t="str">
        <f aca="false">IF(AK54=0,"",O54*HoursPerDay)</f>
        <v/>
      </c>
      <c r="O54" s="17" t="str">
        <f aca="false">IF(AK54=0,"",MAX(0,BD54-BQ54))</f>
        <v/>
      </c>
      <c r="P54" s="18"/>
      <c r="Q54" s="16"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16"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IF(AK54=0,"",IF(AW54="None","",EDATE(AL54,BF54)))</f>
        <v/>
      </c>
      <c r="T54" s="17" t="str">
        <f aca="false">IF(AK54=0,"",IF(NOT(LH_Ready),"",IF($F54&gt;PFYDate,0,IF(LH_ColPeriod=0,W54-U54+V54,SUMIFS(INDEX(LH_Data,0,LH_ColAcc),INDEX(LH_Data,0,LH_ColFirst),$A54,INDEX(LH_Data,0,LH_ColSur),$B54,INDEX(LH_Data,0,LH_ColCat),BonusCat,INDEX(LH_Data,0,LH_ColPeriod),LH_OpenLabel)*UnitFactor))))</f>
        <v/>
      </c>
      <c r="U54" s="17" t="str">
        <f aca="false">IF(AK54=0,"",IF(NOT(LH_Ready),"",SUMIFS(INDEX(LH_Data,0,LH_ColAcc),INDEX(LH_Data,0,LH_ColFirst),$A54,INDEX(LH_Data,0,LH_ColSur),$B54,INDEX(LH_Data,0,LH_ColCat),BonusCat,INDEX(LH_Data,0,LH_ColStart),"&gt;="&amp;AL54)*UnitFactor))</f>
        <v/>
      </c>
      <c r="V54" s="17" t="str">
        <f aca="false">IF(AK54=0,"",IF(NOT(LH_Ready),"",SUMIFS(INDEX(LH_Data,0,LH_ColTaken),INDEX(LH_Data,0,LH_ColFirst),$A54,INDEX(LH_Data,0,LH_ColSur),$B54,INDEX(LH_Data,0,LH_ColCat),BonusCat,INDEX(LH_Data,0,LH_ColStart),"&gt;="&amp;AL54)*UnitFactor))</f>
        <v/>
      </c>
      <c r="W54" s="17" t="str">
        <f aca="false">IF(AK54=0,"",IF(NOT(LH_Ready),"",IF(BH54=0,0,INDEX(INDEX(LH_Data,0,LH_ColClose),BH54-1)*UnitFactor)))</f>
        <v/>
      </c>
      <c r="X54" s="17" t="str">
        <f aca="false">IF(AK54=0,"",(MAX(0,BD54-BQ54)-MAX(0,BE54-BQ54))*HoursPerDay)</f>
        <v/>
      </c>
      <c r="Y54" s="17" t="str">
        <f aca="false">IF(AK54=0,"",IF(NOT(LH_Ready),"",IF($AI54="Yes",N(AE54)*HoursPerDay-SUMIFS(INDEX(LH_Data,0,LH_ColAcc),INDEX(LH_Data,0,LH_ColFirst),$A54,INDEX(LH_Data,0,LH_ColSur),$B54,INDEX(LH_Data,0,LH_ColCat),BonusCat,INDEX(LH_Data,0,LH_ColStart),"&gt;="&amp;(EOMONTH(AsOfDate,-1)+1),INDEX(LH_Data,0,LH_ColStart),"&lt;="&amp;AsOfDate)*UnitFactor,IF(BG54=0,N54,N54-N(T54)-N(U54)))))</f>
        <v/>
      </c>
      <c r="Z54" s="16" t="str">
        <f aca="false">IF(OR(AK54=0,Y54=""),"",IF(Y54&gt;0,"Yes","No"))</f>
        <v/>
      </c>
      <c r="AA54" s="16"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
      </c>
      <c r="AB54" s="17" t="str">
        <f aca="false">IF(OR(AK54=0,T54=""),"",MAX(0,BE54-BQ54)*HoursPerDay-T54)</f>
        <v/>
      </c>
      <c r="AC54" s="16" t="str">
        <f aca="false">IF(AK54=0,"",BG54)</f>
        <v/>
      </c>
      <c r="AD54" s="16"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17" t="str">
        <f aca="false">IF(AK54=0,"",O54-MAX(0,BL54-BQ54))</f>
        <v/>
      </c>
      <c r="AF54" s="14" t="str">
        <f aca="false">IF(OR(AK54=0,AE54="",N(AE54)=0,BM54=""),"",EDATE(AL54,BM54))</f>
        <v/>
      </c>
      <c r="AG54" s="17" t="str">
        <f aca="false">IF(AK54=0,"",MIN(BD54,BQ54))</f>
        <v/>
      </c>
      <c r="AH54" s="17" t="str">
        <f aca="false">IF(AK54=0,"",IF(NOT(LH_Ready),"",IF(BG54=0,0,MAX(0,ROUND(N(T54)+N(U54)-N54,2)))))</f>
        <v/>
      </c>
      <c r="AI54" s="12"/>
      <c r="AJ54" s="12"/>
      <c r="AK54" s="16" t="n">
        <f aca="false">IF(OR(LEN($A54&amp;$B54)=0,$F54=""),0,1)</f>
        <v>0</v>
      </c>
      <c r="AL54" s="14" t="str">
        <f aca="false">IF(AK54=0,"",IF(PreSchemeCounts="No",MAX(SchemeStart,IF($J54&lt;&gt;"",$J54,IF(OR(CasualCounts="Yes",COUNT($G54:$I54)=0),$F54,IF(Apply2026="No",IF($I54="",$F54,$I54),IF(COUNT($H54:$I54)=0,$F54,MIN($H54:$I54)))))),IF($J54&lt;&gt;"",$J54,IF(OR(CasualCounts="Yes",COUNT($G54:$I54)=0),$F54,IF(Apply2026="No",IF($I54="",$F54,$I54),IF(COUNT($H54:$I54)=0,$F54,MIN($H54:$I54)))))))</f>
        <v/>
      </c>
      <c r="AM54" s="16" t="str">
        <f aca="false">IF(AK54=0,"",COUNT($G54:$I54))</f>
        <v/>
      </c>
      <c r="AN54" s="14" t="str">
        <f aca="false">IF(AK54=0,"",IFERROR(SMALL($G54:$I54,1),""))</f>
        <v/>
      </c>
      <c r="AO54" s="14" t="str">
        <f aca="false">IF(AK54=0,"",IFERROR(SMALL($G54:$I54,2),""))</f>
        <v/>
      </c>
      <c r="AP54" s="14" t="str">
        <f aca="false">IF(AK54=0,"",IFERROR(SMALL($G54:$I54,3),""))</f>
        <v/>
      </c>
      <c r="AQ54" s="16" t="str">
        <f aca="false">IF(AK54=0,"",IF(AN54="","",IF(AN54=$H54,"Part-Time",IF(AN54=$I54,"Full-Time","Casual"))))</f>
        <v/>
      </c>
      <c r="AR54" s="16" t="str">
        <f aca="false">IF(AK54=0,"",IF(AO54="","",IF(AO54=$H54,"Part-Time",IF(AO54=$I54,"Full-Time","Casual"))))</f>
        <v/>
      </c>
      <c r="AS54" s="16" t="str">
        <f aca="false">IF(AK54=0,"",IF(AP54="","",IF(AP54=$H54,"Part-Time",IF(AP54=$I54,"Full-Time","Casual"))))</f>
        <v/>
      </c>
      <c r="AT54" s="16"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
      </c>
      <c r="AU54" s="16" t="str">
        <f aca="false">IF(AK54=0,"",IF(AM54&lt;2,"",IF(OR(ISNUMBER(SEARCH("full",AR54)),UPPER(TRIM(AR54))="FT",UPPER(TRIM(AR54))="FTE"),"FT",IF(AND(OR(ISNUMBER(SEARCH("part",AR54)),UPPER(TRIM(AR54))="PT",UPPER(TRIM(AR54))="PTE"),Apply2026="Yes",OR($P54="",N($P54)&gt;=PT_MinHours)),"PT","None"))))</f>
        <v/>
      </c>
      <c r="AV54" s="16" t="str">
        <f aca="false">IF(AK54=0,"",IF(AM54&lt;3,"",IF(OR(ISNUMBER(SEARCH("full",AS54)),UPPER(TRIM(AS54))="FT",UPPER(TRIM(AS54))="FTE"),"FT",IF(AND(OR(ISNUMBER(SEARCH("part",AS54)),UPPER(TRIM(AS54))="PT",UPPER(TRIM(AS54))="PTE"),Apply2026="Yes",OR($P54="",N($P54)&gt;=PT_MinHours)),"PT","None"))))</f>
        <v/>
      </c>
      <c r="AW54" s="16" t="str">
        <f aca="false">IF(AK54=0,"",IF(AND(AM54&gt;=3,AP54&lt;=AsOfDate),AV54,IF(AND(AM54&gt;=2,AO54&lt;=AsOfDate),AU54,AT54)))</f>
        <v/>
      </c>
      <c r="AX54" s="16" t="str">
        <f aca="false">IF(AK54=0,"",IF(AsOfDate&lt;AL54,-1,12*(YEAR(AsOfDate)-YEAR(AL54))+MONTH(AsOfDate)-MONTH(AL54)-IF(DAY(AsOfDate)&lt;MIN(DAY(AL54),DAY(EOMONTH(AsOfDate,0))),1,0)))</f>
        <v/>
      </c>
      <c r="AY54" s="16" t="str">
        <f aca="false">IF(AK54=0,"",IF(OR(AM54&lt;2,AO54&gt;AsOfDate),AX54,IF((AO54-1)&lt;AL54,-1,12*(YEAR((AO54-1))-YEAR(AL54))+MONTH((AO54-1))-MONTH(AL54)-IF(DAY((AO54-1))&lt;MIN(DAY(AL54),DAY(EOMONTH((AO54-1),0))),1,0))))</f>
        <v/>
      </c>
      <c r="AZ54" s="16" t="str">
        <f aca="false">IF(AK54=0,"",IF(OR(AM54&lt;3,AP54&gt;AsOfDate),AX54,IF((AP54-1)&lt;AL54,-1,12*(YEAR((AP54-1))-YEAR(AL54))+MONTH((AP54-1))-MONTH(AL54)-IF(DAY((AP54-1))&lt;MIN(DAY(AL54),DAY(EOMONTH((AP54-1),0))),1,0))))</f>
        <v/>
      </c>
      <c r="BA54" s="16" t="str">
        <f aca="false">IF(AK54=0,"",IF(PFYDate&lt;AL54,-1,12*(YEAR(PFYDate)-YEAR(AL54))+MONTH(PFYDate)-MONTH(AL54)-IF(DAY(PFYDate)&lt;MIN(DAY(AL54),DAY(EOMONTH(PFYDate,0))),1,0)))</f>
        <v/>
      </c>
      <c r="BB54" s="16" t="str">
        <f aca="false">IF(AK54=0,"",IF(OR(AM54&lt;2,AO54&gt;PFYDate),BA54,IF((AO54-1)&lt;AL54,-1,12*(YEAR((AO54-1))-YEAR(AL54))+MONTH((AO54-1))-MONTH(AL54)-IF(DAY((AO54-1))&lt;MIN(DAY(AL54),DAY(EOMONTH((AO54-1),0))),1,0))))</f>
        <v/>
      </c>
      <c r="BC54" s="16" t="str">
        <f aca="false">IF(AK54=0,"",IF(OR(AM54&lt;3,AP54&gt;PFYDate),BA54,IF((AP54-1)&lt;AL54,-1,12*(YEAR((AP54-1))-YEAR(AL54))+MONTH((AP54-1))-MONTH(AL54)-IF(DAY((AP54-1))&lt;MIN(DAY(AL54),DAY(EOMONTH((AP54-1),0))),1,0))))</f>
        <v/>
      </c>
      <c r="BD54" s="16" t="str">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
      </c>
      <c r="BE54" s="16" t="str">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
      </c>
      <c r="BF54" s="16" t="str">
        <f aca="false">IF(AK54=0,"",IF(AW54="FT",IF(AX54&lt;FT_First,FT_First,IF(AX54&lt;FT_Y5,MIN(FT_Y5,FT_First+FT_Int1*(INT((AX54-FT_First)/FT_Int1)+1)),FT_Y5+12*INT((AX54-FT_Y5)/12)+FT_Int2*(INT(MOD(AX54-FT_Y5,12)/FT_Int2)+1))),IF(AW54="PT",IF(AX54&lt;PT_First,PT_First,PT_First+PT_Int*(INT((AX54-PT_First)/PT_Int)+1)),"")))</f>
        <v/>
      </c>
      <c r="BG54" s="16" t="str">
        <f aca="false">IF(AK54=0,"",IF(NOT(LH_Ready),0,COUNTIFS(INDEX(LH_Data,0,LH_ColFirst),$A54,INDEX(LH_Data,0,LH_ColSur),$B54,INDEX(LH_Data,0,LH_ColCat),BonusCat)))</f>
        <v/>
      </c>
      <c r="BH54" s="16" t="str">
        <f aca="false">IF(AK54=0,"",IF(OR(NOT(LH_Ready),BG54=0),0,SUMPRODUCT(MAX((INDEX(LH_Data,0,LH_ColFirst)=$A54)*(INDEX(LH_Data,0,LH_ColSur)=$B54)*(INDEX(LH_Data,0,LH_ColCat)=BonusCat)*ROW(LH_Data)))))</f>
        <v/>
      </c>
      <c r="BI54" s="16" t="str">
        <f aca="false">IF(AK54=0,"",IF(EOMONTH(AsOfDate,-1)&lt;AL54,-1,12*(YEAR(EOMONTH(AsOfDate,-1))-YEAR(AL54))+MONTH(EOMONTH(AsOfDate,-1))-MONTH(AL54)-IF(DAY(EOMONTH(AsOfDate,-1))&lt;MIN(DAY(AL54),DAY(EOMONTH(EOMONTH(AsOfDate,-1),0))),1,0)))</f>
        <v/>
      </c>
      <c r="BJ54" s="16" t="str">
        <f aca="false">IF(AK54=0,"",IF(OR(AM54&lt;2,AO54&gt;EOMONTH(AsOfDate,-1)),BI54,IF((AO54-1)&lt;AL54,-1,12*(YEAR((AO54-1))-YEAR(AL54))+MONTH((AO54-1))-MONTH(AL54)-IF(DAY((AO54-1))&lt;MIN(DAY(AL54),DAY(EOMONTH((AO54-1),0))),1,0))))</f>
        <v/>
      </c>
      <c r="BK54" s="16" t="str">
        <f aca="false">IF(AK54=0,"",IF(OR(AM54&lt;3,AP54&gt;EOMONTH(AsOfDate,-1)),BI54,IF((AP54-1)&lt;AL54,-1,12*(YEAR((AP54-1))-YEAR(AL54))+MONTH((AP54-1))-MONTH(AL54)-IF(DAY((AP54-1))&lt;MIN(DAY(AL54),DAY(EOMONTH((AP54-1),0))),1,0))))</f>
        <v/>
      </c>
      <c r="BL54" s="16" t="str">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
      </c>
      <c r="BM54" s="16" t="str">
        <f aca="false">IF(AK54=0,"",IF(AW54="FT",IF(AX54&lt;FT_First,"",IF(AX54&lt;FT_Y5,FT_First+FT_Int1*INT((AX54-FT_First)/FT_Int1),FT_Y5+FT_Int2*INT((AX54-FT_Y5)/FT_Int2))),IF(AW54="PT",IF(AX54&lt;PT_First,"",PT_First+PT_Int*INT((AX54-PT_First)/PT_Int)),"")))</f>
        <v/>
      </c>
      <c r="BN54" s="16" t="str">
        <f aca="false">IF(AK54=0,"",IF((SchemeStart-1)&lt;AL54,-1,12*(YEAR((SchemeStart-1))-YEAR(AL54))+MONTH((SchemeStart-1))-MONTH(AL54)-IF(DAY((SchemeStart-1))&lt;MIN(DAY(AL54),DAY(EOMONTH((SchemeStart-1),0))),1,0)))</f>
        <v/>
      </c>
      <c r="BO54" s="16" t="str">
        <f aca="false">IF(AK54=0,"",IF(OR(AM54&lt;2,AO54&gt;(SchemeStart-1)),BN54,IF((AO54-1)&lt;AL54,-1,12*(YEAR((AO54-1))-YEAR(AL54))+MONTH((AO54-1))-MONTH(AL54)-IF(DAY((AO54-1))&lt;MIN(DAY(AL54),DAY(EOMONTH((AO54-1),0))),1,0))))</f>
        <v/>
      </c>
      <c r="BP54" s="16" t="str">
        <f aca="false">IF(AK54=0,"",IF(OR(AM54&lt;3,AP54&gt;(SchemeStart-1)),BN54,IF((AP54-1)&lt;AL54,-1,12*(YEAR((AP54-1))-YEAR(AL54))+MONTH((AP54-1))-MONTH(AL54)-IF(DAY((AP54-1))&lt;MIN(DAY(AL54),DAY(EOMONTH((AP54-1),0))),1,0))))</f>
        <v/>
      </c>
      <c r="BQ54" s="16" t="str">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
      </c>
      <c r="BR54" s="0" t="str">
        <f aca="false">IF(LEN($A54&amp;$B54)=0,"",$A54&amp;" "&amp;$B54)</f>
        <v/>
      </c>
    </row>
    <row r="55" customFormat="false" ht="15" hidden="false" customHeight="false" outlineLevel="0" collapsed="false">
      <c r="A55" s="12"/>
      <c r="B55" s="12"/>
      <c r="C55" s="12"/>
      <c r="D55" s="13"/>
      <c r="E55" s="14" t="str">
        <f aca="false">IF(OR(AK55=0,$D55=""),"",DATE(YEAR(AsOfDate)+IF(DATE(YEAR(AsOfDate),MONTH($D55),DAY($D55))&lt;=AsOfDate,1,0),MONTH($D55),DAY($D55)))</f>
        <v/>
      </c>
      <c r="F55" s="13"/>
      <c r="G55" s="13"/>
      <c r="H55" s="13"/>
      <c r="I55" s="13"/>
      <c r="J55" s="13"/>
      <c r="K55" s="14" t="str">
        <f aca="false">IF(AK55=0,"",DATE(YEAR(AsOfDate)+IF(DATE(YEAR(AsOfDate),MONTH(AL55),DAY(AL55))&lt;=AsOfDate,1,0),MONTH(AL55),DAY(AL55)))</f>
        <v/>
      </c>
      <c r="L55" s="15" t="str">
        <f aca="false">IF(AK55=0,"",ROUND((AsOfDate-AL55)/365.25,1))</f>
        <v/>
      </c>
      <c r="M55" s="16" t="str">
        <f aca="false">IF(AK55=0,"",IF(AsOfDate&lt;AL55,"-",DATEDIF(AL55,AsOfDate,"y")&amp;"y "&amp;DATEDIF(AL55,AsOfDate,"ym")&amp;"m "&amp;DATEDIF(AL55,AsOfDate,"md")&amp;"d"))</f>
        <v/>
      </c>
      <c r="N55" s="17" t="str">
        <f aca="false">IF(AK55=0,"",O55*HoursPerDay)</f>
        <v/>
      </c>
      <c r="O55" s="17" t="str">
        <f aca="false">IF(AK55=0,"",MAX(0,BD55-BQ55))</f>
        <v/>
      </c>
      <c r="P55" s="18"/>
      <c r="Q55" s="16"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16"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IF(AK55=0,"",IF(AW55="None","",EDATE(AL55,BF55)))</f>
        <v/>
      </c>
      <c r="T55" s="17" t="str">
        <f aca="false">IF(AK55=0,"",IF(NOT(LH_Ready),"",IF($F55&gt;PFYDate,0,IF(LH_ColPeriod=0,W55-U55+V55,SUMIFS(INDEX(LH_Data,0,LH_ColAcc),INDEX(LH_Data,0,LH_ColFirst),$A55,INDEX(LH_Data,0,LH_ColSur),$B55,INDEX(LH_Data,0,LH_ColCat),BonusCat,INDEX(LH_Data,0,LH_ColPeriod),LH_OpenLabel)*UnitFactor))))</f>
        <v/>
      </c>
      <c r="U55" s="17" t="str">
        <f aca="false">IF(AK55=0,"",IF(NOT(LH_Ready),"",SUMIFS(INDEX(LH_Data,0,LH_ColAcc),INDEX(LH_Data,0,LH_ColFirst),$A55,INDEX(LH_Data,0,LH_ColSur),$B55,INDEX(LH_Data,0,LH_ColCat),BonusCat,INDEX(LH_Data,0,LH_ColStart),"&gt;="&amp;AL55)*UnitFactor))</f>
        <v/>
      </c>
      <c r="V55" s="17" t="str">
        <f aca="false">IF(AK55=0,"",IF(NOT(LH_Ready),"",SUMIFS(INDEX(LH_Data,0,LH_ColTaken),INDEX(LH_Data,0,LH_ColFirst),$A55,INDEX(LH_Data,0,LH_ColSur),$B55,INDEX(LH_Data,0,LH_ColCat),BonusCat,INDEX(LH_Data,0,LH_ColStart),"&gt;="&amp;AL55)*UnitFactor))</f>
        <v/>
      </c>
      <c r="W55" s="17" t="str">
        <f aca="false">IF(AK55=0,"",IF(NOT(LH_Ready),"",IF(BH55=0,0,INDEX(INDEX(LH_Data,0,LH_ColClose),BH55-1)*UnitFactor)))</f>
        <v/>
      </c>
      <c r="X55" s="17" t="str">
        <f aca="false">IF(AK55=0,"",(MAX(0,BD55-BQ55)-MAX(0,BE55-BQ55))*HoursPerDay)</f>
        <v/>
      </c>
      <c r="Y55" s="17" t="str">
        <f aca="false">IF(AK55=0,"",IF(NOT(LH_Ready),"",IF($AI55="Yes",N(AE55)*HoursPerDay-SUMIFS(INDEX(LH_Data,0,LH_ColAcc),INDEX(LH_Data,0,LH_ColFirst),$A55,INDEX(LH_Data,0,LH_ColSur),$B55,INDEX(LH_Data,0,LH_ColCat),BonusCat,INDEX(LH_Data,0,LH_ColStart),"&gt;="&amp;(EOMONTH(AsOfDate,-1)+1),INDEX(LH_Data,0,LH_ColStart),"&lt;="&amp;AsOfDate)*UnitFactor,IF(BG55=0,N55,N55-N(T55)-N(U55)))))</f>
        <v/>
      </c>
      <c r="Z55" s="16" t="str">
        <f aca="false">IF(OR(AK55=0,Y55=""),"",IF(Y55&gt;0,"Yes","No"))</f>
        <v/>
      </c>
      <c r="AA55" s="16"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
      </c>
      <c r="AB55" s="17" t="str">
        <f aca="false">IF(OR(AK55=0,T55=""),"",MAX(0,BE55-BQ55)*HoursPerDay-T55)</f>
        <v/>
      </c>
      <c r="AC55" s="16" t="str">
        <f aca="false">IF(AK55=0,"",BG55)</f>
        <v/>
      </c>
      <c r="AD55" s="16"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17" t="str">
        <f aca="false">IF(AK55=0,"",O55-MAX(0,BL55-BQ55))</f>
        <v/>
      </c>
      <c r="AF55" s="14" t="str">
        <f aca="false">IF(OR(AK55=0,AE55="",N(AE55)=0,BM55=""),"",EDATE(AL55,BM55))</f>
        <v/>
      </c>
      <c r="AG55" s="17" t="str">
        <f aca="false">IF(AK55=0,"",MIN(BD55,BQ55))</f>
        <v/>
      </c>
      <c r="AH55" s="17" t="str">
        <f aca="false">IF(AK55=0,"",IF(NOT(LH_Ready),"",IF(BG55=0,0,MAX(0,ROUND(N(T55)+N(U55)-N55,2)))))</f>
        <v/>
      </c>
      <c r="AI55" s="12"/>
      <c r="AJ55" s="12"/>
      <c r="AK55" s="16" t="n">
        <f aca="false">IF(OR(LEN($A55&amp;$B55)=0,$F55=""),0,1)</f>
        <v>0</v>
      </c>
      <c r="AL55" s="14" t="str">
        <f aca="false">IF(AK55=0,"",IF(PreSchemeCounts="No",MAX(SchemeStart,IF($J55&lt;&gt;"",$J55,IF(OR(CasualCounts="Yes",COUNT($G55:$I55)=0),$F55,IF(Apply2026="No",IF($I55="",$F55,$I55),IF(COUNT($H55:$I55)=0,$F55,MIN($H55:$I55)))))),IF($J55&lt;&gt;"",$J55,IF(OR(CasualCounts="Yes",COUNT($G55:$I55)=0),$F55,IF(Apply2026="No",IF($I55="",$F55,$I55),IF(COUNT($H55:$I55)=0,$F55,MIN($H55:$I55)))))))</f>
        <v/>
      </c>
      <c r="AM55" s="16" t="str">
        <f aca="false">IF(AK55=0,"",COUNT($G55:$I55))</f>
        <v/>
      </c>
      <c r="AN55" s="14" t="str">
        <f aca="false">IF(AK55=0,"",IFERROR(SMALL($G55:$I55,1),""))</f>
        <v/>
      </c>
      <c r="AO55" s="14" t="str">
        <f aca="false">IF(AK55=0,"",IFERROR(SMALL($G55:$I55,2),""))</f>
        <v/>
      </c>
      <c r="AP55" s="14" t="str">
        <f aca="false">IF(AK55=0,"",IFERROR(SMALL($G55:$I55,3),""))</f>
        <v/>
      </c>
      <c r="AQ55" s="16" t="str">
        <f aca="false">IF(AK55=0,"",IF(AN55="","",IF(AN55=$H55,"Part-Time",IF(AN55=$I55,"Full-Time","Casual"))))</f>
        <v/>
      </c>
      <c r="AR55" s="16" t="str">
        <f aca="false">IF(AK55=0,"",IF(AO55="","",IF(AO55=$H55,"Part-Time",IF(AO55=$I55,"Full-Time","Casual"))))</f>
        <v/>
      </c>
      <c r="AS55" s="16" t="str">
        <f aca="false">IF(AK55=0,"",IF(AP55="","",IF(AP55=$H55,"Part-Time",IF(AP55=$I55,"Full-Time","Casual"))))</f>
        <v/>
      </c>
      <c r="AT55" s="16"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
      </c>
      <c r="AU55" s="16" t="str">
        <f aca="false">IF(AK55=0,"",IF(AM55&lt;2,"",IF(OR(ISNUMBER(SEARCH("full",AR55)),UPPER(TRIM(AR55))="FT",UPPER(TRIM(AR55))="FTE"),"FT",IF(AND(OR(ISNUMBER(SEARCH("part",AR55)),UPPER(TRIM(AR55))="PT",UPPER(TRIM(AR55))="PTE"),Apply2026="Yes",OR($P55="",N($P55)&gt;=PT_MinHours)),"PT","None"))))</f>
        <v/>
      </c>
      <c r="AV55" s="16" t="str">
        <f aca="false">IF(AK55=0,"",IF(AM55&lt;3,"",IF(OR(ISNUMBER(SEARCH("full",AS55)),UPPER(TRIM(AS55))="FT",UPPER(TRIM(AS55))="FTE"),"FT",IF(AND(OR(ISNUMBER(SEARCH("part",AS55)),UPPER(TRIM(AS55))="PT",UPPER(TRIM(AS55))="PTE"),Apply2026="Yes",OR($P55="",N($P55)&gt;=PT_MinHours)),"PT","None"))))</f>
        <v/>
      </c>
      <c r="AW55" s="16" t="str">
        <f aca="false">IF(AK55=0,"",IF(AND(AM55&gt;=3,AP55&lt;=AsOfDate),AV55,IF(AND(AM55&gt;=2,AO55&lt;=AsOfDate),AU55,AT55)))</f>
        <v/>
      </c>
      <c r="AX55" s="16" t="str">
        <f aca="false">IF(AK55=0,"",IF(AsOfDate&lt;AL55,-1,12*(YEAR(AsOfDate)-YEAR(AL55))+MONTH(AsOfDate)-MONTH(AL55)-IF(DAY(AsOfDate)&lt;MIN(DAY(AL55),DAY(EOMONTH(AsOfDate,0))),1,0)))</f>
        <v/>
      </c>
      <c r="AY55" s="16" t="str">
        <f aca="false">IF(AK55=0,"",IF(OR(AM55&lt;2,AO55&gt;AsOfDate),AX55,IF((AO55-1)&lt;AL55,-1,12*(YEAR((AO55-1))-YEAR(AL55))+MONTH((AO55-1))-MONTH(AL55)-IF(DAY((AO55-1))&lt;MIN(DAY(AL55),DAY(EOMONTH((AO55-1),0))),1,0))))</f>
        <v/>
      </c>
      <c r="AZ55" s="16" t="str">
        <f aca="false">IF(AK55=0,"",IF(OR(AM55&lt;3,AP55&gt;AsOfDate),AX55,IF((AP55-1)&lt;AL55,-1,12*(YEAR((AP55-1))-YEAR(AL55))+MONTH((AP55-1))-MONTH(AL55)-IF(DAY((AP55-1))&lt;MIN(DAY(AL55),DAY(EOMONTH((AP55-1),0))),1,0))))</f>
        <v/>
      </c>
      <c r="BA55" s="16" t="str">
        <f aca="false">IF(AK55=0,"",IF(PFYDate&lt;AL55,-1,12*(YEAR(PFYDate)-YEAR(AL55))+MONTH(PFYDate)-MONTH(AL55)-IF(DAY(PFYDate)&lt;MIN(DAY(AL55),DAY(EOMONTH(PFYDate,0))),1,0)))</f>
        <v/>
      </c>
      <c r="BB55" s="16" t="str">
        <f aca="false">IF(AK55=0,"",IF(OR(AM55&lt;2,AO55&gt;PFYDate),BA55,IF((AO55-1)&lt;AL55,-1,12*(YEAR((AO55-1))-YEAR(AL55))+MONTH((AO55-1))-MONTH(AL55)-IF(DAY((AO55-1))&lt;MIN(DAY(AL55),DAY(EOMONTH((AO55-1),0))),1,0))))</f>
        <v/>
      </c>
      <c r="BC55" s="16" t="str">
        <f aca="false">IF(AK55=0,"",IF(OR(AM55&lt;3,AP55&gt;PFYDate),BA55,IF((AP55-1)&lt;AL55,-1,12*(YEAR((AP55-1))-YEAR(AL55))+MONTH((AP55-1))-MONTH(AL55)-IF(DAY((AP55-1))&lt;MIN(DAY(AL55),DAY(EOMONTH((AP55-1),0))),1,0))))</f>
        <v/>
      </c>
      <c r="BD55" s="16" t="str">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
      </c>
      <c r="BE55" s="16" t="str">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
      </c>
      <c r="BF55" s="16" t="str">
        <f aca="false">IF(AK55=0,"",IF(AW55="FT",IF(AX55&lt;FT_First,FT_First,IF(AX55&lt;FT_Y5,MIN(FT_Y5,FT_First+FT_Int1*(INT((AX55-FT_First)/FT_Int1)+1)),FT_Y5+12*INT((AX55-FT_Y5)/12)+FT_Int2*(INT(MOD(AX55-FT_Y5,12)/FT_Int2)+1))),IF(AW55="PT",IF(AX55&lt;PT_First,PT_First,PT_First+PT_Int*(INT((AX55-PT_First)/PT_Int)+1)),"")))</f>
        <v/>
      </c>
      <c r="BG55" s="16" t="str">
        <f aca="false">IF(AK55=0,"",IF(NOT(LH_Ready),0,COUNTIFS(INDEX(LH_Data,0,LH_ColFirst),$A55,INDEX(LH_Data,0,LH_ColSur),$B55,INDEX(LH_Data,0,LH_ColCat),BonusCat)))</f>
        <v/>
      </c>
      <c r="BH55" s="16" t="str">
        <f aca="false">IF(AK55=0,"",IF(OR(NOT(LH_Ready),BG55=0),0,SUMPRODUCT(MAX((INDEX(LH_Data,0,LH_ColFirst)=$A55)*(INDEX(LH_Data,0,LH_ColSur)=$B55)*(INDEX(LH_Data,0,LH_ColCat)=BonusCat)*ROW(LH_Data)))))</f>
        <v/>
      </c>
      <c r="BI55" s="16" t="str">
        <f aca="false">IF(AK55=0,"",IF(EOMONTH(AsOfDate,-1)&lt;AL55,-1,12*(YEAR(EOMONTH(AsOfDate,-1))-YEAR(AL55))+MONTH(EOMONTH(AsOfDate,-1))-MONTH(AL55)-IF(DAY(EOMONTH(AsOfDate,-1))&lt;MIN(DAY(AL55),DAY(EOMONTH(EOMONTH(AsOfDate,-1),0))),1,0)))</f>
        <v/>
      </c>
      <c r="BJ55" s="16" t="str">
        <f aca="false">IF(AK55=0,"",IF(OR(AM55&lt;2,AO55&gt;EOMONTH(AsOfDate,-1)),BI55,IF((AO55-1)&lt;AL55,-1,12*(YEAR((AO55-1))-YEAR(AL55))+MONTH((AO55-1))-MONTH(AL55)-IF(DAY((AO55-1))&lt;MIN(DAY(AL55),DAY(EOMONTH((AO55-1),0))),1,0))))</f>
        <v/>
      </c>
      <c r="BK55" s="16" t="str">
        <f aca="false">IF(AK55=0,"",IF(OR(AM55&lt;3,AP55&gt;EOMONTH(AsOfDate,-1)),BI55,IF((AP55-1)&lt;AL55,-1,12*(YEAR((AP55-1))-YEAR(AL55))+MONTH((AP55-1))-MONTH(AL55)-IF(DAY((AP55-1))&lt;MIN(DAY(AL55),DAY(EOMONTH((AP55-1),0))),1,0))))</f>
        <v/>
      </c>
      <c r="BL55" s="16" t="str">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
      </c>
      <c r="BM55" s="16" t="str">
        <f aca="false">IF(AK55=0,"",IF(AW55="FT",IF(AX55&lt;FT_First,"",IF(AX55&lt;FT_Y5,FT_First+FT_Int1*INT((AX55-FT_First)/FT_Int1),FT_Y5+FT_Int2*INT((AX55-FT_Y5)/FT_Int2))),IF(AW55="PT",IF(AX55&lt;PT_First,"",PT_First+PT_Int*INT((AX55-PT_First)/PT_Int)),"")))</f>
        <v/>
      </c>
      <c r="BN55" s="16" t="str">
        <f aca="false">IF(AK55=0,"",IF((SchemeStart-1)&lt;AL55,-1,12*(YEAR((SchemeStart-1))-YEAR(AL55))+MONTH((SchemeStart-1))-MONTH(AL55)-IF(DAY((SchemeStart-1))&lt;MIN(DAY(AL55),DAY(EOMONTH((SchemeStart-1),0))),1,0)))</f>
        <v/>
      </c>
      <c r="BO55" s="16" t="str">
        <f aca="false">IF(AK55=0,"",IF(OR(AM55&lt;2,AO55&gt;(SchemeStart-1)),BN55,IF((AO55-1)&lt;AL55,-1,12*(YEAR((AO55-1))-YEAR(AL55))+MONTH((AO55-1))-MONTH(AL55)-IF(DAY((AO55-1))&lt;MIN(DAY(AL55),DAY(EOMONTH((AO55-1),0))),1,0))))</f>
        <v/>
      </c>
      <c r="BP55" s="16" t="str">
        <f aca="false">IF(AK55=0,"",IF(OR(AM55&lt;3,AP55&gt;(SchemeStart-1)),BN55,IF((AP55-1)&lt;AL55,-1,12*(YEAR((AP55-1))-YEAR(AL55))+MONTH((AP55-1))-MONTH(AL55)-IF(DAY((AP55-1))&lt;MIN(DAY(AL55),DAY(EOMONTH((AP55-1),0))),1,0))))</f>
        <v/>
      </c>
      <c r="BQ55" s="16" t="str">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
      </c>
      <c r="BR55" s="0" t="str">
        <f aca="false">IF(LEN($A55&amp;$B55)=0,"",$A55&amp;" "&amp;$B55)</f>
        <v/>
      </c>
    </row>
    <row r="56" customFormat="false" ht="15" hidden="false" customHeight="false" outlineLevel="0" collapsed="false">
      <c r="A56" s="12"/>
      <c r="B56" s="12"/>
      <c r="C56" s="12"/>
      <c r="D56" s="13"/>
      <c r="E56" s="14" t="str">
        <f aca="false">IF(OR(AK56=0,$D56=""),"",DATE(YEAR(AsOfDate)+IF(DATE(YEAR(AsOfDate),MONTH($D56),DAY($D56))&lt;=AsOfDate,1,0),MONTH($D56),DAY($D56)))</f>
        <v/>
      </c>
      <c r="F56" s="13"/>
      <c r="G56" s="13"/>
      <c r="H56" s="13"/>
      <c r="I56" s="13"/>
      <c r="J56" s="13"/>
      <c r="K56" s="14" t="str">
        <f aca="false">IF(AK56=0,"",DATE(YEAR(AsOfDate)+IF(DATE(YEAR(AsOfDate),MONTH(AL56),DAY(AL56))&lt;=AsOfDate,1,0),MONTH(AL56),DAY(AL56)))</f>
        <v/>
      </c>
      <c r="L56" s="15" t="str">
        <f aca="false">IF(AK56=0,"",ROUND((AsOfDate-AL56)/365.25,1))</f>
        <v/>
      </c>
      <c r="M56" s="16" t="str">
        <f aca="false">IF(AK56=0,"",IF(AsOfDate&lt;AL56,"-",DATEDIF(AL56,AsOfDate,"y")&amp;"y "&amp;DATEDIF(AL56,AsOfDate,"ym")&amp;"m "&amp;DATEDIF(AL56,AsOfDate,"md")&amp;"d"))</f>
        <v/>
      </c>
      <c r="N56" s="17" t="str">
        <f aca="false">IF(AK56=0,"",O56*HoursPerDay)</f>
        <v/>
      </c>
      <c r="O56" s="17" t="str">
        <f aca="false">IF(AK56=0,"",MAX(0,BD56-BQ56))</f>
        <v/>
      </c>
      <c r="P56" s="18"/>
      <c r="Q56" s="16"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16"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IF(AK56=0,"",IF(AW56="None","",EDATE(AL56,BF56)))</f>
        <v/>
      </c>
      <c r="T56" s="17" t="str">
        <f aca="false">IF(AK56=0,"",IF(NOT(LH_Ready),"",IF($F56&gt;PFYDate,0,IF(LH_ColPeriod=0,W56-U56+V56,SUMIFS(INDEX(LH_Data,0,LH_ColAcc),INDEX(LH_Data,0,LH_ColFirst),$A56,INDEX(LH_Data,0,LH_ColSur),$B56,INDEX(LH_Data,0,LH_ColCat),BonusCat,INDEX(LH_Data,0,LH_ColPeriod),LH_OpenLabel)*UnitFactor))))</f>
        <v/>
      </c>
      <c r="U56" s="17" t="str">
        <f aca="false">IF(AK56=0,"",IF(NOT(LH_Ready),"",SUMIFS(INDEX(LH_Data,0,LH_ColAcc),INDEX(LH_Data,0,LH_ColFirst),$A56,INDEX(LH_Data,0,LH_ColSur),$B56,INDEX(LH_Data,0,LH_ColCat),BonusCat,INDEX(LH_Data,0,LH_ColStart),"&gt;="&amp;AL56)*UnitFactor))</f>
        <v/>
      </c>
      <c r="V56" s="17" t="str">
        <f aca="false">IF(AK56=0,"",IF(NOT(LH_Ready),"",SUMIFS(INDEX(LH_Data,0,LH_ColTaken),INDEX(LH_Data,0,LH_ColFirst),$A56,INDEX(LH_Data,0,LH_ColSur),$B56,INDEX(LH_Data,0,LH_ColCat),BonusCat,INDEX(LH_Data,0,LH_ColStart),"&gt;="&amp;AL56)*UnitFactor))</f>
        <v/>
      </c>
      <c r="W56" s="17" t="str">
        <f aca="false">IF(AK56=0,"",IF(NOT(LH_Ready),"",IF(BH56=0,0,INDEX(INDEX(LH_Data,0,LH_ColClose),BH56-1)*UnitFactor)))</f>
        <v/>
      </c>
      <c r="X56" s="17" t="str">
        <f aca="false">IF(AK56=0,"",(MAX(0,BD56-BQ56)-MAX(0,BE56-BQ56))*HoursPerDay)</f>
        <v/>
      </c>
      <c r="Y56" s="17" t="str">
        <f aca="false">IF(AK56=0,"",IF(NOT(LH_Ready),"",IF($AI56="Yes",N(AE56)*HoursPerDay-SUMIFS(INDEX(LH_Data,0,LH_ColAcc),INDEX(LH_Data,0,LH_ColFirst),$A56,INDEX(LH_Data,0,LH_ColSur),$B56,INDEX(LH_Data,0,LH_ColCat),BonusCat,INDEX(LH_Data,0,LH_ColStart),"&gt;="&amp;(EOMONTH(AsOfDate,-1)+1),INDEX(LH_Data,0,LH_ColStart),"&lt;="&amp;AsOfDate)*UnitFactor,IF(BG56=0,N56,N56-N(T56)-N(U56)))))</f>
        <v/>
      </c>
      <c r="Z56" s="16" t="str">
        <f aca="false">IF(OR(AK56=0,Y56=""),"",IF(Y56&gt;0,"Yes","No"))</f>
        <v/>
      </c>
      <c r="AA56" s="16"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
      </c>
      <c r="AB56" s="17" t="str">
        <f aca="false">IF(OR(AK56=0,T56=""),"",MAX(0,BE56-BQ56)*HoursPerDay-T56)</f>
        <v/>
      </c>
      <c r="AC56" s="16" t="str">
        <f aca="false">IF(AK56=0,"",BG56)</f>
        <v/>
      </c>
      <c r="AD56" s="16"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17" t="str">
        <f aca="false">IF(AK56=0,"",O56-MAX(0,BL56-BQ56))</f>
        <v/>
      </c>
      <c r="AF56" s="14" t="str">
        <f aca="false">IF(OR(AK56=0,AE56="",N(AE56)=0,BM56=""),"",EDATE(AL56,BM56))</f>
        <v/>
      </c>
      <c r="AG56" s="17" t="str">
        <f aca="false">IF(AK56=0,"",MIN(BD56,BQ56))</f>
        <v/>
      </c>
      <c r="AH56" s="17" t="str">
        <f aca="false">IF(AK56=0,"",IF(NOT(LH_Ready),"",IF(BG56=0,0,MAX(0,ROUND(N(T56)+N(U56)-N56,2)))))</f>
        <v/>
      </c>
      <c r="AI56" s="12"/>
      <c r="AJ56" s="12"/>
      <c r="AK56" s="16" t="n">
        <f aca="false">IF(OR(LEN($A56&amp;$B56)=0,$F56=""),0,1)</f>
        <v>0</v>
      </c>
      <c r="AL56" s="14" t="str">
        <f aca="false">IF(AK56=0,"",IF(PreSchemeCounts="No",MAX(SchemeStart,IF($J56&lt;&gt;"",$J56,IF(OR(CasualCounts="Yes",COUNT($G56:$I56)=0),$F56,IF(Apply2026="No",IF($I56="",$F56,$I56),IF(COUNT($H56:$I56)=0,$F56,MIN($H56:$I56)))))),IF($J56&lt;&gt;"",$J56,IF(OR(CasualCounts="Yes",COUNT($G56:$I56)=0),$F56,IF(Apply2026="No",IF($I56="",$F56,$I56),IF(COUNT($H56:$I56)=0,$F56,MIN($H56:$I56)))))))</f>
        <v/>
      </c>
      <c r="AM56" s="16" t="str">
        <f aca="false">IF(AK56=0,"",COUNT($G56:$I56))</f>
        <v/>
      </c>
      <c r="AN56" s="14" t="str">
        <f aca="false">IF(AK56=0,"",IFERROR(SMALL($G56:$I56,1),""))</f>
        <v/>
      </c>
      <c r="AO56" s="14" t="str">
        <f aca="false">IF(AK56=0,"",IFERROR(SMALL($G56:$I56,2),""))</f>
        <v/>
      </c>
      <c r="AP56" s="14" t="str">
        <f aca="false">IF(AK56=0,"",IFERROR(SMALL($G56:$I56,3),""))</f>
        <v/>
      </c>
      <c r="AQ56" s="16" t="str">
        <f aca="false">IF(AK56=0,"",IF(AN56="","",IF(AN56=$H56,"Part-Time",IF(AN56=$I56,"Full-Time","Casual"))))</f>
        <v/>
      </c>
      <c r="AR56" s="16" t="str">
        <f aca="false">IF(AK56=0,"",IF(AO56="","",IF(AO56=$H56,"Part-Time",IF(AO56=$I56,"Full-Time","Casual"))))</f>
        <v/>
      </c>
      <c r="AS56" s="16" t="str">
        <f aca="false">IF(AK56=0,"",IF(AP56="","",IF(AP56=$H56,"Part-Time",IF(AP56=$I56,"Full-Time","Casual"))))</f>
        <v/>
      </c>
      <c r="AT56" s="16"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
      </c>
      <c r="AU56" s="16" t="str">
        <f aca="false">IF(AK56=0,"",IF(AM56&lt;2,"",IF(OR(ISNUMBER(SEARCH("full",AR56)),UPPER(TRIM(AR56))="FT",UPPER(TRIM(AR56))="FTE"),"FT",IF(AND(OR(ISNUMBER(SEARCH("part",AR56)),UPPER(TRIM(AR56))="PT",UPPER(TRIM(AR56))="PTE"),Apply2026="Yes",OR($P56="",N($P56)&gt;=PT_MinHours)),"PT","None"))))</f>
        <v/>
      </c>
      <c r="AV56" s="16" t="str">
        <f aca="false">IF(AK56=0,"",IF(AM56&lt;3,"",IF(OR(ISNUMBER(SEARCH("full",AS56)),UPPER(TRIM(AS56))="FT",UPPER(TRIM(AS56))="FTE"),"FT",IF(AND(OR(ISNUMBER(SEARCH("part",AS56)),UPPER(TRIM(AS56))="PT",UPPER(TRIM(AS56))="PTE"),Apply2026="Yes",OR($P56="",N($P56)&gt;=PT_MinHours)),"PT","None"))))</f>
        <v/>
      </c>
      <c r="AW56" s="16" t="str">
        <f aca="false">IF(AK56=0,"",IF(AND(AM56&gt;=3,AP56&lt;=AsOfDate),AV56,IF(AND(AM56&gt;=2,AO56&lt;=AsOfDate),AU56,AT56)))</f>
        <v/>
      </c>
      <c r="AX56" s="16" t="str">
        <f aca="false">IF(AK56=0,"",IF(AsOfDate&lt;AL56,-1,12*(YEAR(AsOfDate)-YEAR(AL56))+MONTH(AsOfDate)-MONTH(AL56)-IF(DAY(AsOfDate)&lt;MIN(DAY(AL56),DAY(EOMONTH(AsOfDate,0))),1,0)))</f>
        <v/>
      </c>
      <c r="AY56" s="16" t="str">
        <f aca="false">IF(AK56=0,"",IF(OR(AM56&lt;2,AO56&gt;AsOfDate),AX56,IF((AO56-1)&lt;AL56,-1,12*(YEAR((AO56-1))-YEAR(AL56))+MONTH((AO56-1))-MONTH(AL56)-IF(DAY((AO56-1))&lt;MIN(DAY(AL56),DAY(EOMONTH((AO56-1),0))),1,0))))</f>
        <v/>
      </c>
      <c r="AZ56" s="16" t="str">
        <f aca="false">IF(AK56=0,"",IF(OR(AM56&lt;3,AP56&gt;AsOfDate),AX56,IF((AP56-1)&lt;AL56,-1,12*(YEAR((AP56-1))-YEAR(AL56))+MONTH((AP56-1))-MONTH(AL56)-IF(DAY((AP56-1))&lt;MIN(DAY(AL56),DAY(EOMONTH((AP56-1),0))),1,0))))</f>
        <v/>
      </c>
      <c r="BA56" s="16" t="str">
        <f aca="false">IF(AK56=0,"",IF(PFYDate&lt;AL56,-1,12*(YEAR(PFYDate)-YEAR(AL56))+MONTH(PFYDate)-MONTH(AL56)-IF(DAY(PFYDate)&lt;MIN(DAY(AL56),DAY(EOMONTH(PFYDate,0))),1,0)))</f>
        <v/>
      </c>
      <c r="BB56" s="16" t="str">
        <f aca="false">IF(AK56=0,"",IF(OR(AM56&lt;2,AO56&gt;PFYDate),BA56,IF((AO56-1)&lt;AL56,-1,12*(YEAR((AO56-1))-YEAR(AL56))+MONTH((AO56-1))-MONTH(AL56)-IF(DAY((AO56-1))&lt;MIN(DAY(AL56),DAY(EOMONTH((AO56-1),0))),1,0))))</f>
        <v/>
      </c>
      <c r="BC56" s="16" t="str">
        <f aca="false">IF(AK56=0,"",IF(OR(AM56&lt;3,AP56&gt;PFYDate),BA56,IF((AP56-1)&lt;AL56,-1,12*(YEAR((AP56-1))-YEAR(AL56))+MONTH((AP56-1))-MONTH(AL56)-IF(DAY((AP56-1))&lt;MIN(DAY(AL56),DAY(EOMONTH((AP56-1),0))),1,0))))</f>
        <v/>
      </c>
      <c r="BD56" s="16" t="str">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
      </c>
      <c r="BE56" s="16" t="str">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
      </c>
      <c r="BF56" s="16" t="str">
        <f aca="false">IF(AK56=0,"",IF(AW56="FT",IF(AX56&lt;FT_First,FT_First,IF(AX56&lt;FT_Y5,MIN(FT_Y5,FT_First+FT_Int1*(INT((AX56-FT_First)/FT_Int1)+1)),FT_Y5+12*INT((AX56-FT_Y5)/12)+FT_Int2*(INT(MOD(AX56-FT_Y5,12)/FT_Int2)+1))),IF(AW56="PT",IF(AX56&lt;PT_First,PT_First,PT_First+PT_Int*(INT((AX56-PT_First)/PT_Int)+1)),"")))</f>
        <v/>
      </c>
      <c r="BG56" s="16" t="str">
        <f aca="false">IF(AK56=0,"",IF(NOT(LH_Ready),0,COUNTIFS(INDEX(LH_Data,0,LH_ColFirst),$A56,INDEX(LH_Data,0,LH_ColSur),$B56,INDEX(LH_Data,0,LH_ColCat),BonusCat)))</f>
        <v/>
      </c>
      <c r="BH56" s="16" t="str">
        <f aca="false">IF(AK56=0,"",IF(OR(NOT(LH_Ready),BG56=0),0,SUMPRODUCT(MAX((INDEX(LH_Data,0,LH_ColFirst)=$A56)*(INDEX(LH_Data,0,LH_ColSur)=$B56)*(INDEX(LH_Data,0,LH_ColCat)=BonusCat)*ROW(LH_Data)))))</f>
        <v/>
      </c>
      <c r="BI56" s="16" t="str">
        <f aca="false">IF(AK56=0,"",IF(EOMONTH(AsOfDate,-1)&lt;AL56,-1,12*(YEAR(EOMONTH(AsOfDate,-1))-YEAR(AL56))+MONTH(EOMONTH(AsOfDate,-1))-MONTH(AL56)-IF(DAY(EOMONTH(AsOfDate,-1))&lt;MIN(DAY(AL56),DAY(EOMONTH(EOMONTH(AsOfDate,-1),0))),1,0)))</f>
        <v/>
      </c>
      <c r="BJ56" s="16" t="str">
        <f aca="false">IF(AK56=0,"",IF(OR(AM56&lt;2,AO56&gt;EOMONTH(AsOfDate,-1)),BI56,IF((AO56-1)&lt;AL56,-1,12*(YEAR((AO56-1))-YEAR(AL56))+MONTH((AO56-1))-MONTH(AL56)-IF(DAY((AO56-1))&lt;MIN(DAY(AL56),DAY(EOMONTH((AO56-1),0))),1,0))))</f>
        <v/>
      </c>
      <c r="BK56" s="16" t="str">
        <f aca="false">IF(AK56=0,"",IF(OR(AM56&lt;3,AP56&gt;EOMONTH(AsOfDate,-1)),BI56,IF((AP56-1)&lt;AL56,-1,12*(YEAR((AP56-1))-YEAR(AL56))+MONTH((AP56-1))-MONTH(AL56)-IF(DAY((AP56-1))&lt;MIN(DAY(AL56),DAY(EOMONTH((AP56-1),0))),1,0))))</f>
        <v/>
      </c>
      <c r="BL56" s="16" t="str">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
      </c>
      <c r="BM56" s="16" t="str">
        <f aca="false">IF(AK56=0,"",IF(AW56="FT",IF(AX56&lt;FT_First,"",IF(AX56&lt;FT_Y5,FT_First+FT_Int1*INT((AX56-FT_First)/FT_Int1),FT_Y5+FT_Int2*INT((AX56-FT_Y5)/FT_Int2))),IF(AW56="PT",IF(AX56&lt;PT_First,"",PT_First+PT_Int*INT((AX56-PT_First)/PT_Int)),"")))</f>
        <v/>
      </c>
      <c r="BN56" s="16" t="str">
        <f aca="false">IF(AK56=0,"",IF((SchemeStart-1)&lt;AL56,-1,12*(YEAR((SchemeStart-1))-YEAR(AL56))+MONTH((SchemeStart-1))-MONTH(AL56)-IF(DAY((SchemeStart-1))&lt;MIN(DAY(AL56),DAY(EOMONTH((SchemeStart-1),0))),1,0)))</f>
        <v/>
      </c>
      <c r="BO56" s="16" t="str">
        <f aca="false">IF(AK56=0,"",IF(OR(AM56&lt;2,AO56&gt;(SchemeStart-1)),BN56,IF((AO56-1)&lt;AL56,-1,12*(YEAR((AO56-1))-YEAR(AL56))+MONTH((AO56-1))-MONTH(AL56)-IF(DAY((AO56-1))&lt;MIN(DAY(AL56),DAY(EOMONTH((AO56-1),0))),1,0))))</f>
        <v/>
      </c>
      <c r="BP56" s="16" t="str">
        <f aca="false">IF(AK56=0,"",IF(OR(AM56&lt;3,AP56&gt;(SchemeStart-1)),BN56,IF((AP56-1)&lt;AL56,-1,12*(YEAR((AP56-1))-YEAR(AL56))+MONTH((AP56-1))-MONTH(AL56)-IF(DAY((AP56-1))&lt;MIN(DAY(AL56),DAY(EOMONTH((AP56-1),0))),1,0))))</f>
        <v/>
      </c>
      <c r="BQ56" s="16" t="str">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
      </c>
      <c r="BR56" s="0" t="str">
        <f aca="false">IF(LEN($A56&amp;$B56)=0,"",$A56&amp;" "&amp;$B56)</f>
        <v/>
      </c>
    </row>
    <row r="57" customFormat="false" ht="15" hidden="false" customHeight="false" outlineLevel="0" collapsed="false">
      <c r="A57" s="12"/>
      <c r="B57" s="12"/>
      <c r="C57" s="12"/>
      <c r="D57" s="13"/>
      <c r="E57" s="14" t="str">
        <f aca="false">IF(OR(AK57=0,$D57=""),"",DATE(YEAR(AsOfDate)+IF(DATE(YEAR(AsOfDate),MONTH($D57),DAY($D57))&lt;=AsOfDate,1,0),MONTH($D57),DAY($D57)))</f>
        <v/>
      </c>
      <c r="F57" s="13"/>
      <c r="G57" s="13"/>
      <c r="H57" s="13"/>
      <c r="I57" s="13"/>
      <c r="J57" s="13"/>
      <c r="K57" s="14" t="str">
        <f aca="false">IF(AK57=0,"",DATE(YEAR(AsOfDate)+IF(DATE(YEAR(AsOfDate),MONTH(AL57),DAY(AL57))&lt;=AsOfDate,1,0),MONTH(AL57),DAY(AL57)))</f>
        <v/>
      </c>
      <c r="L57" s="15" t="str">
        <f aca="false">IF(AK57=0,"",ROUND((AsOfDate-AL57)/365.25,1))</f>
        <v/>
      </c>
      <c r="M57" s="16" t="str">
        <f aca="false">IF(AK57=0,"",IF(AsOfDate&lt;AL57,"-",DATEDIF(AL57,AsOfDate,"y")&amp;"y "&amp;DATEDIF(AL57,AsOfDate,"ym")&amp;"m "&amp;DATEDIF(AL57,AsOfDate,"md")&amp;"d"))</f>
        <v/>
      </c>
      <c r="N57" s="17" t="str">
        <f aca="false">IF(AK57=0,"",O57*HoursPerDay)</f>
        <v/>
      </c>
      <c r="O57" s="17" t="str">
        <f aca="false">IF(AK57=0,"",MAX(0,BD57-BQ57))</f>
        <v/>
      </c>
      <c r="P57" s="18"/>
      <c r="Q57" s="16"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16"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IF(AK57=0,"",IF(AW57="None","",EDATE(AL57,BF57)))</f>
        <v/>
      </c>
      <c r="T57" s="17" t="str">
        <f aca="false">IF(AK57=0,"",IF(NOT(LH_Ready),"",IF($F57&gt;PFYDate,0,IF(LH_ColPeriod=0,W57-U57+V57,SUMIFS(INDEX(LH_Data,0,LH_ColAcc),INDEX(LH_Data,0,LH_ColFirst),$A57,INDEX(LH_Data,0,LH_ColSur),$B57,INDEX(LH_Data,0,LH_ColCat),BonusCat,INDEX(LH_Data,0,LH_ColPeriod),LH_OpenLabel)*UnitFactor))))</f>
        <v/>
      </c>
      <c r="U57" s="17" t="str">
        <f aca="false">IF(AK57=0,"",IF(NOT(LH_Ready),"",SUMIFS(INDEX(LH_Data,0,LH_ColAcc),INDEX(LH_Data,0,LH_ColFirst),$A57,INDEX(LH_Data,0,LH_ColSur),$B57,INDEX(LH_Data,0,LH_ColCat),BonusCat,INDEX(LH_Data,0,LH_ColStart),"&gt;="&amp;AL57)*UnitFactor))</f>
        <v/>
      </c>
      <c r="V57" s="17" t="str">
        <f aca="false">IF(AK57=0,"",IF(NOT(LH_Ready),"",SUMIFS(INDEX(LH_Data,0,LH_ColTaken),INDEX(LH_Data,0,LH_ColFirst),$A57,INDEX(LH_Data,0,LH_ColSur),$B57,INDEX(LH_Data,0,LH_ColCat),BonusCat,INDEX(LH_Data,0,LH_ColStart),"&gt;="&amp;AL57)*UnitFactor))</f>
        <v/>
      </c>
      <c r="W57" s="17" t="str">
        <f aca="false">IF(AK57=0,"",IF(NOT(LH_Ready),"",IF(BH57=0,0,INDEX(INDEX(LH_Data,0,LH_ColClose),BH57-1)*UnitFactor)))</f>
        <v/>
      </c>
      <c r="X57" s="17" t="str">
        <f aca="false">IF(AK57=0,"",(MAX(0,BD57-BQ57)-MAX(0,BE57-BQ57))*HoursPerDay)</f>
        <v/>
      </c>
      <c r="Y57" s="17" t="str">
        <f aca="false">IF(AK57=0,"",IF(NOT(LH_Ready),"",IF($AI57="Yes",N(AE57)*HoursPerDay-SUMIFS(INDEX(LH_Data,0,LH_ColAcc),INDEX(LH_Data,0,LH_ColFirst),$A57,INDEX(LH_Data,0,LH_ColSur),$B57,INDEX(LH_Data,0,LH_ColCat),BonusCat,INDEX(LH_Data,0,LH_ColStart),"&gt;="&amp;(EOMONTH(AsOfDate,-1)+1),INDEX(LH_Data,0,LH_ColStart),"&lt;="&amp;AsOfDate)*UnitFactor,IF(BG57=0,N57,N57-N(T57)-N(U57)))))</f>
        <v/>
      </c>
      <c r="Z57" s="16" t="str">
        <f aca="false">IF(OR(AK57=0,Y57=""),"",IF(Y57&gt;0,"Yes","No"))</f>
        <v/>
      </c>
      <c r="AA57" s="16"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
      </c>
      <c r="AB57" s="17" t="str">
        <f aca="false">IF(OR(AK57=0,T57=""),"",MAX(0,BE57-BQ57)*HoursPerDay-T57)</f>
        <v/>
      </c>
      <c r="AC57" s="16" t="str">
        <f aca="false">IF(AK57=0,"",BG57)</f>
        <v/>
      </c>
      <c r="AD57" s="16"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17" t="str">
        <f aca="false">IF(AK57=0,"",O57-MAX(0,BL57-BQ57))</f>
        <v/>
      </c>
      <c r="AF57" s="14" t="str">
        <f aca="false">IF(OR(AK57=0,AE57="",N(AE57)=0,BM57=""),"",EDATE(AL57,BM57))</f>
        <v/>
      </c>
      <c r="AG57" s="17" t="str">
        <f aca="false">IF(AK57=0,"",MIN(BD57,BQ57))</f>
        <v/>
      </c>
      <c r="AH57" s="17" t="str">
        <f aca="false">IF(AK57=0,"",IF(NOT(LH_Ready),"",IF(BG57=0,0,MAX(0,ROUND(N(T57)+N(U57)-N57,2)))))</f>
        <v/>
      </c>
      <c r="AI57" s="12"/>
      <c r="AJ57" s="12"/>
      <c r="AK57" s="16" t="n">
        <f aca="false">IF(OR(LEN($A57&amp;$B57)=0,$F57=""),0,1)</f>
        <v>0</v>
      </c>
      <c r="AL57" s="14" t="str">
        <f aca="false">IF(AK57=0,"",IF(PreSchemeCounts="No",MAX(SchemeStart,IF($J57&lt;&gt;"",$J57,IF(OR(CasualCounts="Yes",COUNT($G57:$I57)=0),$F57,IF(Apply2026="No",IF($I57="",$F57,$I57),IF(COUNT($H57:$I57)=0,$F57,MIN($H57:$I57)))))),IF($J57&lt;&gt;"",$J57,IF(OR(CasualCounts="Yes",COUNT($G57:$I57)=0),$F57,IF(Apply2026="No",IF($I57="",$F57,$I57),IF(COUNT($H57:$I57)=0,$F57,MIN($H57:$I57)))))))</f>
        <v/>
      </c>
      <c r="AM57" s="16" t="str">
        <f aca="false">IF(AK57=0,"",COUNT($G57:$I57))</f>
        <v/>
      </c>
      <c r="AN57" s="14" t="str">
        <f aca="false">IF(AK57=0,"",IFERROR(SMALL($G57:$I57,1),""))</f>
        <v/>
      </c>
      <c r="AO57" s="14" t="str">
        <f aca="false">IF(AK57=0,"",IFERROR(SMALL($G57:$I57,2),""))</f>
        <v/>
      </c>
      <c r="AP57" s="14" t="str">
        <f aca="false">IF(AK57=0,"",IFERROR(SMALL($G57:$I57,3),""))</f>
        <v/>
      </c>
      <c r="AQ57" s="16" t="str">
        <f aca="false">IF(AK57=0,"",IF(AN57="","",IF(AN57=$H57,"Part-Time",IF(AN57=$I57,"Full-Time","Casual"))))</f>
        <v/>
      </c>
      <c r="AR57" s="16" t="str">
        <f aca="false">IF(AK57=0,"",IF(AO57="","",IF(AO57=$H57,"Part-Time",IF(AO57=$I57,"Full-Time","Casual"))))</f>
        <v/>
      </c>
      <c r="AS57" s="16" t="str">
        <f aca="false">IF(AK57=0,"",IF(AP57="","",IF(AP57=$H57,"Part-Time",IF(AP57=$I57,"Full-Time","Casual"))))</f>
        <v/>
      </c>
      <c r="AT57" s="16"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
      </c>
      <c r="AU57" s="16" t="str">
        <f aca="false">IF(AK57=0,"",IF(AM57&lt;2,"",IF(OR(ISNUMBER(SEARCH("full",AR57)),UPPER(TRIM(AR57))="FT",UPPER(TRIM(AR57))="FTE"),"FT",IF(AND(OR(ISNUMBER(SEARCH("part",AR57)),UPPER(TRIM(AR57))="PT",UPPER(TRIM(AR57))="PTE"),Apply2026="Yes",OR($P57="",N($P57)&gt;=PT_MinHours)),"PT","None"))))</f>
        <v/>
      </c>
      <c r="AV57" s="16" t="str">
        <f aca="false">IF(AK57=0,"",IF(AM57&lt;3,"",IF(OR(ISNUMBER(SEARCH("full",AS57)),UPPER(TRIM(AS57))="FT",UPPER(TRIM(AS57))="FTE"),"FT",IF(AND(OR(ISNUMBER(SEARCH("part",AS57)),UPPER(TRIM(AS57))="PT",UPPER(TRIM(AS57))="PTE"),Apply2026="Yes",OR($P57="",N($P57)&gt;=PT_MinHours)),"PT","None"))))</f>
        <v/>
      </c>
      <c r="AW57" s="16" t="str">
        <f aca="false">IF(AK57=0,"",IF(AND(AM57&gt;=3,AP57&lt;=AsOfDate),AV57,IF(AND(AM57&gt;=2,AO57&lt;=AsOfDate),AU57,AT57)))</f>
        <v/>
      </c>
      <c r="AX57" s="16" t="str">
        <f aca="false">IF(AK57=0,"",IF(AsOfDate&lt;AL57,-1,12*(YEAR(AsOfDate)-YEAR(AL57))+MONTH(AsOfDate)-MONTH(AL57)-IF(DAY(AsOfDate)&lt;MIN(DAY(AL57),DAY(EOMONTH(AsOfDate,0))),1,0)))</f>
        <v/>
      </c>
      <c r="AY57" s="16" t="str">
        <f aca="false">IF(AK57=0,"",IF(OR(AM57&lt;2,AO57&gt;AsOfDate),AX57,IF((AO57-1)&lt;AL57,-1,12*(YEAR((AO57-1))-YEAR(AL57))+MONTH((AO57-1))-MONTH(AL57)-IF(DAY((AO57-1))&lt;MIN(DAY(AL57),DAY(EOMONTH((AO57-1),0))),1,0))))</f>
        <v/>
      </c>
      <c r="AZ57" s="16" t="str">
        <f aca="false">IF(AK57=0,"",IF(OR(AM57&lt;3,AP57&gt;AsOfDate),AX57,IF((AP57-1)&lt;AL57,-1,12*(YEAR((AP57-1))-YEAR(AL57))+MONTH((AP57-1))-MONTH(AL57)-IF(DAY((AP57-1))&lt;MIN(DAY(AL57),DAY(EOMONTH((AP57-1),0))),1,0))))</f>
        <v/>
      </c>
      <c r="BA57" s="16" t="str">
        <f aca="false">IF(AK57=0,"",IF(PFYDate&lt;AL57,-1,12*(YEAR(PFYDate)-YEAR(AL57))+MONTH(PFYDate)-MONTH(AL57)-IF(DAY(PFYDate)&lt;MIN(DAY(AL57),DAY(EOMONTH(PFYDate,0))),1,0)))</f>
        <v/>
      </c>
      <c r="BB57" s="16" t="str">
        <f aca="false">IF(AK57=0,"",IF(OR(AM57&lt;2,AO57&gt;PFYDate),BA57,IF((AO57-1)&lt;AL57,-1,12*(YEAR((AO57-1))-YEAR(AL57))+MONTH((AO57-1))-MONTH(AL57)-IF(DAY((AO57-1))&lt;MIN(DAY(AL57),DAY(EOMONTH((AO57-1),0))),1,0))))</f>
        <v/>
      </c>
      <c r="BC57" s="16" t="str">
        <f aca="false">IF(AK57=0,"",IF(OR(AM57&lt;3,AP57&gt;PFYDate),BA57,IF((AP57-1)&lt;AL57,-1,12*(YEAR((AP57-1))-YEAR(AL57))+MONTH((AP57-1))-MONTH(AL57)-IF(DAY((AP57-1))&lt;MIN(DAY(AL57),DAY(EOMONTH((AP57-1),0))),1,0))))</f>
        <v/>
      </c>
      <c r="BD57" s="16" t="str">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
      </c>
      <c r="BE57" s="16" t="str">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
      </c>
      <c r="BF57" s="16" t="str">
        <f aca="false">IF(AK57=0,"",IF(AW57="FT",IF(AX57&lt;FT_First,FT_First,IF(AX57&lt;FT_Y5,MIN(FT_Y5,FT_First+FT_Int1*(INT((AX57-FT_First)/FT_Int1)+1)),FT_Y5+12*INT((AX57-FT_Y5)/12)+FT_Int2*(INT(MOD(AX57-FT_Y5,12)/FT_Int2)+1))),IF(AW57="PT",IF(AX57&lt;PT_First,PT_First,PT_First+PT_Int*(INT((AX57-PT_First)/PT_Int)+1)),"")))</f>
        <v/>
      </c>
      <c r="BG57" s="16" t="str">
        <f aca="false">IF(AK57=0,"",IF(NOT(LH_Ready),0,COUNTIFS(INDEX(LH_Data,0,LH_ColFirst),$A57,INDEX(LH_Data,0,LH_ColSur),$B57,INDEX(LH_Data,0,LH_ColCat),BonusCat)))</f>
        <v/>
      </c>
      <c r="BH57" s="16" t="str">
        <f aca="false">IF(AK57=0,"",IF(OR(NOT(LH_Ready),BG57=0),0,SUMPRODUCT(MAX((INDEX(LH_Data,0,LH_ColFirst)=$A57)*(INDEX(LH_Data,0,LH_ColSur)=$B57)*(INDEX(LH_Data,0,LH_ColCat)=BonusCat)*ROW(LH_Data)))))</f>
        <v/>
      </c>
      <c r="BI57" s="16" t="str">
        <f aca="false">IF(AK57=0,"",IF(EOMONTH(AsOfDate,-1)&lt;AL57,-1,12*(YEAR(EOMONTH(AsOfDate,-1))-YEAR(AL57))+MONTH(EOMONTH(AsOfDate,-1))-MONTH(AL57)-IF(DAY(EOMONTH(AsOfDate,-1))&lt;MIN(DAY(AL57),DAY(EOMONTH(EOMONTH(AsOfDate,-1),0))),1,0)))</f>
        <v/>
      </c>
      <c r="BJ57" s="16" t="str">
        <f aca="false">IF(AK57=0,"",IF(OR(AM57&lt;2,AO57&gt;EOMONTH(AsOfDate,-1)),BI57,IF((AO57-1)&lt;AL57,-1,12*(YEAR((AO57-1))-YEAR(AL57))+MONTH((AO57-1))-MONTH(AL57)-IF(DAY((AO57-1))&lt;MIN(DAY(AL57),DAY(EOMONTH((AO57-1),0))),1,0))))</f>
        <v/>
      </c>
      <c r="BK57" s="16" t="str">
        <f aca="false">IF(AK57=0,"",IF(OR(AM57&lt;3,AP57&gt;EOMONTH(AsOfDate,-1)),BI57,IF((AP57-1)&lt;AL57,-1,12*(YEAR((AP57-1))-YEAR(AL57))+MONTH((AP57-1))-MONTH(AL57)-IF(DAY((AP57-1))&lt;MIN(DAY(AL57),DAY(EOMONTH((AP57-1),0))),1,0))))</f>
        <v/>
      </c>
      <c r="BL57" s="16" t="str">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
      </c>
      <c r="BM57" s="16" t="str">
        <f aca="false">IF(AK57=0,"",IF(AW57="FT",IF(AX57&lt;FT_First,"",IF(AX57&lt;FT_Y5,FT_First+FT_Int1*INT((AX57-FT_First)/FT_Int1),FT_Y5+FT_Int2*INT((AX57-FT_Y5)/FT_Int2))),IF(AW57="PT",IF(AX57&lt;PT_First,"",PT_First+PT_Int*INT((AX57-PT_First)/PT_Int)),"")))</f>
        <v/>
      </c>
      <c r="BN57" s="16" t="str">
        <f aca="false">IF(AK57=0,"",IF((SchemeStart-1)&lt;AL57,-1,12*(YEAR((SchemeStart-1))-YEAR(AL57))+MONTH((SchemeStart-1))-MONTH(AL57)-IF(DAY((SchemeStart-1))&lt;MIN(DAY(AL57),DAY(EOMONTH((SchemeStart-1),0))),1,0)))</f>
        <v/>
      </c>
      <c r="BO57" s="16" t="str">
        <f aca="false">IF(AK57=0,"",IF(OR(AM57&lt;2,AO57&gt;(SchemeStart-1)),BN57,IF((AO57-1)&lt;AL57,-1,12*(YEAR((AO57-1))-YEAR(AL57))+MONTH((AO57-1))-MONTH(AL57)-IF(DAY((AO57-1))&lt;MIN(DAY(AL57),DAY(EOMONTH((AO57-1),0))),1,0))))</f>
        <v/>
      </c>
      <c r="BP57" s="16" t="str">
        <f aca="false">IF(AK57=0,"",IF(OR(AM57&lt;3,AP57&gt;(SchemeStart-1)),BN57,IF((AP57-1)&lt;AL57,-1,12*(YEAR((AP57-1))-YEAR(AL57))+MONTH((AP57-1))-MONTH(AL57)-IF(DAY((AP57-1))&lt;MIN(DAY(AL57),DAY(EOMONTH((AP57-1),0))),1,0))))</f>
        <v/>
      </c>
      <c r="BQ57" s="16" t="str">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
      </c>
      <c r="BR57" s="0" t="str">
        <f aca="false">IF(LEN($A57&amp;$B57)=0,"",$A57&amp;" "&amp;$B57)</f>
        <v/>
      </c>
    </row>
    <row r="58" customFormat="false" ht="15" hidden="false" customHeight="false" outlineLevel="0" collapsed="false">
      <c r="A58" s="12"/>
      <c r="B58" s="12"/>
      <c r="C58" s="12"/>
      <c r="D58" s="13"/>
      <c r="E58" s="14" t="str">
        <f aca="false">IF(OR(AK58=0,$D58=""),"",DATE(YEAR(AsOfDate)+IF(DATE(YEAR(AsOfDate),MONTH($D58),DAY($D58))&lt;=AsOfDate,1,0),MONTH($D58),DAY($D58)))</f>
        <v/>
      </c>
      <c r="F58" s="13"/>
      <c r="G58" s="13"/>
      <c r="H58" s="13"/>
      <c r="I58" s="13"/>
      <c r="J58" s="13"/>
      <c r="K58" s="14" t="str">
        <f aca="false">IF(AK58=0,"",DATE(YEAR(AsOfDate)+IF(DATE(YEAR(AsOfDate),MONTH(AL58),DAY(AL58))&lt;=AsOfDate,1,0),MONTH(AL58),DAY(AL58)))</f>
        <v/>
      </c>
      <c r="L58" s="15" t="str">
        <f aca="false">IF(AK58=0,"",ROUND((AsOfDate-AL58)/365.25,1))</f>
        <v/>
      </c>
      <c r="M58" s="16" t="str">
        <f aca="false">IF(AK58=0,"",IF(AsOfDate&lt;AL58,"-",DATEDIF(AL58,AsOfDate,"y")&amp;"y "&amp;DATEDIF(AL58,AsOfDate,"ym")&amp;"m "&amp;DATEDIF(AL58,AsOfDate,"md")&amp;"d"))</f>
        <v/>
      </c>
      <c r="N58" s="17" t="str">
        <f aca="false">IF(AK58=0,"",O58*HoursPerDay)</f>
        <v/>
      </c>
      <c r="O58" s="17" t="str">
        <f aca="false">IF(AK58=0,"",MAX(0,BD58-BQ58))</f>
        <v/>
      </c>
      <c r="P58" s="18"/>
      <c r="Q58" s="16"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16"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IF(AK58=0,"",IF(AW58="None","",EDATE(AL58,BF58)))</f>
        <v/>
      </c>
      <c r="T58" s="17" t="str">
        <f aca="false">IF(AK58=0,"",IF(NOT(LH_Ready),"",IF($F58&gt;PFYDate,0,IF(LH_ColPeriod=0,W58-U58+V58,SUMIFS(INDEX(LH_Data,0,LH_ColAcc),INDEX(LH_Data,0,LH_ColFirst),$A58,INDEX(LH_Data,0,LH_ColSur),$B58,INDEX(LH_Data,0,LH_ColCat),BonusCat,INDEX(LH_Data,0,LH_ColPeriod),LH_OpenLabel)*UnitFactor))))</f>
        <v/>
      </c>
      <c r="U58" s="17" t="str">
        <f aca="false">IF(AK58=0,"",IF(NOT(LH_Ready),"",SUMIFS(INDEX(LH_Data,0,LH_ColAcc),INDEX(LH_Data,0,LH_ColFirst),$A58,INDEX(LH_Data,0,LH_ColSur),$B58,INDEX(LH_Data,0,LH_ColCat),BonusCat,INDEX(LH_Data,0,LH_ColStart),"&gt;="&amp;AL58)*UnitFactor))</f>
        <v/>
      </c>
      <c r="V58" s="17" t="str">
        <f aca="false">IF(AK58=0,"",IF(NOT(LH_Ready),"",SUMIFS(INDEX(LH_Data,0,LH_ColTaken),INDEX(LH_Data,0,LH_ColFirst),$A58,INDEX(LH_Data,0,LH_ColSur),$B58,INDEX(LH_Data,0,LH_ColCat),BonusCat,INDEX(LH_Data,0,LH_ColStart),"&gt;="&amp;AL58)*UnitFactor))</f>
        <v/>
      </c>
      <c r="W58" s="17" t="str">
        <f aca="false">IF(AK58=0,"",IF(NOT(LH_Ready),"",IF(BH58=0,0,INDEX(INDEX(LH_Data,0,LH_ColClose),BH58-1)*UnitFactor)))</f>
        <v/>
      </c>
      <c r="X58" s="17" t="str">
        <f aca="false">IF(AK58=0,"",(MAX(0,BD58-BQ58)-MAX(0,BE58-BQ58))*HoursPerDay)</f>
        <v/>
      </c>
      <c r="Y58" s="17" t="str">
        <f aca="false">IF(AK58=0,"",IF(NOT(LH_Ready),"",IF($AI58="Yes",N(AE58)*HoursPerDay-SUMIFS(INDEX(LH_Data,0,LH_ColAcc),INDEX(LH_Data,0,LH_ColFirst),$A58,INDEX(LH_Data,0,LH_ColSur),$B58,INDEX(LH_Data,0,LH_ColCat),BonusCat,INDEX(LH_Data,0,LH_ColStart),"&gt;="&amp;(EOMONTH(AsOfDate,-1)+1),INDEX(LH_Data,0,LH_ColStart),"&lt;="&amp;AsOfDate)*UnitFactor,IF(BG58=0,N58,N58-N(T58)-N(U58)))))</f>
        <v/>
      </c>
      <c r="Z58" s="16" t="str">
        <f aca="false">IF(OR(AK58=0,Y58=""),"",IF(Y58&gt;0,"Yes","No"))</f>
        <v/>
      </c>
      <c r="AA58" s="16"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
      </c>
      <c r="AB58" s="17" t="str">
        <f aca="false">IF(OR(AK58=0,T58=""),"",MAX(0,BE58-BQ58)*HoursPerDay-T58)</f>
        <v/>
      </c>
      <c r="AC58" s="16" t="str">
        <f aca="false">IF(AK58=0,"",BG58)</f>
        <v/>
      </c>
      <c r="AD58" s="16"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17" t="str">
        <f aca="false">IF(AK58=0,"",O58-MAX(0,BL58-BQ58))</f>
        <v/>
      </c>
      <c r="AF58" s="14" t="str">
        <f aca="false">IF(OR(AK58=0,AE58="",N(AE58)=0,BM58=""),"",EDATE(AL58,BM58))</f>
        <v/>
      </c>
      <c r="AG58" s="17" t="str">
        <f aca="false">IF(AK58=0,"",MIN(BD58,BQ58))</f>
        <v/>
      </c>
      <c r="AH58" s="17" t="str">
        <f aca="false">IF(AK58=0,"",IF(NOT(LH_Ready),"",IF(BG58=0,0,MAX(0,ROUND(N(T58)+N(U58)-N58,2)))))</f>
        <v/>
      </c>
      <c r="AI58" s="12"/>
      <c r="AJ58" s="12"/>
      <c r="AK58" s="16" t="n">
        <f aca="false">IF(OR(LEN($A58&amp;$B58)=0,$F58=""),0,1)</f>
        <v>0</v>
      </c>
      <c r="AL58" s="14" t="str">
        <f aca="false">IF(AK58=0,"",IF(PreSchemeCounts="No",MAX(SchemeStart,IF($J58&lt;&gt;"",$J58,IF(OR(CasualCounts="Yes",COUNT($G58:$I58)=0),$F58,IF(Apply2026="No",IF($I58="",$F58,$I58),IF(COUNT($H58:$I58)=0,$F58,MIN($H58:$I58)))))),IF($J58&lt;&gt;"",$J58,IF(OR(CasualCounts="Yes",COUNT($G58:$I58)=0),$F58,IF(Apply2026="No",IF($I58="",$F58,$I58),IF(COUNT($H58:$I58)=0,$F58,MIN($H58:$I58)))))))</f>
        <v/>
      </c>
      <c r="AM58" s="16" t="str">
        <f aca="false">IF(AK58=0,"",COUNT($G58:$I58))</f>
        <v/>
      </c>
      <c r="AN58" s="14" t="str">
        <f aca="false">IF(AK58=0,"",IFERROR(SMALL($G58:$I58,1),""))</f>
        <v/>
      </c>
      <c r="AO58" s="14" t="str">
        <f aca="false">IF(AK58=0,"",IFERROR(SMALL($G58:$I58,2),""))</f>
        <v/>
      </c>
      <c r="AP58" s="14" t="str">
        <f aca="false">IF(AK58=0,"",IFERROR(SMALL($G58:$I58,3),""))</f>
        <v/>
      </c>
      <c r="AQ58" s="16" t="str">
        <f aca="false">IF(AK58=0,"",IF(AN58="","",IF(AN58=$H58,"Part-Time",IF(AN58=$I58,"Full-Time","Casual"))))</f>
        <v/>
      </c>
      <c r="AR58" s="16" t="str">
        <f aca="false">IF(AK58=0,"",IF(AO58="","",IF(AO58=$H58,"Part-Time",IF(AO58=$I58,"Full-Time","Casual"))))</f>
        <v/>
      </c>
      <c r="AS58" s="16" t="str">
        <f aca="false">IF(AK58=0,"",IF(AP58="","",IF(AP58=$H58,"Part-Time",IF(AP58=$I58,"Full-Time","Casual"))))</f>
        <v/>
      </c>
      <c r="AT58" s="16"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
      </c>
      <c r="AU58" s="16" t="str">
        <f aca="false">IF(AK58=0,"",IF(AM58&lt;2,"",IF(OR(ISNUMBER(SEARCH("full",AR58)),UPPER(TRIM(AR58))="FT",UPPER(TRIM(AR58))="FTE"),"FT",IF(AND(OR(ISNUMBER(SEARCH("part",AR58)),UPPER(TRIM(AR58))="PT",UPPER(TRIM(AR58))="PTE"),Apply2026="Yes",OR($P58="",N($P58)&gt;=PT_MinHours)),"PT","None"))))</f>
        <v/>
      </c>
      <c r="AV58" s="16" t="str">
        <f aca="false">IF(AK58=0,"",IF(AM58&lt;3,"",IF(OR(ISNUMBER(SEARCH("full",AS58)),UPPER(TRIM(AS58))="FT",UPPER(TRIM(AS58))="FTE"),"FT",IF(AND(OR(ISNUMBER(SEARCH("part",AS58)),UPPER(TRIM(AS58))="PT",UPPER(TRIM(AS58))="PTE"),Apply2026="Yes",OR($P58="",N($P58)&gt;=PT_MinHours)),"PT","None"))))</f>
        <v/>
      </c>
      <c r="AW58" s="16" t="str">
        <f aca="false">IF(AK58=0,"",IF(AND(AM58&gt;=3,AP58&lt;=AsOfDate),AV58,IF(AND(AM58&gt;=2,AO58&lt;=AsOfDate),AU58,AT58)))</f>
        <v/>
      </c>
      <c r="AX58" s="16" t="str">
        <f aca="false">IF(AK58=0,"",IF(AsOfDate&lt;AL58,-1,12*(YEAR(AsOfDate)-YEAR(AL58))+MONTH(AsOfDate)-MONTH(AL58)-IF(DAY(AsOfDate)&lt;MIN(DAY(AL58),DAY(EOMONTH(AsOfDate,0))),1,0)))</f>
        <v/>
      </c>
      <c r="AY58" s="16" t="str">
        <f aca="false">IF(AK58=0,"",IF(OR(AM58&lt;2,AO58&gt;AsOfDate),AX58,IF((AO58-1)&lt;AL58,-1,12*(YEAR((AO58-1))-YEAR(AL58))+MONTH((AO58-1))-MONTH(AL58)-IF(DAY((AO58-1))&lt;MIN(DAY(AL58),DAY(EOMONTH((AO58-1),0))),1,0))))</f>
        <v/>
      </c>
      <c r="AZ58" s="16" t="str">
        <f aca="false">IF(AK58=0,"",IF(OR(AM58&lt;3,AP58&gt;AsOfDate),AX58,IF((AP58-1)&lt;AL58,-1,12*(YEAR((AP58-1))-YEAR(AL58))+MONTH((AP58-1))-MONTH(AL58)-IF(DAY((AP58-1))&lt;MIN(DAY(AL58),DAY(EOMONTH((AP58-1),0))),1,0))))</f>
        <v/>
      </c>
      <c r="BA58" s="16" t="str">
        <f aca="false">IF(AK58=0,"",IF(PFYDate&lt;AL58,-1,12*(YEAR(PFYDate)-YEAR(AL58))+MONTH(PFYDate)-MONTH(AL58)-IF(DAY(PFYDate)&lt;MIN(DAY(AL58),DAY(EOMONTH(PFYDate,0))),1,0)))</f>
        <v/>
      </c>
      <c r="BB58" s="16" t="str">
        <f aca="false">IF(AK58=0,"",IF(OR(AM58&lt;2,AO58&gt;PFYDate),BA58,IF((AO58-1)&lt;AL58,-1,12*(YEAR((AO58-1))-YEAR(AL58))+MONTH((AO58-1))-MONTH(AL58)-IF(DAY((AO58-1))&lt;MIN(DAY(AL58),DAY(EOMONTH((AO58-1),0))),1,0))))</f>
        <v/>
      </c>
      <c r="BC58" s="16" t="str">
        <f aca="false">IF(AK58=0,"",IF(OR(AM58&lt;3,AP58&gt;PFYDate),BA58,IF((AP58-1)&lt;AL58,-1,12*(YEAR((AP58-1))-YEAR(AL58))+MONTH((AP58-1))-MONTH(AL58)-IF(DAY((AP58-1))&lt;MIN(DAY(AL58),DAY(EOMONTH((AP58-1),0))),1,0))))</f>
        <v/>
      </c>
      <c r="BD58" s="16" t="str">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
      </c>
      <c r="BE58" s="16" t="str">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
      </c>
      <c r="BF58" s="16" t="str">
        <f aca="false">IF(AK58=0,"",IF(AW58="FT",IF(AX58&lt;FT_First,FT_First,IF(AX58&lt;FT_Y5,MIN(FT_Y5,FT_First+FT_Int1*(INT((AX58-FT_First)/FT_Int1)+1)),FT_Y5+12*INT((AX58-FT_Y5)/12)+FT_Int2*(INT(MOD(AX58-FT_Y5,12)/FT_Int2)+1))),IF(AW58="PT",IF(AX58&lt;PT_First,PT_First,PT_First+PT_Int*(INT((AX58-PT_First)/PT_Int)+1)),"")))</f>
        <v/>
      </c>
      <c r="BG58" s="16" t="str">
        <f aca="false">IF(AK58=0,"",IF(NOT(LH_Ready),0,COUNTIFS(INDEX(LH_Data,0,LH_ColFirst),$A58,INDEX(LH_Data,0,LH_ColSur),$B58,INDEX(LH_Data,0,LH_ColCat),BonusCat)))</f>
        <v/>
      </c>
      <c r="BH58" s="16" t="str">
        <f aca="false">IF(AK58=0,"",IF(OR(NOT(LH_Ready),BG58=0),0,SUMPRODUCT(MAX((INDEX(LH_Data,0,LH_ColFirst)=$A58)*(INDEX(LH_Data,0,LH_ColSur)=$B58)*(INDEX(LH_Data,0,LH_ColCat)=BonusCat)*ROW(LH_Data)))))</f>
        <v/>
      </c>
      <c r="BI58" s="16" t="str">
        <f aca="false">IF(AK58=0,"",IF(EOMONTH(AsOfDate,-1)&lt;AL58,-1,12*(YEAR(EOMONTH(AsOfDate,-1))-YEAR(AL58))+MONTH(EOMONTH(AsOfDate,-1))-MONTH(AL58)-IF(DAY(EOMONTH(AsOfDate,-1))&lt;MIN(DAY(AL58),DAY(EOMONTH(EOMONTH(AsOfDate,-1),0))),1,0)))</f>
        <v/>
      </c>
      <c r="BJ58" s="16" t="str">
        <f aca="false">IF(AK58=0,"",IF(OR(AM58&lt;2,AO58&gt;EOMONTH(AsOfDate,-1)),BI58,IF((AO58-1)&lt;AL58,-1,12*(YEAR((AO58-1))-YEAR(AL58))+MONTH((AO58-1))-MONTH(AL58)-IF(DAY((AO58-1))&lt;MIN(DAY(AL58),DAY(EOMONTH((AO58-1),0))),1,0))))</f>
        <v/>
      </c>
      <c r="BK58" s="16" t="str">
        <f aca="false">IF(AK58=0,"",IF(OR(AM58&lt;3,AP58&gt;EOMONTH(AsOfDate,-1)),BI58,IF((AP58-1)&lt;AL58,-1,12*(YEAR((AP58-1))-YEAR(AL58))+MONTH((AP58-1))-MONTH(AL58)-IF(DAY((AP58-1))&lt;MIN(DAY(AL58),DAY(EOMONTH((AP58-1),0))),1,0))))</f>
        <v/>
      </c>
      <c r="BL58" s="16" t="str">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
      </c>
      <c r="BM58" s="16" t="str">
        <f aca="false">IF(AK58=0,"",IF(AW58="FT",IF(AX58&lt;FT_First,"",IF(AX58&lt;FT_Y5,FT_First+FT_Int1*INT((AX58-FT_First)/FT_Int1),FT_Y5+FT_Int2*INT((AX58-FT_Y5)/FT_Int2))),IF(AW58="PT",IF(AX58&lt;PT_First,"",PT_First+PT_Int*INT((AX58-PT_First)/PT_Int)),"")))</f>
        <v/>
      </c>
      <c r="BN58" s="16" t="str">
        <f aca="false">IF(AK58=0,"",IF((SchemeStart-1)&lt;AL58,-1,12*(YEAR((SchemeStart-1))-YEAR(AL58))+MONTH((SchemeStart-1))-MONTH(AL58)-IF(DAY((SchemeStart-1))&lt;MIN(DAY(AL58),DAY(EOMONTH((SchemeStart-1),0))),1,0)))</f>
        <v/>
      </c>
      <c r="BO58" s="16" t="str">
        <f aca="false">IF(AK58=0,"",IF(OR(AM58&lt;2,AO58&gt;(SchemeStart-1)),BN58,IF((AO58-1)&lt;AL58,-1,12*(YEAR((AO58-1))-YEAR(AL58))+MONTH((AO58-1))-MONTH(AL58)-IF(DAY((AO58-1))&lt;MIN(DAY(AL58),DAY(EOMONTH((AO58-1),0))),1,0))))</f>
        <v/>
      </c>
      <c r="BP58" s="16" t="str">
        <f aca="false">IF(AK58=0,"",IF(OR(AM58&lt;3,AP58&gt;(SchemeStart-1)),BN58,IF((AP58-1)&lt;AL58,-1,12*(YEAR((AP58-1))-YEAR(AL58))+MONTH((AP58-1))-MONTH(AL58)-IF(DAY((AP58-1))&lt;MIN(DAY(AL58),DAY(EOMONTH((AP58-1),0))),1,0))))</f>
        <v/>
      </c>
      <c r="BQ58" s="16" t="str">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
      </c>
      <c r="BR58" s="0" t="str">
        <f aca="false">IF(LEN($A58&amp;$B58)=0,"",$A58&amp;" "&amp;$B58)</f>
        <v/>
      </c>
    </row>
    <row r="59" customFormat="false" ht="15" hidden="false" customHeight="false" outlineLevel="0" collapsed="false">
      <c r="A59" s="12"/>
      <c r="B59" s="12"/>
      <c r="C59" s="12"/>
      <c r="D59" s="13"/>
      <c r="E59" s="14" t="str">
        <f aca="false">IF(OR(AK59=0,$D59=""),"",DATE(YEAR(AsOfDate)+IF(DATE(YEAR(AsOfDate),MONTH($D59),DAY($D59))&lt;=AsOfDate,1,0),MONTH($D59),DAY($D59)))</f>
        <v/>
      </c>
      <c r="F59" s="13"/>
      <c r="G59" s="13"/>
      <c r="H59" s="13"/>
      <c r="I59" s="13"/>
      <c r="J59" s="13"/>
      <c r="K59" s="14" t="str">
        <f aca="false">IF(AK59=0,"",DATE(YEAR(AsOfDate)+IF(DATE(YEAR(AsOfDate),MONTH(AL59),DAY(AL59))&lt;=AsOfDate,1,0),MONTH(AL59),DAY(AL59)))</f>
        <v/>
      </c>
      <c r="L59" s="15" t="str">
        <f aca="false">IF(AK59=0,"",ROUND((AsOfDate-AL59)/365.25,1))</f>
        <v/>
      </c>
      <c r="M59" s="16" t="str">
        <f aca="false">IF(AK59=0,"",IF(AsOfDate&lt;AL59,"-",DATEDIF(AL59,AsOfDate,"y")&amp;"y "&amp;DATEDIF(AL59,AsOfDate,"ym")&amp;"m "&amp;DATEDIF(AL59,AsOfDate,"md")&amp;"d"))</f>
        <v/>
      </c>
      <c r="N59" s="17" t="str">
        <f aca="false">IF(AK59=0,"",O59*HoursPerDay)</f>
        <v/>
      </c>
      <c r="O59" s="17" t="str">
        <f aca="false">IF(AK59=0,"",MAX(0,BD59-BQ59))</f>
        <v/>
      </c>
      <c r="P59" s="18"/>
      <c r="Q59" s="16"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
      </c>
      <c r="R59" s="16"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IF(AK59=0,"",IF(AW59="None","",EDATE(AL59,BF59)))</f>
        <v/>
      </c>
      <c r="T59" s="17" t="str">
        <f aca="false">IF(AK59=0,"",IF(NOT(LH_Ready),"",IF($F59&gt;PFYDate,0,IF(LH_ColPeriod=0,W59-U59+V59,SUMIFS(INDEX(LH_Data,0,LH_ColAcc),INDEX(LH_Data,0,LH_ColFirst),$A59,INDEX(LH_Data,0,LH_ColSur),$B59,INDEX(LH_Data,0,LH_ColCat),BonusCat,INDEX(LH_Data,0,LH_ColPeriod),LH_OpenLabel)*UnitFactor))))</f>
        <v/>
      </c>
      <c r="U59" s="17" t="str">
        <f aca="false">IF(AK59=0,"",IF(NOT(LH_Ready),"",SUMIFS(INDEX(LH_Data,0,LH_ColAcc),INDEX(LH_Data,0,LH_ColFirst),$A59,INDEX(LH_Data,0,LH_ColSur),$B59,INDEX(LH_Data,0,LH_ColCat),BonusCat,INDEX(LH_Data,0,LH_ColStart),"&gt;="&amp;AL59)*UnitFactor))</f>
        <v/>
      </c>
      <c r="V59" s="17" t="str">
        <f aca="false">IF(AK59=0,"",IF(NOT(LH_Ready),"",SUMIFS(INDEX(LH_Data,0,LH_ColTaken),INDEX(LH_Data,0,LH_ColFirst),$A59,INDEX(LH_Data,0,LH_ColSur),$B59,INDEX(LH_Data,0,LH_ColCat),BonusCat,INDEX(LH_Data,0,LH_ColStart),"&gt;="&amp;AL59)*UnitFactor))</f>
        <v/>
      </c>
      <c r="W59" s="17" t="str">
        <f aca="false">IF(AK59=0,"",IF(NOT(LH_Ready),"",IF(BH59=0,0,INDEX(INDEX(LH_Data,0,LH_ColClose),BH59-1)*UnitFactor)))</f>
        <v/>
      </c>
      <c r="X59" s="17" t="str">
        <f aca="false">IF(AK59=0,"",(MAX(0,BD59-BQ59)-MAX(0,BE59-BQ59))*HoursPerDay)</f>
        <v/>
      </c>
      <c r="Y59" s="17" t="str">
        <f aca="false">IF(AK59=0,"",IF(NOT(LH_Ready),"",IF($AI59="Yes",N(AE59)*HoursPerDay-SUMIFS(INDEX(LH_Data,0,LH_ColAcc),INDEX(LH_Data,0,LH_ColFirst),$A59,INDEX(LH_Data,0,LH_ColSur),$B59,INDEX(LH_Data,0,LH_ColCat),BonusCat,INDEX(LH_Data,0,LH_ColStart),"&gt;="&amp;(EOMONTH(AsOfDate,-1)+1),INDEX(LH_Data,0,LH_ColStart),"&lt;="&amp;AsOfDate)*UnitFactor,IF(BG59=0,N59,N59-N(T59)-N(U59)))))</f>
        <v/>
      </c>
      <c r="Z59" s="16" t="str">
        <f aca="false">IF(OR(AK59=0,Y59=""),"",IF(Y59&gt;0,"Yes","No"))</f>
        <v/>
      </c>
      <c r="AA59" s="16"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
      </c>
      <c r="AB59" s="17" t="str">
        <f aca="false">IF(OR(AK59=0,T59=""),"",MAX(0,BE59-BQ59)*HoursPerDay-T59)</f>
        <v/>
      </c>
      <c r="AC59" s="16" t="str">
        <f aca="false">IF(AK59=0,"",BG59)</f>
        <v/>
      </c>
      <c r="AD59" s="16"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17" t="str">
        <f aca="false">IF(AK59=0,"",O59-MAX(0,BL59-BQ59))</f>
        <v/>
      </c>
      <c r="AF59" s="14" t="str">
        <f aca="false">IF(OR(AK59=0,AE59="",N(AE59)=0,BM59=""),"",EDATE(AL59,BM59))</f>
        <v/>
      </c>
      <c r="AG59" s="17" t="str">
        <f aca="false">IF(AK59=0,"",MIN(BD59,BQ59))</f>
        <v/>
      </c>
      <c r="AH59" s="17" t="str">
        <f aca="false">IF(AK59=0,"",IF(NOT(LH_Ready),"",IF(BG59=0,0,MAX(0,ROUND(N(T59)+N(U59)-N59,2)))))</f>
        <v/>
      </c>
      <c r="AI59" s="12"/>
      <c r="AJ59" s="12"/>
      <c r="AK59" s="16" t="n">
        <f aca="false">IF(OR(LEN($A59&amp;$B59)=0,$F59=""),0,1)</f>
        <v>0</v>
      </c>
      <c r="AL59" s="14" t="str">
        <f aca="false">IF(AK59=0,"",IF(PreSchemeCounts="No",MAX(SchemeStart,IF($J59&lt;&gt;"",$J59,IF(OR(CasualCounts="Yes",COUNT($G59:$I59)=0),$F59,IF(Apply2026="No",IF($I59="",$F59,$I59),IF(COUNT($H59:$I59)=0,$F59,MIN($H59:$I59)))))),IF($J59&lt;&gt;"",$J59,IF(OR(CasualCounts="Yes",COUNT($G59:$I59)=0),$F59,IF(Apply2026="No",IF($I59="",$F59,$I59),IF(COUNT($H59:$I59)=0,$F59,MIN($H59:$I59)))))))</f>
        <v/>
      </c>
      <c r="AM59" s="16" t="str">
        <f aca="false">IF(AK59=0,"",COUNT($G59:$I59))</f>
        <v/>
      </c>
      <c r="AN59" s="14" t="str">
        <f aca="false">IF(AK59=0,"",IFERROR(SMALL($G59:$I59,1),""))</f>
        <v/>
      </c>
      <c r="AO59" s="14" t="str">
        <f aca="false">IF(AK59=0,"",IFERROR(SMALL($G59:$I59,2),""))</f>
        <v/>
      </c>
      <c r="AP59" s="14" t="str">
        <f aca="false">IF(AK59=0,"",IFERROR(SMALL($G59:$I59,3),""))</f>
        <v/>
      </c>
      <c r="AQ59" s="16" t="str">
        <f aca="false">IF(AK59=0,"",IF(AN59="","",IF(AN59=$H59,"Part-Time",IF(AN59=$I59,"Full-Time","Casual"))))</f>
        <v/>
      </c>
      <c r="AR59" s="16" t="str">
        <f aca="false">IF(AK59=0,"",IF(AO59="","",IF(AO59=$H59,"Part-Time",IF(AO59=$I59,"Full-Time","Casual"))))</f>
        <v/>
      </c>
      <c r="AS59" s="16" t="str">
        <f aca="false">IF(AK59=0,"",IF(AP59="","",IF(AP59=$H59,"Part-Time",IF(AP59=$I59,"Full-Time","Casual"))))</f>
        <v/>
      </c>
      <c r="AT59" s="16"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
      </c>
      <c r="AU59" s="16" t="str">
        <f aca="false">IF(AK59=0,"",IF(AM59&lt;2,"",IF(OR(ISNUMBER(SEARCH("full",AR59)),UPPER(TRIM(AR59))="FT",UPPER(TRIM(AR59))="FTE"),"FT",IF(AND(OR(ISNUMBER(SEARCH("part",AR59)),UPPER(TRIM(AR59))="PT",UPPER(TRIM(AR59))="PTE"),Apply2026="Yes",OR($P59="",N($P59)&gt;=PT_MinHours)),"PT","None"))))</f>
        <v/>
      </c>
      <c r="AV59" s="16" t="str">
        <f aca="false">IF(AK59=0,"",IF(AM59&lt;3,"",IF(OR(ISNUMBER(SEARCH("full",AS59)),UPPER(TRIM(AS59))="FT",UPPER(TRIM(AS59))="FTE"),"FT",IF(AND(OR(ISNUMBER(SEARCH("part",AS59)),UPPER(TRIM(AS59))="PT",UPPER(TRIM(AS59))="PTE"),Apply2026="Yes",OR($P59="",N($P59)&gt;=PT_MinHours)),"PT","None"))))</f>
        <v/>
      </c>
      <c r="AW59" s="16" t="str">
        <f aca="false">IF(AK59=0,"",IF(AND(AM59&gt;=3,AP59&lt;=AsOfDate),AV59,IF(AND(AM59&gt;=2,AO59&lt;=AsOfDate),AU59,AT59)))</f>
        <v/>
      </c>
      <c r="AX59" s="16" t="str">
        <f aca="false">IF(AK59=0,"",IF(AsOfDate&lt;AL59,-1,12*(YEAR(AsOfDate)-YEAR(AL59))+MONTH(AsOfDate)-MONTH(AL59)-IF(DAY(AsOfDate)&lt;MIN(DAY(AL59),DAY(EOMONTH(AsOfDate,0))),1,0)))</f>
        <v/>
      </c>
      <c r="AY59" s="16" t="str">
        <f aca="false">IF(AK59=0,"",IF(OR(AM59&lt;2,AO59&gt;AsOfDate),AX59,IF((AO59-1)&lt;AL59,-1,12*(YEAR((AO59-1))-YEAR(AL59))+MONTH((AO59-1))-MONTH(AL59)-IF(DAY((AO59-1))&lt;MIN(DAY(AL59),DAY(EOMONTH((AO59-1),0))),1,0))))</f>
        <v/>
      </c>
      <c r="AZ59" s="16" t="str">
        <f aca="false">IF(AK59=0,"",IF(OR(AM59&lt;3,AP59&gt;AsOfDate),AX59,IF((AP59-1)&lt;AL59,-1,12*(YEAR((AP59-1))-YEAR(AL59))+MONTH((AP59-1))-MONTH(AL59)-IF(DAY((AP59-1))&lt;MIN(DAY(AL59),DAY(EOMONTH((AP59-1),0))),1,0))))</f>
        <v/>
      </c>
      <c r="BA59" s="16" t="str">
        <f aca="false">IF(AK59=0,"",IF(PFYDate&lt;AL59,-1,12*(YEAR(PFYDate)-YEAR(AL59))+MONTH(PFYDate)-MONTH(AL59)-IF(DAY(PFYDate)&lt;MIN(DAY(AL59),DAY(EOMONTH(PFYDate,0))),1,0)))</f>
        <v/>
      </c>
      <c r="BB59" s="16" t="str">
        <f aca="false">IF(AK59=0,"",IF(OR(AM59&lt;2,AO59&gt;PFYDate),BA59,IF((AO59-1)&lt;AL59,-1,12*(YEAR((AO59-1))-YEAR(AL59))+MONTH((AO59-1))-MONTH(AL59)-IF(DAY((AO59-1))&lt;MIN(DAY(AL59),DAY(EOMONTH((AO59-1),0))),1,0))))</f>
        <v/>
      </c>
      <c r="BC59" s="16" t="str">
        <f aca="false">IF(AK59=0,"",IF(OR(AM59&lt;3,AP59&gt;PFYDate),BA59,IF((AP59-1)&lt;AL59,-1,12*(YEAR((AP59-1))-YEAR(AL59))+MONTH((AP59-1))-MONTH(AL59)-IF(DAY((AP59-1))&lt;MIN(DAY(AL59),DAY(EOMONTH((AP59-1),0))),1,0))))</f>
        <v/>
      </c>
      <c r="BD59" s="16" t="str">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
      </c>
      <c r="BE59" s="16" t="str">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
      </c>
      <c r="BF59" s="16" t="str">
        <f aca="false">IF(AK59=0,"",IF(AW59="FT",IF(AX59&lt;FT_First,FT_First,IF(AX59&lt;FT_Y5,MIN(FT_Y5,FT_First+FT_Int1*(INT((AX59-FT_First)/FT_Int1)+1)),FT_Y5+12*INT((AX59-FT_Y5)/12)+FT_Int2*(INT(MOD(AX59-FT_Y5,12)/FT_Int2)+1))),IF(AW59="PT",IF(AX59&lt;PT_First,PT_First,PT_First+PT_Int*(INT((AX59-PT_First)/PT_Int)+1)),"")))</f>
        <v/>
      </c>
      <c r="BG59" s="16" t="str">
        <f aca="false">IF(AK59=0,"",IF(NOT(LH_Ready),0,COUNTIFS(INDEX(LH_Data,0,LH_ColFirst),$A59,INDEX(LH_Data,0,LH_ColSur),$B59,INDEX(LH_Data,0,LH_ColCat),BonusCat)))</f>
        <v/>
      </c>
      <c r="BH59" s="16" t="str">
        <f aca="false">IF(AK59=0,"",IF(OR(NOT(LH_Ready),BG59=0),0,SUMPRODUCT(MAX((INDEX(LH_Data,0,LH_ColFirst)=$A59)*(INDEX(LH_Data,0,LH_ColSur)=$B59)*(INDEX(LH_Data,0,LH_ColCat)=BonusCat)*ROW(LH_Data)))))</f>
        <v/>
      </c>
      <c r="BI59" s="16" t="str">
        <f aca="false">IF(AK59=0,"",IF(EOMONTH(AsOfDate,-1)&lt;AL59,-1,12*(YEAR(EOMONTH(AsOfDate,-1))-YEAR(AL59))+MONTH(EOMONTH(AsOfDate,-1))-MONTH(AL59)-IF(DAY(EOMONTH(AsOfDate,-1))&lt;MIN(DAY(AL59),DAY(EOMONTH(EOMONTH(AsOfDate,-1),0))),1,0)))</f>
        <v/>
      </c>
      <c r="BJ59" s="16" t="str">
        <f aca="false">IF(AK59=0,"",IF(OR(AM59&lt;2,AO59&gt;EOMONTH(AsOfDate,-1)),BI59,IF((AO59-1)&lt;AL59,-1,12*(YEAR((AO59-1))-YEAR(AL59))+MONTH((AO59-1))-MONTH(AL59)-IF(DAY((AO59-1))&lt;MIN(DAY(AL59),DAY(EOMONTH((AO59-1),0))),1,0))))</f>
        <v/>
      </c>
      <c r="BK59" s="16" t="str">
        <f aca="false">IF(AK59=0,"",IF(OR(AM59&lt;3,AP59&gt;EOMONTH(AsOfDate,-1)),BI59,IF((AP59-1)&lt;AL59,-1,12*(YEAR((AP59-1))-YEAR(AL59))+MONTH((AP59-1))-MONTH(AL59)-IF(DAY((AP59-1))&lt;MIN(DAY(AL59),DAY(EOMONTH((AP59-1),0))),1,0))))</f>
        <v/>
      </c>
      <c r="BL59" s="16" t="str">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
      </c>
      <c r="BM59" s="16" t="str">
        <f aca="false">IF(AK59=0,"",IF(AW59="FT",IF(AX59&lt;FT_First,"",IF(AX59&lt;FT_Y5,FT_First+FT_Int1*INT((AX59-FT_First)/FT_Int1),FT_Y5+FT_Int2*INT((AX59-FT_Y5)/FT_Int2))),IF(AW59="PT",IF(AX59&lt;PT_First,"",PT_First+PT_Int*INT((AX59-PT_First)/PT_Int)),"")))</f>
        <v/>
      </c>
      <c r="BN59" s="16" t="str">
        <f aca="false">IF(AK59=0,"",IF((SchemeStart-1)&lt;AL59,-1,12*(YEAR((SchemeStart-1))-YEAR(AL59))+MONTH((SchemeStart-1))-MONTH(AL59)-IF(DAY((SchemeStart-1))&lt;MIN(DAY(AL59),DAY(EOMONTH((SchemeStart-1),0))),1,0)))</f>
        <v/>
      </c>
      <c r="BO59" s="16" t="str">
        <f aca="false">IF(AK59=0,"",IF(OR(AM59&lt;2,AO59&gt;(SchemeStart-1)),BN59,IF((AO59-1)&lt;AL59,-1,12*(YEAR((AO59-1))-YEAR(AL59))+MONTH((AO59-1))-MONTH(AL59)-IF(DAY((AO59-1))&lt;MIN(DAY(AL59),DAY(EOMONTH((AO59-1),0))),1,0))))</f>
        <v/>
      </c>
      <c r="BP59" s="16" t="str">
        <f aca="false">IF(AK59=0,"",IF(OR(AM59&lt;3,AP59&gt;(SchemeStart-1)),BN59,IF((AP59-1)&lt;AL59,-1,12*(YEAR((AP59-1))-YEAR(AL59))+MONTH((AP59-1))-MONTH(AL59)-IF(DAY((AP59-1))&lt;MIN(DAY(AL59),DAY(EOMONTH((AP59-1),0))),1,0))))</f>
        <v/>
      </c>
      <c r="BQ59" s="16" t="str">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
      </c>
      <c r="BR59" s="0" t="str">
        <f aca="false">IF(LEN($A59&amp;$B59)=0,"",$A59&amp;" "&amp;$B59)</f>
        <v/>
      </c>
    </row>
    <row r="60" customFormat="false" ht="15" hidden="false" customHeight="false" outlineLevel="0" collapsed="false">
      <c r="A60" s="12"/>
      <c r="B60" s="12"/>
      <c r="C60" s="12"/>
      <c r="D60" s="13"/>
      <c r="E60" s="14" t="str">
        <f aca="false">IF(OR(AK60=0,$D60=""),"",DATE(YEAR(AsOfDate)+IF(DATE(YEAR(AsOfDate),MONTH($D60),DAY($D60))&lt;=AsOfDate,1,0),MONTH($D60),DAY($D60)))</f>
        <v/>
      </c>
      <c r="F60" s="13"/>
      <c r="G60" s="13"/>
      <c r="H60" s="13"/>
      <c r="I60" s="13"/>
      <c r="J60" s="13"/>
      <c r="K60" s="14" t="str">
        <f aca="false">IF(AK60=0,"",DATE(YEAR(AsOfDate)+IF(DATE(YEAR(AsOfDate),MONTH(AL60),DAY(AL60))&lt;=AsOfDate,1,0),MONTH(AL60),DAY(AL60)))</f>
        <v/>
      </c>
      <c r="L60" s="15" t="str">
        <f aca="false">IF(AK60=0,"",ROUND((AsOfDate-AL60)/365.25,1))</f>
        <v/>
      </c>
      <c r="M60" s="16" t="str">
        <f aca="false">IF(AK60=0,"",IF(AsOfDate&lt;AL60,"-",DATEDIF(AL60,AsOfDate,"y")&amp;"y "&amp;DATEDIF(AL60,AsOfDate,"ym")&amp;"m "&amp;DATEDIF(AL60,AsOfDate,"md")&amp;"d"))</f>
        <v/>
      </c>
      <c r="N60" s="17" t="str">
        <f aca="false">IF(AK60=0,"",O60*HoursPerDay)</f>
        <v/>
      </c>
      <c r="O60" s="17" t="str">
        <f aca="false">IF(AK60=0,"",MAX(0,BD60-BQ60))</f>
        <v/>
      </c>
      <c r="P60" s="18"/>
      <c r="Q60" s="16"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16"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IF(AK60=0,"",IF(AW60="None","",EDATE(AL60,BF60)))</f>
        <v/>
      </c>
      <c r="T60" s="17" t="str">
        <f aca="false">IF(AK60=0,"",IF(NOT(LH_Ready),"",IF($F60&gt;PFYDate,0,IF(LH_ColPeriod=0,W60-U60+V60,SUMIFS(INDEX(LH_Data,0,LH_ColAcc),INDEX(LH_Data,0,LH_ColFirst),$A60,INDEX(LH_Data,0,LH_ColSur),$B60,INDEX(LH_Data,0,LH_ColCat),BonusCat,INDEX(LH_Data,0,LH_ColPeriod),LH_OpenLabel)*UnitFactor))))</f>
        <v/>
      </c>
      <c r="U60" s="17" t="str">
        <f aca="false">IF(AK60=0,"",IF(NOT(LH_Ready),"",SUMIFS(INDEX(LH_Data,0,LH_ColAcc),INDEX(LH_Data,0,LH_ColFirst),$A60,INDEX(LH_Data,0,LH_ColSur),$B60,INDEX(LH_Data,0,LH_ColCat),BonusCat,INDEX(LH_Data,0,LH_ColStart),"&gt;="&amp;AL60)*UnitFactor))</f>
        <v/>
      </c>
      <c r="V60" s="17" t="str">
        <f aca="false">IF(AK60=0,"",IF(NOT(LH_Ready),"",SUMIFS(INDEX(LH_Data,0,LH_ColTaken),INDEX(LH_Data,0,LH_ColFirst),$A60,INDEX(LH_Data,0,LH_ColSur),$B60,INDEX(LH_Data,0,LH_ColCat),BonusCat,INDEX(LH_Data,0,LH_ColStart),"&gt;="&amp;AL60)*UnitFactor))</f>
        <v/>
      </c>
      <c r="W60" s="17" t="str">
        <f aca="false">IF(AK60=0,"",IF(NOT(LH_Ready),"",IF(BH60=0,0,INDEX(INDEX(LH_Data,0,LH_ColClose),BH60-1)*UnitFactor)))</f>
        <v/>
      </c>
      <c r="X60" s="17" t="str">
        <f aca="false">IF(AK60=0,"",(MAX(0,BD60-BQ60)-MAX(0,BE60-BQ60))*HoursPerDay)</f>
        <v/>
      </c>
      <c r="Y60" s="17" t="str">
        <f aca="false">IF(AK60=0,"",IF(NOT(LH_Ready),"",IF($AI60="Yes",N(AE60)*HoursPerDay-SUMIFS(INDEX(LH_Data,0,LH_ColAcc),INDEX(LH_Data,0,LH_ColFirst),$A60,INDEX(LH_Data,0,LH_ColSur),$B60,INDEX(LH_Data,0,LH_ColCat),BonusCat,INDEX(LH_Data,0,LH_ColStart),"&gt;="&amp;(EOMONTH(AsOfDate,-1)+1),INDEX(LH_Data,0,LH_ColStart),"&lt;="&amp;AsOfDate)*UnitFactor,IF(BG60=0,N60,N60-N(T60)-N(U60)))))</f>
        <v/>
      </c>
      <c r="Z60" s="16" t="str">
        <f aca="false">IF(OR(AK60=0,Y60=""),"",IF(Y60&gt;0,"Yes","No"))</f>
        <v/>
      </c>
      <c r="AA60" s="16"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
      </c>
      <c r="AB60" s="17" t="str">
        <f aca="false">IF(OR(AK60=0,T60=""),"",MAX(0,BE60-BQ60)*HoursPerDay-T60)</f>
        <v/>
      </c>
      <c r="AC60" s="16" t="str">
        <f aca="false">IF(AK60=0,"",BG60)</f>
        <v/>
      </c>
      <c r="AD60" s="16"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17" t="str">
        <f aca="false">IF(AK60=0,"",O60-MAX(0,BL60-BQ60))</f>
        <v/>
      </c>
      <c r="AF60" s="14" t="str">
        <f aca="false">IF(OR(AK60=0,AE60="",N(AE60)=0,BM60=""),"",EDATE(AL60,BM60))</f>
        <v/>
      </c>
      <c r="AG60" s="17" t="str">
        <f aca="false">IF(AK60=0,"",MIN(BD60,BQ60))</f>
        <v/>
      </c>
      <c r="AH60" s="17" t="str">
        <f aca="false">IF(AK60=0,"",IF(NOT(LH_Ready),"",IF(BG60=0,0,MAX(0,ROUND(N(T60)+N(U60)-N60,2)))))</f>
        <v/>
      </c>
      <c r="AI60" s="12"/>
      <c r="AJ60" s="12"/>
      <c r="AK60" s="16" t="n">
        <f aca="false">IF(OR(LEN($A60&amp;$B60)=0,$F60=""),0,1)</f>
        <v>0</v>
      </c>
      <c r="AL60" s="14" t="str">
        <f aca="false">IF(AK60=0,"",IF(PreSchemeCounts="No",MAX(SchemeStart,IF($J60&lt;&gt;"",$J60,IF(OR(CasualCounts="Yes",COUNT($G60:$I60)=0),$F60,IF(Apply2026="No",IF($I60="",$F60,$I60),IF(COUNT($H60:$I60)=0,$F60,MIN($H60:$I60)))))),IF($J60&lt;&gt;"",$J60,IF(OR(CasualCounts="Yes",COUNT($G60:$I60)=0),$F60,IF(Apply2026="No",IF($I60="",$F60,$I60),IF(COUNT($H60:$I60)=0,$F60,MIN($H60:$I60)))))))</f>
        <v/>
      </c>
      <c r="AM60" s="16" t="str">
        <f aca="false">IF(AK60=0,"",COUNT($G60:$I60))</f>
        <v/>
      </c>
      <c r="AN60" s="14" t="str">
        <f aca="false">IF(AK60=0,"",IFERROR(SMALL($G60:$I60,1),""))</f>
        <v/>
      </c>
      <c r="AO60" s="14" t="str">
        <f aca="false">IF(AK60=0,"",IFERROR(SMALL($G60:$I60,2),""))</f>
        <v/>
      </c>
      <c r="AP60" s="14" t="str">
        <f aca="false">IF(AK60=0,"",IFERROR(SMALL($G60:$I60,3),""))</f>
        <v/>
      </c>
      <c r="AQ60" s="16" t="str">
        <f aca="false">IF(AK60=0,"",IF(AN60="","",IF(AN60=$H60,"Part-Time",IF(AN60=$I60,"Full-Time","Casual"))))</f>
        <v/>
      </c>
      <c r="AR60" s="16" t="str">
        <f aca="false">IF(AK60=0,"",IF(AO60="","",IF(AO60=$H60,"Part-Time",IF(AO60=$I60,"Full-Time","Casual"))))</f>
        <v/>
      </c>
      <c r="AS60" s="16" t="str">
        <f aca="false">IF(AK60=0,"",IF(AP60="","",IF(AP60=$H60,"Part-Time",IF(AP60=$I60,"Full-Time","Casual"))))</f>
        <v/>
      </c>
      <c r="AT60" s="16"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
      </c>
      <c r="AU60" s="16" t="str">
        <f aca="false">IF(AK60=0,"",IF(AM60&lt;2,"",IF(OR(ISNUMBER(SEARCH("full",AR60)),UPPER(TRIM(AR60))="FT",UPPER(TRIM(AR60))="FTE"),"FT",IF(AND(OR(ISNUMBER(SEARCH("part",AR60)),UPPER(TRIM(AR60))="PT",UPPER(TRIM(AR60))="PTE"),Apply2026="Yes",OR($P60="",N($P60)&gt;=PT_MinHours)),"PT","None"))))</f>
        <v/>
      </c>
      <c r="AV60" s="16" t="str">
        <f aca="false">IF(AK60=0,"",IF(AM60&lt;3,"",IF(OR(ISNUMBER(SEARCH("full",AS60)),UPPER(TRIM(AS60))="FT",UPPER(TRIM(AS60))="FTE"),"FT",IF(AND(OR(ISNUMBER(SEARCH("part",AS60)),UPPER(TRIM(AS60))="PT",UPPER(TRIM(AS60))="PTE"),Apply2026="Yes",OR($P60="",N($P60)&gt;=PT_MinHours)),"PT","None"))))</f>
        <v/>
      </c>
      <c r="AW60" s="16" t="str">
        <f aca="false">IF(AK60=0,"",IF(AND(AM60&gt;=3,AP60&lt;=AsOfDate),AV60,IF(AND(AM60&gt;=2,AO60&lt;=AsOfDate),AU60,AT60)))</f>
        <v/>
      </c>
      <c r="AX60" s="16" t="str">
        <f aca="false">IF(AK60=0,"",IF(AsOfDate&lt;AL60,-1,12*(YEAR(AsOfDate)-YEAR(AL60))+MONTH(AsOfDate)-MONTH(AL60)-IF(DAY(AsOfDate)&lt;MIN(DAY(AL60),DAY(EOMONTH(AsOfDate,0))),1,0)))</f>
        <v/>
      </c>
      <c r="AY60" s="16" t="str">
        <f aca="false">IF(AK60=0,"",IF(OR(AM60&lt;2,AO60&gt;AsOfDate),AX60,IF((AO60-1)&lt;AL60,-1,12*(YEAR((AO60-1))-YEAR(AL60))+MONTH((AO60-1))-MONTH(AL60)-IF(DAY((AO60-1))&lt;MIN(DAY(AL60),DAY(EOMONTH((AO60-1),0))),1,0))))</f>
        <v/>
      </c>
      <c r="AZ60" s="16" t="str">
        <f aca="false">IF(AK60=0,"",IF(OR(AM60&lt;3,AP60&gt;AsOfDate),AX60,IF((AP60-1)&lt;AL60,-1,12*(YEAR((AP60-1))-YEAR(AL60))+MONTH((AP60-1))-MONTH(AL60)-IF(DAY((AP60-1))&lt;MIN(DAY(AL60),DAY(EOMONTH((AP60-1),0))),1,0))))</f>
        <v/>
      </c>
      <c r="BA60" s="16" t="str">
        <f aca="false">IF(AK60=0,"",IF(PFYDate&lt;AL60,-1,12*(YEAR(PFYDate)-YEAR(AL60))+MONTH(PFYDate)-MONTH(AL60)-IF(DAY(PFYDate)&lt;MIN(DAY(AL60),DAY(EOMONTH(PFYDate,0))),1,0)))</f>
        <v/>
      </c>
      <c r="BB60" s="16" t="str">
        <f aca="false">IF(AK60=0,"",IF(OR(AM60&lt;2,AO60&gt;PFYDate),BA60,IF((AO60-1)&lt;AL60,-1,12*(YEAR((AO60-1))-YEAR(AL60))+MONTH((AO60-1))-MONTH(AL60)-IF(DAY((AO60-1))&lt;MIN(DAY(AL60),DAY(EOMONTH((AO60-1),0))),1,0))))</f>
        <v/>
      </c>
      <c r="BC60" s="16" t="str">
        <f aca="false">IF(AK60=0,"",IF(OR(AM60&lt;3,AP60&gt;PFYDate),BA60,IF((AP60-1)&lt;AL60,-1,12*(YEAR((AP60-1))-YEAR(AL60))+MONTH((AP60-1))-MONTH(AL60)-IF(DAY((AP60-1))&lt;MIN(DAY(AL60),DAY(EOMONTH((AP60-1),0))),1,0))))</f>
        <v/>
      </c>
      <c r="BD60" s="16" t="str">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
      </c>
      <c r="BE60" s="16" t="str">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
      </c>
      <c r="BF60" s="16" t="str">
        <f aca="false">IF(AK60=0,"",IF(AW60="FT",IF(AX60&lt;FT_First,FT_First,IF(AX60&lt;FT_Y5,MIN(FT_Y5,FT_First+FT_Int1*(INT((AX60-FT_First)/FT_Int1)+1)),FT_Y5+12*INT((AX60-FT_Y5)/12)+FT_Int2*(INT(MOD(AX60-FT_Y5,12)/FT_Int2)+1))),IF(AW60="PT",IF(AX60&lt;PT_First,PT_First,PT_First+PT_Int*(INT((AX60-PT_First)/PT_Int)+1)),"")))</f>
        <v/>
      </c>
      <c r="BG60" s="16" t="str">
        <f aca="false">IF(AK60=0,"",IF(NOT(LH_Ready),0,COUNTIFS(INDEX(LH_Data,0,LH_ColFirst),$A60,INDEX(LH_Data,0,LH_ColSur),$B60,INDEX(LH_Data,0,LH_ColCat),BonusCat)))</f>
        <v/>
      </c>
      <c r="BH60" s="16" t="str">
        <f aca="false">IF(AK60=0,"",IF(OR(NOT(LH_Ready),BG60=0),0,SUMPRODUCT(MAX((INDEX(LH_Data,0,LH_ColFirst)=$A60)*(INDEX(LH_Data,0,LH_ColSur)=$B60)*(INDEX(LH_Data,0,LH_ColCat)=BonusCat)*ROW(LH_Data)))))</f>
        <v/>
      </c>
      <c r="BI60" s="16" t="str">
        <f aca="false">IF(AK60=0,"",IF(EOMONTH(AsOfDate,-1)&lt;AL60,-1,12*(YEAR(EOMONTH(AsOfDate,-1))-YEAR(AL60))+MONTH(EOMONTH(AsOfDate,-1))-MONTH(AL60)-IF(DAY(EOMONTH(AsOfDate,-1))&lt;MIN(DAY(AL60),DAY(EOMONTH(EOMONTH(AsOfDate,-1),0))),1,0)))</f>
        <v/>
      </c>
      <c r="BJ60" s="16" t="str">
        <f aca="false">IF(AK60=0,"",IF(OR(AM60&lt;2,AO60&gt;EOMONTH(AsOfDate,-1)),BI60,IF((AO60-1)&lt;AL60,-1,12*(YEAR((AO60-1))-YEAR(AL60))+MONTH((AO60-1))-MONTH(AL60)-IF(DAY((AO60-1))&lt;MIN(DAY(AL60),DAY(EOMONTH((AO60-1),0))),1,0))))</f>
        <v/>
      </c>
      <c r="BK60" s="16" t="str">
        <f aca="false">IF(AK60=0,"",IF(OR(AM60&lt;3,AP60&gt;EOMONTH(AsOfDate,-1)),BI60,IF((AP60-1)&lt;AL60,-1,12*(YEAR((AP60-1))-YEAR(AL60))+MONTH((AP60-1))-MONTH(AL60)-IF(DAY((AP60-1))&lt;MIN(DAY(AL60),DAY(EOMONTH((AP60-1),0))),1,0))))</f>
        <v/>
      </c>
      <c r="BL60" s="16" t="str">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
      </c>
      <c r="BM60" s="16" t="str">
        <f aca="false">IF(AK60=0,"",IF(AW60="FT",IF(AX60&lt;FT_First,"",IF(AX60&lt;FT_Y5,FT_First+FT_Int1*INT((AX60-FT_First)/FT_Int1),FT_Y5+FT_Int2*INT((AX60-FT_Y5)/FT_Int2))),IF(AW60="PT",IF(AX60&lt;PT_First,"",PT_First+PT_Int*INT((AX60-PT_First)/PT_Int)),"")))</f>
        <v/>
      </c>
      <c r="BN60" s="16" t="str">
        <f aca="false">IF(AK60=0,"",IF((SchemeStart-1)&lt;AL60,-1,12*(YEAR((SchemeStart-1))-YEAR(AL60))+MONTH((SchemeStart-1))-MONTH(AL60)-IF(DAY((SchemeStart-1))&lt;MIN(DAY(AL60),DAY(EOMONTH((SchemeStart-1),0))),1,0)))</f>
        <v/>
      </c>
      <c r="BO60" s="16" t="str">
        <f aca="false">IF(AK60=0,"",IF(OR(AM60&lt;2,AO60&gt;(SchemeStart-1)),BN60,IF((AO60-1)&lt;AL60,-1,12*(YEAR((AO60-1))-YEAR(AL60))+MONTH((AO60-1))-MONTH(AL60)-IF(DAY((AO60-1))&lt;MIN(DAY(AL60),DAY(EOMONTH((AO60-1),0))),1,0))))</f>
        <v/>
      </c>
      <c r="BP60" s="16" t="str">
        <f aca="false">IF(AK60=0,"",IF(OR(AM60&lt;3,AP60&gt;(SchemeStart-1)),BN60,IF((AP60-1)&lt;AL60,-1,12*(YEAR((AP60-1))-YEAR(AL60))+MONTH((AP60-1))-MONTH(AL60)-IF(DAY((AP60-1))&lt;MIN(DAY(AL60),DAY(EOMONTH((AP60-1),0))),1,0))))</f>
        <v/>
      </c>
      <c r="BQ60" s="16" t="str">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
      </c>
      <c r="BR60" s="0" t="str">
        <f aca="false">IF(LEN($A60&amp;$B60)=0,"",$A60&amp;" "&amp;$B60)</f>
        <v/>
      </c>
    </row>
    <row r="61" customFormat="false" ht="15" hidden="false" customHeight="false" outlineLevel="0" collapsed="false">
      <c r="A61" s="12"/>
      <c r="B61" s="12"/>
      <c r="C61" s="12"/>
      <c r="D61" s="13"/>
      <c r="E61" s="14" t="str">
        <f aca="false">IF(OR(AK61=0,$D61=""),"",DATE(YEAR(AsOfDate)+IF(DATE(YEAR(AsOfDate),MONTH($D61),DAY($D61))&lt;=AsOfDate,1,0),MONTH($D61),DAY($D61)))</f>
        <v/>
      </c>
      <c r="F61" s="13"/>
      <c r="G61" s="13"/>
      <c r="H61" s="13"/>
      <c r="I61" s="13"/>
      <c r="J61" s="13"/>
      <c r="K61" s="14" t="str">
        <f aca="false">IF(AK61=0,"",DATE(YEAR(AsOfDate)+IF(DATE(YEAR(AsOfDate),MONTH(AL61),DAY(AL61))&lt;=AsOfDate,1,0),MONTH(AL61),DAY(AL61)))</f>
        <v/>
      </c>
      <c r="L61" s="15" t="str">
        <f aca="false">IF(AK61=0,"",ROUND((AsOfDate-AL61)/365.25,1))</f>
        <v/>
      </c>
      <c r="M61" s="16" t="str">
        <f aca="false">IF(AK61=0,"",IF(AsOfDate&lt;AL61,"-",DATEDIF(AL61,AsOfDate,"y")&amp;"y "&amp;DATEDIF(AL61,AsOfDate,"ym")&amp;"m "&amp;DATEDIF(AL61,AsOfDate,"md")&amp;"d"))</f>
        <v/>
      </c>
      <c r="N61" s="17" t="str">
        <f aca="false">IF(AK61=0,"",O61*HoursPerDay)</f>
        <v/>
      </c>
      <c r="O61" s="17" t="str">
        <f aca="false">IF(AK61=0,"",MAX(0,BD61-BQ61))</f>
        <v/>
      </c>
      <c r="P61" s="18"/>
      <c r="Q61" s="16"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16"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IF(AK61=0,"",IF(AW61="None","",EDATE(AL61,BF61)))</f>
        <v/>
      </c>
      <c r="T61" s="17" t="str">
        <f aca="false">IF(AK61=0,"",IF(NOT(LH_Ready),"",IF($F61&gt;PFYDate,0,IF(LH_ColPeriod=0,W61-U61+V61,SUMIFS(INDEX(LH_Data,0,LH_ColAcc),INDEX(LH_Data,0,LH_ColFirst),$A61,INDEX(LH_Data,0,LH_ColSur),$B61,INDEX(LH_Data,0,LH_ColCat),BonusCat,INDEX(LH_Data,0,LH_ColPeriod),LH_OpenLabel)*UnitFactor))))</f>
        <v/>
      </c>
      <c r="U61" s="17" t="str">
        <f aca="false">IF(AK61=0,"",IF(NOT(LH_Ready),"",SUMIFS(INDEX(LH_Data,0,LH_ColAcc),INDEX(LH_Data,0,LH_ColFirst),$A61,INDEX(LH_Data,0,LH_ColSur),$B61,INDEX(LH_Data,0,LH_ColCat),BonusCat,INDEX(LH_Data,0,LH_ColStart),"&gt;="&amp;AL61)*UnitFactor))</f>
        <v/>
      </c>
      <c r="V61" s="17" t="str">
        <f aca="false">IF(AK61=0,"",IF(NOT(LH_Ready),"",SUMIFS(INDEX(LH_Data,0,LH_ColTaken),INDEX(LH_Data,0,LH_ColFirst),$A61,INDEX(LH_Data,0,LH_ColSur),$B61,INDEX(LH_Data,0,LH_ColCat),BonusCat,INDEX(LH_Data,0,LH_ColStart),"&gt;="&amp;AL61)*UnitFactor))</f>
        <v/>
      </c>
      <c r="W61" s="17" t="str">
        <f aca="false">IF(AK61=0,"",IF(NOT(LH_Ready),"",IF(BH61=0,0,INDEX(INDEX(LH_Data,0,LH_ColClose),BH61-1)*UnitFactor)))</f>
        <v/>
      </c>
      <c r="X61" s="17" t="str">
        <f aca="false">IF(AK61=0,"",(MAX(0,BD61-BQ61)-MAX(0,BE61-BQ61))*HoursPerDay)</f>
        <v/>
      </c>
      <c r="Y61" s="17" t="str">
        <f aca="false">IF(AK61=0,"",IF(NOT(LH_Ready),"",IF($AI61="Yes",N(AE61)*HoursPerDay-SUMIFS(INDEX(LH_Data,0,LH_ColAcc),INDEX(LH_Data,0,LH_ColFirst),$A61,INDEX(LH_Data,0,LH_ColSur),$B61,INDEX(LH_Data,0,LH_ColCat),BonusCat,INDEX(LH_Data,0,LH_ColStart),"&gt;="&amp;(EOMONTH(AsOfDate,-1)+1),INDEX(LH_Data,0,LH_ColStart),"&lt;="&amp;AsOfDate)*UnitFactor,IF(BG61=0,N61,N61-N(T61)-N(U61)))))</f>
        <v/>
      </c>
      <c r="Z61" s="16" t="str">
        <f aca="false">IF(OR(AK61=0,Y61=""),"",IF(Y61&gt;0,"Yes","No"))</f>
        <v/>
      </c>
      <c r="AA61" s="16"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
      </c>
      <c r="AB61" s="17" t="str">
        <f aca="false">IF(OR(AK61=0,T61=""),"",MAX(0,BE61-BQ61)*HoursPerDay-T61)</f>
        <v/>
      </c>
      <c r="AC61" s="16" t="str">
        <f aca="false">IF(AK61=0,"",BG61)</f>
        <v/>
      </c>
      <c r="AD61" s="16"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17" t="str">
        <f aca="false">IF(AK61=0,"",O61-MAX(0,BL61-BQ61))</f>
        <v/>
      </c>
      <c r="AF61" s="14" t="str">
        <f aca="false">IF(OR(AK61=0,AE61="",N(AE61)=0,BM61=""),"",EDATE(AL61,BM61))</f>
        <v/>
      </c>
      <c r="AG61" s="17" t="str">
        <f aca="false">IF(AK61=0,"",MIN(BD61,BQ61))</f>
        <v/>
      </c>
      <c r="AH61" s="17" t="str">
        <f aca="false">IF(AK61=0,"",IF(NOT(LH_Ready),"",IF(BG61=0,0,MAX(0,ROUND(N(T61)+N(U61)-N61,2)))))</f>
        <v/>
      </c>
      <c r="AI61" s="12"/>
      <c r="AJ61" s="12"/>
      <c r="AK61" s="16" t="n">
        <f aca="false">IF(OR(LEN($A61&amp;$B61)=0,$F61=""),0,1)</f>
        <v>0</v>
      </c>
      <c r="AL61" s="14" t="str">
        <f aca="false">IF(AK61=0,"",IF(PreSchemeCounts="No",MAX(SchemeStart,IF($J61&lt;&gt;"",$J61,IF(OR(CasualCounts="Yes",COUNT($G61:$I61)=0),$F61,IF(Apply2026="No",IF($I61="",$F61,$I61),IF(COUNT($H61:$I61)=0,$F61,MIN($H61:$I61)))))),IF($J61&lt;&gt;"",$J61,IF(OR(CasualCounts="Yes",COUNT($G61:$I61)=0),$F61,IF(Apply2026="No",IF($I61="",$F61,$I61),IF(COUNT($H61:$I61)=0,$F61,MIN($H61:$I61)))))))</f>
        <v/>
      </c>
      <c r="AM61" s="16" t="str">
        <f aca="false">IF(AK61=0,"",COUNT($G61:$I61))</f>
        <v/>
      </c>
      <c r="AN61" s="14" t="str">
        <f aca="false">IF(AK61=0,"",IFERROR(SMALL($G61:$I61,1),""))</f>
        <v/>
      </c>
      <c r="AO61" s="14" t="str">
        <f aca="false">IF(AK61=0,"",IFERROR(SMALL($G61:$I61,2),""))</f>
        <v/>
      </c>
      <c r="AP61" s="14" t="str">
        <f aca="false">IF(AK61=0,"",IFERROR(SMALL($G61:$I61,3),""))</f>
        <v/>
      </c>
      <c r="AQ61" s="16" t="str">
        <f aca="false">IF(AK61=0,"",IF(AN61="","",IF(AN61=$H61,"Part-Time",IF(AN61=$I61,"Full-Time","Casual"))))</f>
        <v/>
      </c>
      <c r="AR61" s="16" t="str">
        <f aca="false">IF(AK61=0,"",IF(AO61="","",IF(AO61=$H61,"Part-Time",IF(AO61=$I61,"Full-Time","Casual"))))</f>
        <v/>
      </c>
      <c r="AS61" s="16" t="str">
        <f aca="false">IF(AK61=0,"",IF(AP61="","",IF(AP61=$H61,"Part-Time",IF(AP61=$I61,"Full-Time","Casual"))))</f>
        <v/>
      </c>
      <c r="AT61" s="16"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
      </c>
      <c r="AU61" s="16" t="str">
        <f aca="false">IF(AK61=0,"",IF(AM61&lt;2,"",IF(OR(ISNUMBER(SEARCH("full",AR61)),UPPER(TRIM(AR61))="FT",UPPER(TRIM(AR61))="FTE"),"FT",IF(AND(OR(ISNUMBER(SEARCH("part",AR61)),UPPER(TRIM(AR61))="PT",UPPER(TRIM(AR61))="PTE"),Apply2026="Yes",OR($P61="",N($P61)&gt;=PT_MinHours)),"PT","None"))))</f>
        <v/>
      </c>
      <c r="AV61" s="16" t="str">
        <f aca="false">IF(AK61=0,"",IF(AM61&lt;3,"",IF(OR(ISNUMBER(SEARCH("full",AS61)),UPPER(TRIM(AS61))="FT",UPPER(TRIM(AS61))="FTE"),"FT",IF(AND(OR(ISNUMBER(SEARCH("part",AS61)),UPPER(TRIM(AS61))="PT",UPPER(TRIM(AS61))="PTE"),Apply2026="Yes",OR($P61="",N($P61)&gt;=PT_MinHours)),"PT","None"))))</f>
        <v/>
      </c>
      <c r="AW61" s="16" t="str">
        <f aca="false">IF(AK61=0,"",IF(AND(AM61&gt;=3,AP61&lt;=AsOfDate),AV61,IF(AND(AM61&gt;=2,AO61&lt;=AsOfDate),AU61,AT61)))</f>
        <v/>
      </c>
      <c r="AX61" s="16" t="str">
        <f aca="false">IF(AK61=0,"",IF(AsOfDate&lt;AL61,-1,12*(YEAR(AsOfDate)-YEAR(AL61))+MONTH(AsOfDate)-MONTH(AL61)-IF(DAY(AsOfDate)&lt;MIN(DAY(AL61),DAY(EOMONTH(AsOfDate,0))),1,0)))</f>
        <v/>
      </c>
      <c r="AY61" s="16" t="str">
        <f aca="false">IF(AK61=0,"",IF(OR(AM61&lt;2,AO61&gt;AsOfDate),AX61,IF((AO61-1)&lt;AL61,-1,12*(YEAR((AO61-1))-YEAR(AL61))+MONTH((AO61-1))-MONTH(AL61)-IF(DAY((AO61-1))&lt;MIN(DAY(AL61),DAY(EOMONTH((AO61-1),0))),1,0))))</f>
        <v/>
      </c>
      <c r="AZ61" s="16" t="str">
        <f aca="false">IF(AK61=0,"",IF(OR(AM61&lt;3,AP61&gt;AsOfDate),AX61,IF((AP61-1)&lt;AL61,-1,12*(YEAR((AP61-1))-YEAR(AL61))+MONTH((AP61-1))-MONTH(AL61)-IF(DAY((AP61-1))&lt;MIN(DAY(AL61),DAY(EOMONTH((AP61-1),0))),1,0))))</f>
        <v/>
      </c>
      <c r="BA61" s="16" t="str">
        <f aca="false">IF(AK61=0,"",IF(PFYDate&lt;AL61,-1,12*(YEAR(PFYDate)-YEAR(AL61))+MONTH(PFYDate)-MONTH(AL61)-IF(DAY(PFYDate)&lt;MIN(DAY(AL61),DAY(EOMONTH(PFYDate,0))),1,0)))</f>
        <v/>
      </c>
      <c r="BB61" s="16" t="str">
        <f aca="false">IF(AK61=0,"",IF(OR(AM61&lt;2,AO61&gt;PFYDate),BA61,IF((AO61-1)&lt;AL61,-1,12*(YEAR((AO61-1))-YEAR(AL61))+MONTH((AO61-1))-MONTH(AL61)-IF(DAY((AO61-1))&lt;MIN(DAY(AL61),DAY(EOMONTH((AO61-1),0))),1,0))))</f>
        <v/>
      </c>
      <c r="BC61" s="16" t="str">
        <f aca="false">IF(AK61=0,"",IF(OR(AM61&lt;3,AP61&gt;PFYDate),BA61,IF((AP61-1)&lt;AL61,-1,12*(YEAR((AP61-1))-YEAR(AL61))+MONTH((AP61-1))-MONTH(AL61)-IF(DAY((AP61-1))&lt;MIN(DAY(AL61),DAY(EOMONTH((AP61-1),0))),1,0))))</f>
        <v/>
      </c>
      <c r="BD61" s="16" t="str">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
      </c>
      <c r="BE61" s="16" t="str">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
      </c>
      <c r="BF61" s="16" t="str">
        <f aca="false">IF(AK61=0,"",IF(AW61="FT",IF(AX61&lt;FT_First,FT_First,IF(AX61&lt;FT_Y5,MIN(FT_Y5,FT_First+FT_Int1*(INT((AX61-FT_First)/FT_Int1)+1)),FT_Y5+12*INT((AX61-FT_Y5)/12)+FT_Int2*(INT(MOD(AX61-FT_Y5,12)/FT_Int2)+1))),IF(AW61="PT",IF(AX61&lt;PT_First,PT_First,PT_First+PT_Int*(INT((AX61-PT_First)/PT_Int)+1)),"")))</f>
        <v/>
      </c>
      <c r="BG61" s="16" t="str">
        <f aca="false">IF(AK61=0,"",IF(NOT(LH_Ready),0,COUNTIFS(INDEX(LH_Data,0,LH_ColFirst),$A61,INDEX(LH_Data,0,LH_ColSur),$B61,INDEX(LH_Data,0,LH_ColCat),BonusCat)))</f>
        <v/>
      </c>
      <c r="BH61" s="16" t="str">
        <f aca="false">IF(AK61=0,"",IF(OR(NOT(LH_Ready),BG61=0),0,SUMPRODUCT(MAX((INDEX(LH_Data,0,LH_ColFirst)=$A61)*(INDEX(LH_Data,0,LH_ColSur)=$B61)*(INDEX(LH_Data,0,LH_ColCat)=BonusCat)*ROW(LH_Data)))))</f>
        <v/>
      </c>
      <c r="BI61" s="16" t="str">
        <f aca="false">IF(AK61=0,"",IF(EOMONTH(AsOfDate,-1)&lt;AL61,-1,12*(YEAR(EOMONTH(AsOfDate,-1))-YEAR(AL61))+MONTH(EOMONTH(AsOfDate,-1))-MONTH(AL61)-IF(DAY(EOMONTH(AsOfDate,-1))&lt;MIN(DAY(AL61),DAY(EOMONTH(EOMONTH(AsOfDate,-1),0))),1,0)))</f>
        <v/>
      </c>
      <c r="BJ61" s="16" t="str">
        <f aca="false">IF(AK61=0,"",IF(OR(AM61&lt;2,AO61&gt;EOMONTH(AsOfDate,-1)),BI61,IF((AO61-1)&lt;AL61,-1,12*(YEAR((AO61-1))-YEAR(AL61))+MONTH((AO61-1))-MONTH(AL61)-IF(DAY((AO61-1))&lt;MIN(DAY(AL61),DAY(EOMONTH((AO61-1),0))),1,0))))</f>
        <v/>
      </c>
      <c r="BK61" s="16" t="str">
        <f aca="false">IF(AK61=0,"",IF(OR(AM61&lt;3,AP61&gt;EOMONTH(AsOfDate,-1)),BI61,IF((AP61-1)&lt;AL61,-1,12*(YEAR((AP61-1))-YEAR(AL61))+MONTH((AP61-1))-MONTH(AL61)-IF(DAY((AP61-1))&lt;MIN(DAY(AL61),DAY(EOMONTH((AP61-1),0))),1,0))))</f>
        <v/>
      </c>
      <c r="BL61" s="16" t="str">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
      </c>
      <c r="BM61" s="16" t="str">
        <f aca="false">IF(AK61=0,"",IF(AW61="FT",IF(AX61&lt;FT_First,"",IF(AX61&lt;FT_Y5,FT_First+FT_Int1*INT((AX61-FT_First)/FT_Int1),FT_Y5+FT_Int2*INT((AX61-FT_Y5)/FT_Int2))),IF(AW61="PT",IF(AX61&lt;PT_First,"",PT_First+PT_Int*INT((AX61-PT_First)/PT_Int)),"")))</f>
        <v/>
      </c>
      <c r="BN61" s="16" t="str">
        <f aca="false">IF(AK61=0,"",IF((SchemeStart-1)&lt;AL61,-1,12*(YEAR((SchemeStart-1))-YEAR(AL61))+MONTH((SchemeStart-1))-MONTH(AL61)-IF(DAY((SchemeStart-1))&lt;MIN(DAY(AL61),DAY(EOMONTH((SchemeStart-1),0))),1,0)))</f>
        <v/>
      </c>
      <c r="BO61" s="16" t="str">
        <f aca="false">IF(AK61=0,"",IF(OR(AM61&lt;2,AO61&gt;(SchemeStart-1)),BN61,IF((AO61-1)&lt;AL61,-1,12*(YEAR((AO61-1))-YEAR(AL61))+MONTH((AO61-1))-MONTH(AL61)-IF(DAY((AO61-1))&lt;MIN(DAY(AL61),DAY(EOMONTH((AO61-1),0))),1,0))))</f>
        <v/>
      </c>
      <c r="BP61" s="16" t="str">
        <f aca="false">IF(AK61=0,"",IF(OR(AM61&lt;3,AP61&gt;(SchemeStart-1)),BN61,IF((AP61-1)&lt;AL61,-1,12*(YEAR((AP61-1))-YEAR(AL61))+MONTH((AP61-1))-MONTH(AL61)-IF(DAY((AP61-1))&lt;MIN(DAY(AL61),DAY(EOMONTH((AP61-1),0))),1,0))))</f>
        <v/>
      </c>
      <c r="BQ61" s="16" t="str">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
      </c>
      <c r="BR61" s="0" t="str">
        <f aca="false">IF(LEN($A61&amp;$B61)=0,"",$A61&amp;" "&amp;$B61)</f>
        <v/>
      </c>
    </row>
    <row r="62" customFormat="false" ht="15" hidden="false" customHeight="false" outlineLevel="0" collapsed="false">
      <c r="A62" s="12"/>
      <c r="B62" s="12"/>
      <c r="C62" s="12"/>
      <c r="D62" s="13"/>
      <c r="E62" s="14" t="str">
        <f aca="false">IF(OR(AK62=0,$D62=""),"",DATE(YEAR(AsOfDate)+IF(DATE(YEAR(AsOfDate),MONTH($D62),DAY($D62))&lt;=AsOfDate,1,0),MONTH($D62),DAY($D62)))</f>
        <v/>
      </c>
      <c r="F62" s="13"/>
      <c r="G62" s="13"/>
      <c r="H62" s="13"/>
      <c r="I62" s="13"/>
      <c r="J62" s="13"/>
      <c r="K62" s="14" t="str">
        <f aca="false">IF(AK62=0,"",DATE(YEAR(AsOfDate)+IF(DATE(YEAR(AsOfDate),MONTH(AL62),DAY(AL62))&lt;=AsOfDate,1,0),MONTH(AL62),DAY(AL62)))</f>
        <v/>
      </c>
      <c r="L62" s="15" t="str">
        <f aca="false">IF(AK62=0,"",ROUND((AsOfDate-AL62)/365.25,1))</f>
        <v/>
      </c>
      <c r="M62" s="16" t="str">
        <f aca="false">IF(AK62=0,"",IF(AsOfDate&lt;AL62,"-",DATEDIF(AL62,AsOfDate,"y")&amp;"y "&amp;DATEDIF(AL62,AsOfDate,"ym")&amp;"m "&amp;DATEDIF(AL62,AsOfDate,"md")&amp;"d"))</f>
        <v/>
      </c>
      <c r="N62" s="17" t="str">
        <f aca="false">IF(AK62=0,"",O62*HoursPerDay)</f>
        <v/>
      </c>
      <c r="O62" s="17" t="str">
        <f aca="false">IF(AK62=0,"",MAX(0,BD62-BQ62))</f>
        <v/>
      </c>
      <c r="P62" s="18"/>
      <c r="Q62" s="16"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16"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IF(AK62=0,"",IF(AW62="None","",EDATE(AL62,BF62)))</f>
        <v/>
      </c>
      <c r="T62" s="17" t="str">
        <f aca="false">IF(AK62=0,"",IF(NOT(LH_Ready),"",IF($F62&gt;PFYDate,0,IF(LH_ColPeriod=0,W62-U62+V62,SUMIFS(INDEX(LH_Data,0,LH_ColAcc),INDEX(LH_Data,0,LH_ColFirst),$A62,INDEX(LH_Data,0,LH_ColSur),$B62,INDEX(LH_Data,0,LH_ColCat),BonusCat,INDEX(LH_Data,0,LH_ColPeriod),LH_OpenLabel)*UnitFactor))))</f>
        <v/>
      </c>
      <c r="U62" s="17" t="str">
        <f aca="false">IF(AK62=0,"",IF(NOT(LH_Ready),"",SUMIFS(INDEX(LH_Data,0,LH_ColAcc),INDEX(LH_Data,0,LH_ColFirst),$A62,INDEX(LH_Data,0,LH_ColSur),$B62,INDEX(LH_Data,0,LH_ColCat),BonusCat,INDEX(LH_Data,0,LH_ColStart),"&gt;="&amp;AL62)*UnitFactor))</f>
        <v/>
      </c>
      <c r="V62" s="17" t="str">
        <f aca="false">IF(AK62=0,"",IF(NOT(LH_Ready),"",SUMIFS(INDEX(LH_Data,0,LH_ColTaken),INDEX(LH_Data,0,LH_ColFirst),$A62,INDEX(LH_Data,0,LH_ColSur),$B62,INDEX(LH_Data,0,LH_ColCat),BonusCat,INDEX(LH_Data,0,LH_ColStart),"&gt;="&amp;AL62)*UnitFactor))</f>
        <v/>
      </c>
      <c r="W62" s="17" t="str">
        <f aca="false">IF(AK62=0,"",IF(NOT(LH_Ready),"",IF(BH62=0,0,INDEX(INDEX(LH_Data,0,LH_ColClose),BH62-1)*UnitFactor)))</f>
        <v/>
      </c>
      <c r="X62" s="17" t="str">
        <f aca="false">IF(AK62=0,"",(MAX(0,BD62-BQ62)-MAX(0,BE62-BQ62))*HoursPerDay)</f>
        <v/>
      </c>
      <c r="Y62" s="17" t="str">
        <f aca="false">IF(AK62=0,"",IF(NOT(LH_Ready),"",IF($AI62="Yes",N(AE62)*HoursPerDay-SUMIFS(INDEX(LH_Data,0,LH_ColAcc),INDEX(LH_Data,0,LH_ColFirst),$A62,INDEX(LH_Data,0,LH_ColSur),$B62,INDEX(LH_Data,0,LH_ColCat),BonusCat,INDEX(LH_Data,0,LH_ColStart),"&gt;="&amp;(EOMONTH(AsOfDate,-1)+1),INDEX(LH_Data,0,LH_ColStart),"&lt;="&amp;AsOfDate)*UnitFactor,IF(BG62=0,N62,N62-N(T62)-N(U62)))))</f>
        <v/>
      </c>
      <c r="Z62" s="16" t="str">
        <f aca="false">IF(OR(AK62=0,Y62=""),"",IF(Y62&gt;0,"Yes","No"))</f>
        <v/>
      </c>
      <c r="AA62" s="16"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
      </c>
      <c r="AB62" s="17" t="str">
        <f aca="false">IF(OR(AK62=0,T62=""),"",MAX(0,BE62-BQ62)*HoursPerDay-T62)</f>
        <v/>
      </c>
      <c r="AC62" s="16" t="str">
        <f aca="false">IF(AK62=0,"",BG62)</f>
        <v/>
      </c>
      <c r="AD62" s="16"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17" t="str">
        <f aca="false">IF(AK62=0,"",O62-MAX(0,BL62-BQ62))</f>
        <v/>
      </c>
      <c r="AF62" s="14" t="str">
        <f aca="false">IF(OR(AK62=0,AE62="",N(AE62)=0,BM62=""),"",EDATE(AL62,BM62))</f>
        <v/>
      </c>
      <c r="AG62" s="17" t="str">
        <f aca="false">IF(AK62=0,"",MIN(BD62,BQ62))</f>
        <v/>
      </c>
      <c r="AH62" s="17" t="str">
        <f aca="false">IF(AK62=0,"",IF(NOT(LH_Ready),"",IF(BG62=0,0,MAX(0,ROUND(N(T62)+N(U62)-N62,2)))))</f>
        <v/>
      </c>
      <c r="AI62" s="12"/>
      <c r="AJ62" s="12"/>
      <c r="AK62" s="16" t="n">
        <f aca="false">IF(OR(LEN($A62&amp;$B62)=0,$F62=""),0,1)</f>
        <v>0</v>
      </c>
      <c r="AL62" s="14" t="str">
        <f aca="false">IF(AK62=0,"",IF(PreSchemeCounts="No",MAX(SchemeStart,IF($J62&lt;&gt;"",$J62,IF(OR(CasualCounts="Yes",COUNT($G62:$I62)=0),$F62,IF(Apply2026="No",IF($I62="",$F62,$I62),IF(COUNT($H62:$I62)=0,$F62,MIN($H62:$I62)))))),IF($J62&lt;&gt;"",$J62,IF(OR(CasualCounts="Yes",COUNT($G62:$I62)=0),$F62,IF(Apply2026="No",IF($I62="",$F62,$I62),IF(COUNT($H62:$I62)=0,$F62,MIN($H62:$I62)))))))</f>
        <v/>
      </c>
      <c r="AM62" s="16" t="str">
        <f aca="false">IF(AK62=0,"",COUNT($G62:$I62))</f>
        <v/>
      </c>
      <c r="AN62" s="14" t="str">
        <f aca="false">IF(AK62=0,"",IFERROR(SMALL($G62:$I62,1),""))</f>
        <v/>
      </c>
      <c r="AO62" s="14" t="str">
        <f aca="false">IF(AK62=0,"",IFERROR(SMALL($G62:$I62,2),""))</f>
        <v/>
      </c>
      <c r="AP62" s="14" t="str">
        <f aca="false">IF(AK62=0,"",IFERROR(SMALL($G62:$I62,3),""))</f>
        <v/>
      </c>
      <c r="AQ62" s="16" t="str">
        <f aca="false">IF(AK62=0,"",IF(AN62="","",IF(AN62=$H62,"Part-Time",IF(AN62=$I62,"Full-Time","Casual"))))</f>
        <v/>
      </c>
      <c r="AR62" s="16" t="str">
        <f aca="false">IF(AK62=0,"",IF(AO62="","",IF(AO62=$H62,"Part-Time",IF(AO62=$I62,"Full-Time","Casual"))))</f>
        <v/>
      </c>
      <c r="AS62" s="16" t="str">
        <f aca="false">IF(AK62=0,"",IF(AP62="","",IF(AP62=$H62,"Part-Time",IF(AP62=$I62,"Full-Time","Casual"))))</f>
        <v/>
      </c>
      <c r="AT62" s="16"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
      </c>
      <c r="AU62" s="16" t="str">
        <f aca="false">IF(AK62=0,"",IF(AM62&lt;2,"",IF(OR(ISNUMBER(SEARCH("full",AR62)),UPPER(TRIM(AR62))="FT",UPPER(TRIM(AR62))="FTE"),"FT",IF(AND(OR(ISNUMBER(SEARCH("part",AR62)),UPPER(TRIM(AR62))="PT",UPPER(TRIM(AR62))="PTE"),Apply2026="Yes",OR($P62="",N($P62)&gt;=PT_MinHours)),"PT","None"))))</f>
        <v/>
      </c>
      <c r="AV62" s="16" t="str">
        <f aca="false">IF(AK62=0,"",IF(AM62&lt;3,"",IF(OR(ISNUMBER(SEARCH("full",AS62)),UPPER(TRIM(AS62))="FT",UPPER(TRIM(AS62))="FTE"),"FT",IF(AND(OR(ISNUMBER(SEARCH("part",AS62)),UPPER(TRIM(AS62))="PT",UPPER(TRIM(AS62))="PTE"),Apply2026="Yes",OR($P62="",N($P62)&gt;=PT_MinHours)),"PT","None"))))</f>
        <v/>
      </c>
      <c r="AW62" s="16" t="str">
        <f aca="false">IF(AK62=0,"",IF(AND(AM62&gt;=3,AP62&lt;=AsOfDate),AV62,IF(AND(AM62&gt;=2,AO62&lt;=AsOfDate),AU62,AT62)))</f>
        <v/>
      </c>
      <c r="AX62" s="16" t="str">
        <f aca="false">IF(AK62=0,"",IF(AsOfDate&lt;AL62,-1,12*(YEAR(AsOfDate)-YEAR(AL62))+MONTH(AsOfDate)-MONTH(AL62)-IF(DAY(AsOfDate)&lt;MIN(DAY(AL62),DAY(EOMONTH(AsOfDate,0))),1,0)))</f>
        <v/>
      </c>
      <c r="AY62" s="16" t="str">
        <f aca="false">IF(AK62=0,"",IF(OR(AM62&lt;2,AO62&gt;AsOfDate),AX62,IF((AO62-1)&lt;AL62,-1,12*(YEAR((AO62-1))-YEAR(AL62))+MONTH((AO62-1))-MONTH(AL62)-IF(DAY((AO62-1))&lt;MIN(DAY(AL62),DAY(EOMONTH((AO62-1),0))),1,0))))</f>
        <v/>
      </c>
      <c r="AZ62" s="16" t="str">
        <f aca="false">IF(AK62=0,"",IF(OR(AM62&lt;3,AP62&gt;AsOfDate),AX62,IF((AP62-1)&lt;AL62,-1,12*(YEAR((AP62-1))-YEAR(AL62))+MONTH((AP62-1))-MONTH(AL62)-IF(DAY((AP62-1))&lt;MIN(DAY(AL62),DAY(EOMONTH((AP62-1),0))),1,0))))</f>
        <v/>
      </c>
      <c r="BA62" s="16" t="str">
        <f aca="false">IF(AK62=0,"",IF(PFYDate&lt;AL62,-1,12*(YEAR(PFYDate)-YEAR(AL62))+MONTH(PFYDate)-MONTH(AL62)-IF(DAY(PFYDate)&lt;MIN(DAY(AL62),DAY(EOMONTH(PFYDate,0))),1,0)))</f>
        <v/>
      </c>
      <c r="BB62" s="16" t="str">
        <f aca="false">IF(AK62=0,"",IF(OR(AM62&lt;2,AO62&gt;PFYDate),BA62,IF((AO62-1)&lt;AL62,-1,12*(YEAR((AO62-1))-YEAR(AL62))+MONTH((AO62-1))-MONTH(AL62)-IF(DAY((AO62-1))&lt;MIN(DAY(AL62),DAY(EOMONTH((AO62-1),0))),1,0))))</f>
        <v/>
      </c>
      <c r="BC62" s="16" t="str">
        <f aca="false">IF(AK62=0,"",IF(OR(AM62&lt;3,AP62&gt;PFYDate),BA62,IF((AP62-1)&lt;AL62,-1,12*(YEAR((AP62-1))-YEAR(AL62))+MONTH((AP62-1))-MONTH(AL62)-IF(DAY((AP62-1))&lt;MIN(DAY(AL62),DAY(EOMONTH((AP62-1),0))),1,0))))</f>
        <v/>
      </c>
      <c r="BD62" s="16" t="str">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
      </c>
      <c r="BE62" s="16" t="str">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
      </c>
      <c r="BF62" s="16" t="str">
        <f aca="false">IF(AK62=0,"",IF(AW62="FT",IF(AX62&lt;FT_First,FT_First,IF(AX62&lt;FT_Y5,MIN(FT_Y5,FT_First+FT_Int1*(INT((AX62-FT_First)/FT_Int1)+1)),FT_Y5+12*INT((AX62-FT_Y5)/12)+FT_Int2*(INT(MOD(AX62-FT_Y5,12)/FT_Int2)+1))),IF(AW62="PT",IF(AX62&lt;PT_First,PT_First,PT_First+PT_Int*(INT((AX62-PT_First)/PT_Int)+1)),"")))</f>
        <v/>
      </c>
      <c r="BG62" s="16" t="str">
        <f aca="false">IF(AK62=0,"",IF(NOT(LH_Ready),0,COUNTIFS(INDEX(LH_Data,0,LH_ColFirst),$A62,INDEX(LH_Data,0,LH_ColSur),$B62,INDEX(LH_Data,0,LH_ColCat),BonusCat)))</f>
        <v/>
      </c>
      <c r="BH62" s="16" t="str">
        <f aca="false">IF(AK62=0,"",IF(OR(NOT(LH_Ready),BG62=0),0,SUMPRODUCT(MAX((INDEX(LH_Data,0,LH_ColFirst)=$A62)*(INDEX(LH_Data,0,LH_ColSur)=$B62)*(INDEX(LH_Data,0,LH_ColCat)=BonusCat)*ROW(LH_Data)))))</f>
        <v/>
      </c>
      <c r="BI62" s="16" t="str">
        <f aca="false">IF(AK62=0,"",IF(EOMONTH(AsOfDate,-1)&lt;AL62,-1,12*(YEAR(EOMONTH(AsOfDate,-1))-YEAR(AL62))+MONTH(EOMONTH(AsOfDate,-1))-MONTH(AL62)-IF(DAY(EOMONTH(AsOfDate,-1))&lt;MIN(DAY(AL62),DAY(EOMONTH(EOMONTH(AsOfDate,-1),0))),1,0)))</f>
        <v/>
      </c>
      <c r="BJ62" s="16" t="str">
        <f aca="false">IF(AK62=0,"",IF(OR(AM62&lt;2,AO62&gt;EOMONTH(AsOfDate,-1)),BI62,IF((AO62-1)&lt;AL62,-1,12*(YEAR((AO62-1))-YEAR(AL62))+MONTH((AO62-1))-MONTH(AL62)-IF(DAY((AO62-1))&lt;MIN(DAY(AL62),DAY(EOMONTH((AO62-1),0))),1,0))))</f>
        <v/>
      </c>
      <c r="BK62" s="16" t="str">
        <f aca="false">IF(AK62=0,"",IF(OR(AM62&lt;3,AP62&gt;EOMONTH(AsOfDate,-1)),BI62,IF((AP62-1)&lt;AL62,-1,12*(YEAR((AP62-1))-YEAR(AL62))+MONTH((AP62-1))-MONTH(AL62)-IF(DAY((AP62-1))&lt;MIN(DAY(AL62),DAY(EOMONTH((AP62-1),0))),1,0))))</f>
        <v/>
      </c>
      <c r="BL62" s="16" t="str">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
      </c>
      <c r="BM62" s="16" t="str">
        <f aca="false">IF(AK62=0,"",IF(AW62="FT",IF(AX62&lt;FT_First,"",IF(AX62&lt;FT_Y5,FT_First+FT_Int1*INT((AX62-FT_First)/FT_Int1),FT_Y5+FT_Int2*INT((AX62-FT_Y5)/FT_Int2))),IF(AW62="PT",IF(AX62&lt;PT_First,"",PT_First+PT_Int*INT((AX62-PT_First)/PT_Int)),"")))</f>
        <v/>
      </c>
      <c r="BN62" s="16" t="str">
        <f aca="false">IF(AK62=0,"",IF((SchemeStart-1)&lt;AL62,-1,12*(YEAR((SchemeStart-1))-YEAR(AL62))+MONTH((SchemeStart-1))-MONTH(AL62)-IF(DAY((SchemeStart-1))&lt;MIN(DAY(AL62),DAY(EOMONTH((SchemeStart-1),0))),1,0)))</f>
        <v/>
      </c>
      <c r="BO62" s="16" t="str">
        <f aca="false">IF(AK62=0,"",IF(OR(AM62&lt;2,AO62&gt;(SchemeStart-1)),BN62,IF((AO62-1)&lt;AL62,-1,12*(YEAR((AO62-1))-YEAR(AL62))+MONTH((AO62-1))-MONTH(AL62)-IF(DAY((AO62-1))&lt;MIN(DAY(AL62),DAY(EOMONTH((AO62-1),0))),1,0))))</f>
        <v/>
      </c>
      <c r="BP62" s="16" t="str">
        <f aca="false">IF(AK62=0,"",IF(OR(AM62&lt;3,AP62&gt;(SchemeStart-1)),BN62,IF((AP62-1)&lt;AL62,-1,12*(YEAR((AP62-1))-YEAR(AL62))+MONTH((AP62-1))-MONTH(AL62)-IF(DAY((AP62-1))&lt;MIN(DAY(AL62),DAY(EOMONTH((AP62-1),0))),1,0))))</f>
        <v/>
      </c>
      <c r="BQ62" s="16" t="str">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
      </c>
      <c r="BR62" s="0" t="str">
        <f aca="false">IF(LEN($A62&amp;$B62)=0,"",$A62&amp;" "&amp;$B62)</f>
        <v/>
      </c>
    </row>
    <row r="63" customFormat="false" ht="15" hidden="false" customHeight="false" outlineLevel="0" collapsed="false">
      <c r="A63" s="12"/>
      <c r="B63" s="12"/>
      <c r="C63" s="12"/>
      <c r="D63" s="13"/>
      <c r="E63" s="14" t="str">
        <f aca="false">IF(OR(AK63=0,$D63=""),"",DATE(YEAR(AsOfDate)+IF(DATE(YEAR(AsOfDate),MONTH($D63),DAY($D63))&lt;=AsOfDate,1,0),MONTH($D63),DAY($D63)))</f>
        <v/>
      </c>
      <c r="F63" s="13"/>
      <c r="G63" s="13"/>
      <c r="H63" s="13"/>
      <c r="I63" s="13"/>
      <c r="J63" s="13"/>
      <c r="K63" s="14" t="str">
        <f aca="false">IF(AK63=0,"",DATE(YEAR(AsOfDate)+IF(DATE(YEAR(AsOfDate),MONTH(AL63),DAY(AL63))&lt;=AsOfDate,1,0),MONTH(AL63),DAY(AL63)))</f>
        <v/>
      </c>
      <c r="L63" s="15" t="str">
        <f aca="false">IF(AK63=0,"",ROUND((AsOfDate-AL63)/365.25,1))</f>
        <v/>
      </c>
      <c r="M63" s="16" t="str">
        <f aca="false">IF(AK63=0,"",IF(AsOfDate&lt;AL63,"-",DATEDIF(AL63,AsOfDate,"y")&amp;"y "&amp;DATEDIF(AL63,AsOfDate,"ym")&amp;"m "&amp;DATEDIF(AL63,AsOfDate,"md")&amp;"d"))</f>
        <v/>
      </c>
      <c r="N63" s="17" t="str">
        <f aca="false">IF(AK63=0,"",O63*HoursPerDay)</f>
        <v/>
      </c>
      <c r="O63" s="17" t="str">
        <f aca="false">IF(AK63=0,"",MAX(0,BD63-BQ63))</f>
        <v/>
      </c>
      <c r="P63" s="18"/>
      <c r="Q63" s="16"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
      </c>
      <c r="R63" s="16"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IF(AK63=0,"",IF(AW63="None","",EDATE(AL63,BF63)))</f>
        <v/>
      </c>
      <c r="T63" s="17" t="str">
        <f aca="false">IF(AK63=0,"",IF(NOT(LH_Ready),"",IF($F63&gt;PFYDate,0,IF(LH_ColPeriod=0,W63-U63+V63,SUMIFS(INDEX(LH_Data,0,LH_ColAcc),INDEX(LH_Data,0,LH_ColFirst),$A63,INDEX(LH_Data,0,LH_ColSur),$B63,INDEX(LH_Data,0,LH_ColCat),BonusCat,INDEX(LH_Data,0,LH_ColPeriod),LH_OpenLabel)*UnitFactor))))</f>
        <v/>
      </c>
      <c r="U63" s="17" t="str">
        <f aca="false">IF(AK63=0,"",IF(NOT(LH_Ready),"",SUMIFS(INDEX(LH_Data,0,LH_ColAcc),INDEX(LH_Data,0,LH_ColFirst),$A63,INDEX(LH_Data,0,LH_ColSur),$B63,INDEX(LH_Data,0,LH_ColCat),BonusCat,INDEX(LH_Data,0,LH_ColStart),"&gt;="&amp;AL63)*UnitFactor))</f>
        <v/>
      </c>
      <c r="V63" s="17" t="str">
        <f aca="false">IF(AK63=0,"",IF(NOT(LH_Ready),"",SUMIFS(INDEX(LH_Data,0,LH_ColTaken),INDEX(LH_Data,0,LH_ColFirst),$A63,INDEX(LH_Data,0,LH_ColSur),$B63,INDEX(LH_Data,0,LH_ColCat),BonusCat,INDEX(LH_Data,0,LH_ColStart),"&gt;="&amp;AL63)*UnitFactor))</f>
        <v/>
      </c>
      <c r="W63" s="17" t="str">
        <f aca="false">IF(AK63=0,"",IF(NOT(LH_Ready),"",IF(BH63=0,0,INDEX(INDEX(LH_Data,0,LH_ColClose),BH63-1)*UnitFactor)))</f>
        <v/>
      </c>
      <c r="X63" s="17" t="str">
        <f aca="false">IF(AK63=0,"",(MAX(0,BD63-BQ63)-MAX(0,BE63-BQ63))*HoursPerDay)</f>
        <v/>
      </c>
      <c r="Y63" s="17" t="str">
        <f aca="false">IF(AK63=0,"",IF(NOT(LH_Ready),"",IF($AI63="Yes",N(AE63)*HoursPerDay-SUMIFS(INDEX(LH_Data,0,LH_ColAcc),INDEX(LH_Data,0,LH_ColFirst),$A63,INDEX(LH_Data,0,LH_ColSur),$B63,INDEX(LH_Data,0,LH_ColCat),BonusCat,INDEX(LH_Data,0,LH_ColStart),"&gt;="&amp;(EOMONTH(AsOfDate,-1)+1),INDEX(LH_Data,0,LH_ColStart),"&lt;="&amp;AsOfDate)*UnitFactor,IF(BG63=0,N63,N63-N(T63)-N(U63)))))</f>
        <v/>
      </c>
      <c r="Z63" s="16" t="str">
        <f aca="false">IF(OR(AK63=0,Y63=""),"",IF(Y63&gt;0,"Yes","No"))</f>
        <v/>
      </c>
      <c r="AA63" s="16"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
      </c>
      <c r="AB63" s="17" t="str">
        <f aca="false">IF(OR(AK63=0,T63=""),"",MAX(0,BE63-BQ63)*HoursPerDay-T63)</f>
        <v/>
      </c>
      <c r="AC63" s="16" t="str">
        <f aca="false">IF(AK63=0,"",BG63)</f>
        <v/>
      </c>
      <c r="AD63" s="16"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17" t="str">
        <f aca="false">IF(AK63=0,"",O63-MAX(0,BL63-BQ63))</f>
        <v/>
      </c>
      <c r="AF63" s="14" t="str">
        <f aca="false">IF(OR(AK63=0,AE63="",N(AE63)=0,BM63=""),"",EDATE(AL63,BM63))</f>
        <v/>
      </c>
      <c r="AG63" s="17" t="str">
        <f aca="false">IF(AK63=0,"",MIN(BD63,BQ63))</f>
        <v/>
      </c>
      <c r="AH63" s="17" t="str">
        <f aca="false">IF(AK63=0,"",IF(NOT(LH_Ready),"",IF(BG63=0,0,MAX(0,ROUND(N(T63)+N(U63)-N63,2)))))</f>
        <v/>
      </c>
      <c r="AI63" s="12"/>
      <c r="AJ63" s="12"/>
      <c r="AK63" s="16" t="n">
        <f aca="false">IF(OR(LEN($A63&amp;$B63)=0,$F63=""),0,1)</f>
        <v>0</v>
      </c>
      <c r="AL63" s="14" t="str">
        <f aca="false">IF(AK63=0,"",IF(PreSchemeCounts="No",MAX(SchemeStart,IF($J63&lt;&gt;"",$J63,IF(OR(CasualCounts="Yes",COUNT($G63:$I63)=0),$F63,IF(Apply2026="No",IF($I63="",$F63,$I63),IF(COUNT($H63:$I63)=0,$F63,MIN($H63:$I63)))))),IF($J63&lt;&gt;"",$J63,IF(OR(CasualCounts="Yes",COUNT($G63:$I63)=0),$F63,IF(Apply2026="No",IF($I63="",$F63,$I63),IF(COUNT($H63:$I63)=0,$F63,MIN($H63:$I63)))))))</f>
        <v/>
      </c>
      <c r="AM63" s="16" t="str">
        <f aca="false">IF(AK63=0,"",COUNT($G63:$I63))</f>
        <v/>
      </c>
      <c r="AN63" s="14" t="str">
        <f aca="false">IF(AK63=0,"",IFERROR(SMALL($G63:$I63,1),""))</f>
        <v/>
      </c>
      <c r="AO63" s="14" t="str">
        <f aca="false">IF(AK63=0,"",IFERROR(SMALL($G63:$I63,2),""))</f>
        <v/>
      </c>
      <c r="AP63" s="14" t="str">
        <f aca="false">IF(AK63=0,"",IFERROR(SMALL($G63:$I63,3),""))</f>
        <v/>
      </c>
      <c r="AQ63" s="16" t="str">
        <f aca="false">IF(AK63=0,"",IF(AN63="","",IF(AN63=$H63,"Part-Time",IF(AN63=$I63,"Full-Time","Casual"))))</f>
        <v/>
      </c>
      <c r="AR63" s="16" t="str">
        <f aca="false">IF(AK63=0,"",IF(AO63="","",IF(AO63=$H63,"Part-Time",IF(AO63=$I63,"Full-Time","Casual"))))</f>
        <v/>
      </c>
      <c r="AS63" s="16" t="str">
        <f aca="false">IF(AK63=0,"",IF(AP63="","",IF(AP63=$H63,"Part-Time",IF(AP63=$I63,"Full-Time","Casual"))))</f>
        <v/>
      </c>
      <c r="AT63" s="16"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
      </c>
      <c r="AU63" s="16" t="str">
        <f aca="false">IF(AK63=0,"",IF(AM63&lt;2,"",IF(OR(ISNUMBER(SEARCH("full",AR63)),UPPER(TRIM(AR63))="FT",UPPER(TRIM(AR63))="FTE"),"FT",IF(AND(OR(ISNUMBER(SEARCH("part",AR63)),UPPER(TRIM(AR63))="PT",UPPER(TRIM(AR63))="PTE"),Apply2026="Yes",OR($P63="",N($P63)&gt;=PT_MinHours)),"PT","None"))))</f>
        <v/>
      </c>
      <c r="AV63" s="16" t="str">
        <f aca="false">IF(AK63=0,"",IF(AM63&lt;3,"",IF(OR(ISNUMBER(SEARCH("full",AS63)),UPPER(TRIM(AS63))="FT",UPPER(TRIM(AS63))="FTE"),"FT",IF(AND(OR(ISNUMBER(SEARCH("part",AS63)),UPPER(TRIM(AS63))="PT",UPPER(TRIM(AS63))="PTE"),Apply2026="Yes",OR($P63="",N($P63)&gt;=PT_MinHours)),"PT","None"))))</f>
        <v/>
      </c>
      <c r="AW63" s="16" t="str">
        <f aca="false">IF(AK63=0,"",IF(AND(AM63&gt;=3,AP63&lt;=AsOfDate),AV63,IF(AND(AM63&gt;=2,AO63&lt;=AsOfDate),AU63,AT63)))</f>
        <v/>
      </c>
      <c r="AX63" s="16" t="str">
        <f aca="false">IF(AK63=0,"",IF(AsOfDate&lt;AL63,-1,12*(YEAR(AsOfDate)-YEAR(AL63))+MONTH(AsOfDate)-MONTH(AL63)-IF(DAY(AsOfDate)&lt;MIN(DAY(AL63),DAY(EOMONTH(AsOfDate,0))),1,0)))</f>
        <v/>
      </c>
      <c r="AY63" s="16" t="str">
        <f aca="false">IF(AK63=0,"",IF(OR(AM63&lt;2,AO63&gt;AsOfDate),AX63,IF((AO63-1)&lt;AL63,-1,12*(YEAR((AO63-1))-YEAR(AL63))+MONTH((AO63-1))-MONTH(AL63)-IF(DAY((AO63-1))&lt;MIN(DAY(AL63),DAY(EOMONTH((AO63-1),0))),1,0))))</f>
        <v/>
      </c>
      <c r="AZ63" s="16" t="str">
        <f aca="false">IF(AK63=0,"",IF(OR(AM63&lt;3,AP63&gt;AsOfDate),AX63,IF((AP63-1)&lt;AL63,-1,12*(YEAR((AP63-1))-YEAR(AL63))+MONTH((AP63-1))-MONTH(AL63)-IF(DAY((AP63-1))&lt;MIN(DAY(AL63),DAY(EOMONTH((AP63-1),0))),1,0))))</f>
        <v/>
      </c>
      <c r="BA63" s="16" t="str">
        <f aca="false">IF(AK63=0,"",IF(PFYDate&lt;AL63,-1,12*(YEAR(PFYDate)-YEAR(AL63))+MONTH(PFYDate)-MONTH(AL63)-IF(DAY(PFYDate)&lt;MIN(DAY(AL63),DAY(EOMONTH(PFYDate,0))),1,0)))</f>
        <v/>
      </c>
      <c r="BB63" s="16" t="str">
        <f aca="false">IF(AK63=0,"",IF(OR(AM63&lt;2,AO63&gt;PFYDate),BA63,IF((AO63-1)&lt;AL63,-1,12*(YEAR((AO63-1))-YEAR(AL63))+MONTH((AO63-1))-MONTH(AL63)-IF(DAY((AO63-1))&lt;MIN(DAY(AL63),DAY(EOMONTH((AO63-1),0))),1,0))))</f>
        <v/>
      </c>
      <c r="BC63" s="16" t="str">
        <f aca="false">IF(AK63=0,"",IF(OR(AM63&lt;3,AP63&gt;PFYDate),BA63,IF((AP63-1)&lt;AL63,-1,12*(YEAR((AP63-1))-YEAR(AL63))+MONTH((AP63-1))-MONTH(AL63)-IF(DAY((AP63-1))&lt;MIN(DAY(AL63),DAY(EOMONTH((AP63-1),0))),1,0))))</f>
        <v/>
      </c>
      <c r="BD63" s="16" t="str">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
      </c>
      <c r="BE63" s="16" t="str">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
      </c>
      <c r="BF63" s="16" t="str">
        <f aca="false">IF(AK63=0,"",IF(AW63="FT",IF(AX63&lt;FT_First,FT_First,IF(AX63&lt;FT_Y5,MIN(FT_Y5,FT_First+FT_Int1*(INT((AX63-FT_First)/FT_Int1)+1)),FT_Y5+12*INT((AX63-FT_Y5)/12)+FT_Int2*(INT(MOD(AX63-FT_Y5,12)/FT_Int2)+1))),IF(AW63="PT",IF(AX63&lt;PT_First,PT_First,PT_First+PT_Int*(INT((AX63-PT_First)/PT_Int)+1)),"")))</f>
        <v/>
      </c>
      <c r="BG63" s="16" t="str">
        <f aca="false">IF(AK63=0,"",IF(NOT(LH_Ready),0,COUNTIFS(INDEX(LH_Data,0,LH_ColFirst),$A63,INDEX(LH_Data,0,LH_ColSur),$B63,INDEX(LH_Data,0,LH_ColCat),BonusCat)))</f>
        <v/>
      </c>
      <c r="BH63" s="16" t="str">
        <f aca="false">IF(AK63=0,"",IF(OR(NOT(LH_Ready),BG63=0),0,SUMPRODUCT(MAX((INDEX(LH_Data,0,LH_ColFirst)=$A63)*(INDEX(LH_Data,0,LH_ColSur)=$B63)*(INDEX(LH_Data,0,LH_ColCat)=BonusCat)*ROW(LH_Data)))))</f>
        <v/>
      </c>
      <c r="BI63" s="16" t="str">
        <f aca="false">IF(AK63=0,"",IF(EOMONTH(AsOfDate,-1)&lt;AL63,-1,12*(YEAR(EOMONTH(AsOfDate,-1))-YEAR(AL63))+MONTH(EOMONTH(AsOfDate,-1))-MONTH(AL63)-IF(DAY(EOMONTH(AsOfDate,-1))&lt;MIN(DAY(AL63),DAY(EOMONTH(EOMONTH(AsOfDate,-1),0))),1,0)))</f>
        <v/>
      </c>
      <c r="BJ63" s="16" t="str">
        <f aca="false">IF(AK63=0,"",IF(OR(AM63&lt;2,AO63&gt;EOMONTH(AsOfDate,-1)),BI63,IF((AO63-1)&lt;AL63,-1,12*(YEAR((AO63-1))-YEAR(AL63))+MONTH((AO63-1))-MONTH(AL63)-IF(DAY((AO63-1))&lt;MIN(DAY(AL63),DAY(EOMONTH((AO63-1),0))),1,0))))</f>
        <v/>
      </c>
      <c r="BK63" s="16" t="str">
        <f aca="false">IF(AK63=0,"",IF(OR(AM63&lt;3,AP63&gt;EOMONTH(AsOfDate,-1)),BI63,IF((AP63-1)&lt;AL63,-1,12*(YEAR((AP63-1))-YEAR(AL63))+MONTH((AP63-1))-MONTH(AL63)-IF(DAY((AP63-1))&lt;MIN(DAY(AL63),DAY(EOMONTH((AP63-1),0))),1,0))))</f>
        <v/>
      </c>
      <c r="BL63" s="16" t="str">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
      </c>
      <c r="BM63" s="16" t="str">
        <f aca="false">IF(AK63=0,"",IF(AW63="FT",IF(AX63&lt;FT_First,"",IF(AX63&lt;FT_Y5,FT_First+FT_Int1*INT((AX63-FT_First)/FT_Int1),FT_Y5+FT_Int2*INT((AX63-FT_Y5)/FT_Int2))),IF(AW63="PT",IF(AX63&lt;PT_First,"",PT_First+PT_Int*INT((AX63-PT_First)/PT_Int)),"")))</f>
        <v/>
      </c>
      <c r="BN63" s="16" t="str">
        <f aca="false">IF(AK63=0,"",IF((SchemeStart-1)&lt;AL63,-1,12*(YEAR((SchemeStart-1))-YEAR(AL63))+MONTH((SchemeStart-1))-MONTH(AL63)-IF(DAY((SchemeStart-1))&lt;MIN(DAY(AL63),DAY(EOMONTH((SchemeStart-1),0))),1,0)))</f>
        <v/>
      </c>
      <c r="BO63" s="16" t="str">
        <f aca="false">IF(AK63=0,"",IF(OR(AM63&lt;2,AO63&gt;(SchemeStart-1)),BN63,IF((AO63-1)&lt;AL63,-1,12*(YEAR((AO63-1))-YEAR(AL63))+MONTH((AO63-1))-MONTH(AL63)-IF(DAY((AO63-1))&lt;MIN(DAY(AL63),DAY(EOMONTH((AO63-1),0))),1,0))))</f>
        <v/>
      </c>
      <c r="BP63" s="16" t="str">
        <f aca="false">IF(AK63=0,"",IF(OR(AM63&lt;3,AP63&gt;(SchemeStart-1)),BN63,IF((AP63-1)&lt;AL63,-1,12*(YEAR((AP63-1))-YEAR(AL63))+MONTH((AP63-1))-MONTH(AL63)-IF(DAY((AP63-1))&lt;MIN(DAY(AL63),DAY(EOMONTH((AP63-1),0))),1,0))))</f>
        <v/>
      </c>
      <c r="BQ63" s="16" t="str">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
      </c>
      <c r="BR63" s="0" t="str">
        <f aca="false">IF(LEN($A63&amp;$B63)=0,"",$A63&amp;" "&amp;$B63)</f>
        <v/>
      </c>
    </row>
    <row r="64" customFormat="false" ht="15" hidden="false" customHeight="false" outlineLevel="0" collapsed="false">
      <c r="A64" s="12"/>
      <c r="B64" s="12"/>
      <c r="C64" s="12"/>
      <c r="D64" s="13"/>
      <c r="E64" s="14" t="str">
        <f aca="false">IF(OR(AK64=0,$D64=""),"",DATE(YEAR(AsOfDate)+IF(DATE(YEAR(AsOfDate),MONTH($D64),DAY($D64))&lt;=AsOfDate,1,0),MONTH($D64),DAY($D64)))</f>
        <v/>
      </c>
      <c r="F64" s="13"/>
      <c r="G64" s="13"/>
      <c r="H64" s="13"/>
      <c r="I64" s="13"/>
      <c r="J64" s="13"/>
      <c r="K64" s="14" t="str">
        <f aca="false">IF(AK64=0,"",DATE(YEAR(AsOfDate)+IF(DATE(YEAR(AsOfDate),MONTH(AL64),DAY(AL64))&lt;=AsOfDate,1,0),MONTH(AL64),DAY(AL64)))</f>
        <v/>
      </c>
      <c r="L64" s="15" t="str">
        <f aca="false">IF(AK64=0,"",ROUND((AsOfDate-AL64)/365.25,1))</f>
        <v/>
      </c>
      <c r="M64" s="16" t="str">
        <f aca="false">IF(AK64=0,"",IF(AsOfDate&lt;AL64,"-",DATEDIF(AL64,AsOfDate,"y")&amp;"y "&amp;DATEDIF(AL64,AsOfDate,"ym")&amp;"m "&amp;DATEDIF(AL64,AsOfDate,"md")&amp;"d"))</f>
        <v/>
      </c>
      <c r="N64" s="17" t="str">
        <f aca="false">IF(AK64=0,"",O64*HoursPerDay)</f>
        <v/>
      </c>
      <c r="O64" s="17" t="str">
        <f aca="false">IF(AK64=0,"",MAX(0,BD64-BQ64))</f>
        <v/>
      </c>
      <c r="P64" s="18"/>
      <c r="Q64" s="16"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16"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IF(AK64=0,"",IF(AW64="None","",EDATE(AL64,BF64)))</f>
        <v/>
      </c>
      <c r="T64" s="17" t="str">
        <f aca="false">IF(AK64=0,"",IF(NOT(LH_Ready),"",IF($F64&gt;PFYDate,0,IF(LH_ColPeriod=0,W64-U64+V64,SUMIFS(INDEX(LH_Data,0,LH_ColAcc),INDEX(LH_Data,0,LH_ColFirst),$A64,INDEX(LH_Data,0,LH_ColSur),$B64,INDEX(LH_Data,0,LH_ColCat),BonusCat,INDEX(LH_Data,0,LH_ColPeriod),LH_OpenLabel)*UnitFactor))))</f>
        <v/>
      </c>
      <c r="U64" s="17" t="str">
        <f aca="false">IF(AK64=0,"",IF(NOT(LH_Ready),"",SUMIFS(INDEX(LH_Data,0,LH_ColAcc),INDEX(LH_Data,0,LH_ColFirst),$A64,INDEX(LH_Data,0,LH_ColSur),$B64,INDEX(LH_Data,0,LH_ColCat),BonusCat,INDEX(LH_Data,0,LH_ColStart),"&gt;="&amp;AL64)*UnitFactor))</f>
        <v/>
      </c>
      <c r="V64" s="17" t="str">
        <f aca="false">IF(AK64=0,"",IF(NOT(LH_Ready),"",SUMIFS(INDEX(LH_Data,0,LH_ColTaken),INDEX(LH_Data,0,LH_ColFirst),$A64,INDEX(LH_Data,0,LH_ColSur),$B64,INDEX(LH_Data,0,LH_ColCat),BonusCat,INDEX(LH_Data,0,LH_ColStart),"&gt;="&amp;AL64)*UnitFactor))</f>
        <v/>
      </c>
      <c r="W64" s="17" t="str">
        <f aca="false">IF(AK64=0,"",IF(NOT(LH_Ready),"",IF(BH64=0,0,INDEX(INDEX(LH_Data,0,LH_ColClose),BH64-1)*UnitFactor)))</f>
        <v/>
      </c>
      <c r="X64" s="17" t="str">
        <f aca="false">IF(AK64=0,"",(MAX(0,BD64-BQ64)-MAX(0,BE64-BQ64))*HoursPerDay)</f>
        <v/>
      </c>
      <c r="Y64" s="17" t="str">
        <f aca="false">IF(AK64=0,"",IF(NOT(LH_Ready),"",IF($AI64="Yes",N(AE64)*HoursPerDay-SUMIFS(INDEX(LH_Data,0,LH_ColAcc),INDEX(LH_Data,0,LH_ColFirst),$A64,INDEX(LH_Data,0,LH_ColSur),$B64,INDEX(LH_Data,0,LH_ColCat),BonusCat,INDEX(LH_Data,0,LH_ColStart),"&gt;="&amp;(EOMONTH(AsOfDate,-1)+1),INDEX(LH_Data,0,LH_ColStart),"&lt;="&amp;AsOfDate)*UnitFactor,IF(BG64=0,N64,N64-N(T64)-N(U64)))))</f>
        <v/>
      </c>
      <c r="Z64" s="16" t="str">
        <f aca="false">IF(OR(AK64=0,Y64=""),"",IF(Y64&gt;0,"Yes","No"))</f>
        <v/>
      </c>
      <c r="AA64" s="16"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
      </c>
      <c r="AB64" s="17" t="str">
        <f aca="false">IF(OR(AK64=0,T64=""),"",MAX(0,BE64-BQ64)*HoursPerDay-T64)</f>
        <v/>
      </c>
      <c r="AC64" s="16" t="str">
        <f aca="false">IF(AK64=0,"",BG64)</f>
        <v/>
      </c>
      <c r="AD64" s="16"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17" t="str">
        <f aca="false">IF(AK64=0,"",O64-MAX(0,BL64-BQ64))</f>
        <v/>
      </c>
      <c r="AF64" s="14" t="str">
        <f aca="false">IF(OR(AK64=0,AE64="",N(AE64)=0,BM64=""),"",EDATE(AL64,BM64))</f>
        <v/>
      </c>
      <c r="AG64" s="17" t="str">
        <f aca="false">IF(AK64=0,"",MIN(BD64,BQ64))</f>
        <v/>
      </c>
      <c r="AH64" s="17" t="str">
        <f aca="false">IF(AK64=0,"",IF(NOT(LH_Ready),"",IF(BG64=0,0,MAX(0,ROUND(N(T64)+N(U64)-N64,2)))))</f>
        <v/>
      </c>
      <c r="AI64" s="12"/>
      <c r="AJ64" s="12"/>
      <c r="AK64" s="16" t="n">
        <f aca="false">IF(OR(LEN($A64&amp;$B64)=0,$F64=""),0,1)</f>
        <v>0</v>
      </c>
      <c r="AL64" s="14" t="str">
        <f aca="false">IF(AK64=0,"",IF(PreSchemeCounts="No",MAX(SchemeStart,IF($J64&lt;&gt;"",$J64,IF(OR(CasualCounts="Yes",COUNT($G64:$I64)=0),$F64,IF(Apply2026="No",IF($I64="",$F64,$I64),IF(COUNT($H64:$I64)=0,$F64,MIN($H64:$I64)))))),IF($J64&lt;&gt;"",$J64,IF(OR(CasualCounts="Yes",COUNT($G64:$I64)=0),$F64,IF(Apply2026="No",IF($I64="",$F64,$I64),IF(COUNT($H64:$I64)=0,$F64,MIN($H64:$I64)))))))</f>
        <v/>
      </c>
      <c r="AM64" s="16" t="str">
        <f aca="false">IF(AK64=0,"",COUNT($G64:$I64))</f>
        <v/>
      </c>
      <c r="AN64" s="14" t="str">
        <f aca="false">IF(AK64=0,"",IFERROR(SMALL($G64:$I64,1),""))</f>
        <v/>
      </c>
      <c r="AO64" s="14" t="str">
        <f aca="false">IF(AK64=0,"",IFERROR(SMALL($G64:$I64,2),""))</f>
        <v/>
      </c>
      <c r="AP64" s="14" t="str">
        <f aca="false">IF(AK64=0,"",IFERROR(SMALL($G64:$I64,3),""))</f>
        <v/>
      </c>
      <c r="AQ64" s="16" t="str">
        <f aca="false">IF(AK64=0,"",IF(AN64="","",IF(AN64=$H64,"Part-Time",IF(AN64=$I64,"Full-Time","Casual"))))</f>
        <v/>
      </c>
      <c r="AR64" s="16" t="str">
        <f aca="false">IF(AK64=0,"",IF(AO64="","",IF(AO64=$H64,"Part-Time",IF(AO64=$I64,"Full-Time","Casual"))))</f>
        <v/>
      </c>
      <c r="AS64" s="16" t="str">
        <f aca="false">IF(AK64=0,"",IF(AP64="","",IF(AP64=$H64,"Part-Time",IF(AP64=$I64,"Full-Time","Casual"))))</f>
        <v/>
      </c>
      <c r="AT64" s="16"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
      </c>
      <c r="AU64" s="16" t="str">
        <f aca="false">IF(AK64=0,"",IF(AM64&lt;2,"",IF(OR(ISNUMBER(SEARCH("full",AR64)),UPPER(TRIM(AR64))="FT",UPPER(TRIM(AR64))="FTE"),"FT",IF(AND(OR(ISNUMBER(SEARCH("part",AR64)),UPPER(TRIM(AR64))="PT",UPPER(TRIM(AR64))="PTE"),Apply2026="Yes",OR($P64="",N($P64)&gt;=PT_MinHours)),"PT","None"))))</f>
        <v/>
      </c>
      <c r="AV64" s="16" t="str">
        <f aca="false">IF(AK64=0,"",IF(AM64&lt;3,"",IF(OR(ISNUMBER(SEARCH("full",AS64)),UPPER(TRIM(AS64))="FT",UPPER(TRIM(AS64))="FTE"),"FT",IF(AND(OR(ISNUMBER(SEARCH("part",AS64)),UPPER(TRIM(AS64))="PT",UPPER(TRIM(AS64))="PTE"),Apply2026="Yes",OR($P64="",N($P64)&gt;=PT_MinHours)),"PT","None"))))</f>
        <v/>
      </c>
      <c r="AW64" s="16" t="str">
        <f aca="false">IF(AK64=0,"",IF(AND(AM64&gt;=3,AP64&lt;=AsOfDate),AV64,IF(AND(AM64&gt;=2,AO64&lt;=AsOfDate),AU64,AT64)))</f>
        <v/>
      </c>
      <c r="AX64" s="16" t="str">
        <f aca="false">IF(AK64=0,"",IF(AsOfDate&lt;AL64,-1,12*(YEAR(AsOfDate)-YEAR(AL64))+MONTH(AsOfDate)-MONTH(AL64)-IF(DAY(AsOfDate)&lt;MIN(DAY(AL64),DAY(EOMONTH(AsOfDate,0))),1,0)))</f>
        <v/>
      </c>
      <c r="AY64" s="16" t="str">
        <f aca="false">IF(AK64=0,"",IF(OR(AM64&lt;2,AO64&gt;AsOfDate),AX64,IF((AO64-1)&lt;AL64,-1,12*(YEAR((AO64-1))-YEAR(AL64))+MONTH((AO64-1))-MONTH(AL64)-IF(DAY((AO64-1))&lt;MIN(DAY(AL64),DAY(EOMONTH((AO64-1),0))),1,0))))</f>
        <v/>
      </c>
      <c r="AZ64" s="16" t="str">
        <f aca="false">IF(AK64=0,"",IF(OR(AM64&lt;3,AP64&gt;AsOfDate),AX64,IF((AP64-1)&lt;AL64,-1,12*(YEAR((AP64-1))-YEAR(AL64))+MONTH((AP64-1))-MONTH(AL64)-IF(DAY((AP64-1))&lt;MIN(DAY(AL64),DAY(EOMONTH((AP64-1),0))),1,0))))</f>
        <v/>
      </c>
      <c r="BA64" s="16" t="str">
        <f aca="false">IF(AK64=0,"",IF(PFYDate&lt;AL64,-1,12*(YEAR(PFYDate)-YEAR(AL64))+MONTH(PFYDate)-MONTH(AL64)-IF(DAY(PFYDate)&lt;MIN(DAY(AL64),DAY(EOMONTH(PFYDate,0))),1,0)))</f>
        <v/>
      </c>
      <c r="BB64" s="16" t="str">
        <f aca="false">IF(AK64=0,"",IF(OR(AM64&lt;2,AO64&gt;PFYDate),BA64,IF((AO64-1)&lt;AL64,-1,12*(YEAR((AO64-1))-YEAR(AL64))+MONTH((AO64-1))-MONTH(AL64)-IF(DAY((AO64-1))&lt;MIN(DAY(AL64),DAY(EOMONTH((AO64-1),0))),1,0))))</f>
        <v/>
      </c>
      <c r="BC64" s="16" t="str">
        <f aca="false">IF(AK64=0,"",IF(OR(AM64&lt;3,AP64&gt;PFYDate),BA64,IF((AP64-1)&lt;AL64,-1,12*(YEAR((AP64-1))-YEAR(AL64))+MONTH((AP64-1))-MONTH(AL64)-IF(DAY((AP64-1))&lt;MIN(DAY(AL64),DAY(EOMONTH((AP64-1),0))),1,0))))</f>
        <v/>
      </c>
      <c r="BD64" s="16" t="str">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
      </c>
      <c r="BE64" s="16" t="str">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
      </c>
      <c r="BF64" s="16" t="str">
        <f aca="false">IF(AK64=0,"",IF(AW64="FT",IF(AX64&lt;FT_First,FT_First,IF(AX64&lt;FT_Y5,MIN(FT_Y5,FT_First+FT_Int1*(INT((AX64-FT_First)/FT_Int1)+1)),FT_Y5+12*INT((AX64-FT_Y5)/12)+FT_Int2*(INT(MOD(AX64-FT_Y5,12)/FT_Int2)+1))),IF(AW64="PT",IF(AX64&lt;PT_First,PT_First,PT_First+PT_Int*(INT((AX64-PT_First)/PT_Int)+1)),"")))</f>
        <v/>
      </c>
      <c r="BG64" s="16" t="str">
        <f aca="false">IF(AK64=0,"",IF(NOT(LH_Ready),0,COUNTIFS(INDEX(LH_Data,0,LH_ColFirst),$A64,INDEX(LH_Data,0,LH_ColSur),$B64,INDEX(LH_Data,0,LH_ColCat),BonusCat)))</f>
        <v/>
      </c>
      <c r="BH64" s="16" t="str">
        <f aca="false">IF(AK64=0,"",IF(OR(NOT(LH_Ready),BG64=0),0,SUMPRODUCT(MAX((INDEX(LH_Data,0,LH_ColFirst)=$A64)*(INDEX(LH_Data,0,LH_ColSur)=$B64)*(INDEX(LH_Data,0,LH_ColCat)=BonusCat)*ROW(LH_Data)))))</f>
        <v/>
      </c>
      <c r="BI64" s="16" t="str">
        <f aca="false">IF(AK64=0,"",IF(EOMONTH(AsOfDate,-1)&lt;AL64,-1,12*(YEAR(EOMONTH(AsOfDate,-1))-YEAR(AL64))+MONTH(EOMONTH(AsOfDate,-1))-MONTH(AL64)-IF(DAY(EOMONTH(AsOfDate,-1))&lt;MIN(DAY(AL64),DAY(EOMONTH(EOMONTH(AsOfDate,-1),0))),1,0)))</f>
        <v/>
      </c>
      <c r="BJ64" s="16" t="str">
        <f aca="false">IF(AK64=0,"",IF(OR(AM64&lt;2,AO64&gt;EOMONTH(AsOfDate,-1)),BI64,IF((AO64-1)&lt;AL64,-1,12*(YEAR((AO64-1))-YEAR(AL64))+MONTH((AO64-1))-MONTH(AL64)-IF(DAY((AO64-1))&lt;MIN(DAY(AL64),DAY(EOMONTH((AO64-1),0))),1,0))))</f>
        <v/>
      </c>
      <c r="BK64" s="16" t="str">
        <f aca="false">IF(AK64=0,"",IF(OR(AM64&lt;3,AP64&gt;EOMONTH(AsOfDate,-1)),BI64,IF((AP64-1)&lt;AL64,-1,12*(YEAR((AP64-1))-YEAR(AL64))+MONTH((AP64-1))-MONTH(AL64)-IF(DAY((AP64-1))&lt;MIN(DAY(AL64),DAY(EOMONTH((AP64-1),0))),1,0))))</f>
        <v/>
      </c>
      <c r="BL64" s="16" t="str">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
      </c>
      <c r="BM64" s="16" t="str">
        <f aca="false">IF(AK64=0,"",IF(AW64="FT",IF(AX64&lt;FT_First,"",IF(AX64&lt;FT_Y5,FT_First+FT_Int1*INT((AX64-FT_First)/FT_Int1),FT_Y5+FT_Int2*INT((AX64-FT_Y5)/FT_Int2))),IF(AW64="PT",IF(AX64&lt;PT_First,"",PT_First+PT_Int*INT((AX64-PT_First)/PT_Int)),"")))</f>
        <v/>
      </c>
      <c r="BN64" s="16" t="str">
        <f aca="false">IF(AK64=0,"",IF((SchemeStart-1)&lt;AL64,-1,12*(YEAR((SchemeStart-1))-YEAR(AL64))+MONTH((SchemeStart-1))-MONTH(AL64)-IF(DAY((SchemeStart-1))&lt;MIN(DAY(AL64),DAY(EOMONTH((SchemeStart-1),0))),1,0)))</f>
        <v/>
      </c>
      <c r="BO64" s="16" t="str">
        <f aca="false">IF(AK64=0,"",IF(OR(AM64&lt;2,AO64&gt;(SchemeStart-1)),BN64,IF((AO64-1)&lt;AL64,-1,12*(YEAR((AO64-1))-YEAR(AL64))+MONTH((AO64-1))-MONTH(AL64)-IF(DAY((AO64-1))&lt;MIN(DAY(AL64),DAY(EOMONTH((AO64-1),0))),1,0))))</f>
        <v/>
      </c>
      <c r="BP64" s="16" t="str">
        <f aca="false">IF(AK64=0,"",IF(OR(AM64&lt;3,AP64&gt;(SchemeStart-1)),BN64,IF((AP64-1)&lt;AL64,-1,12*(YEAR((AP64-1))-YEAR(AL64))+MONTH((AP64-1))-MONTH(AL64)-IF(DAY((AP64-1))&lt;MIN(DAY(AL64),DAY(EOMONTH((AP64-1),0))),1,0))))</f>
        <v/>
      </c>
      <c r="BQ64" s="16" t="str">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
      </c>
      <c r="BR64" s="0" t="str">
        <f aca="false">IF(LEN($A64&amp;$B64)=0,"",$A64&amp;" "&amp;$B64)</f>
        <v/>
      </c>
    </row>
    <row r="65" customFormat="false" ht="15" hidden="false" customHeight="false" outlineLevel="0" collapsed="false">
      <c r="A65" s="12"/>
      <c r="B65" s="12"/>
      <c r="C65" s="12"/>
      <c r="D65" s="13"/>
      <c r="E65" s="14" t="str">
        <f aca="false">IF(OR(AK65=0,$D65=""),"",DATE(YEAR(AsOfDate)+IF(DATE(YEAR(AsOfDate),MONTH($D65),DAY($D65))&lt;=AsOfDate,1,0),MONTH($D65),DAY($D65)))</f>
        <v/>
      </c>
      <c r="F65" s="13"/>
      <c r="G65" s="13"/>
      <c r="H65" s="13"/>
      <c r="I65" s="13"/>
      <c r="J65" s="13"/>
      <c r="K65" s="14" t="str">
        <f aca="false">IF(AK65=0,"",DATE(YEAR(AsOfDate)+IF(DATE(YEAR(AsOfDate),MONTH(AL65),DAY(AL65))&lt;=AsOfDate,1,0),MONTH(AL65),DAY(AL65)))</f>
        <v/>
      </c>
      <c r="L65" s="15" t="str">
        <f aca="false">IF(AK65=0,"",ROUND((AsOfDate-AL65)/365.25,1))</f>
        <v/>
      </c>
      <c r="M65" s="16" t="str">
        <f aca="false">IF(AK65=0,"",IF(AsOfDate&lt;AL65,"-",DATEDIF(AL65,AsOfDate,"y")&amp;"y "&amp;DATEDIF(AL65,AsOfDate,"ym")&amp;"m "&amp;DATEDIF(AL65,AsOfDate,"md")&amp;"d"))</f>
        <v/>
      </c>
      <c r="N65" s="17" t="str">
        <f aca="false">IF(AK65=0,"",O65*HoursPerDay)</f>
        <v/>
      </c>
      <c r="O65" s="17" t="str">
        <f aca="false">IF(AK65=0,"",MAX(0,BD65-BQ65))</f>
        <v/>
      </c>
      <c r="P65" s="18"/>
      <c r="Q65" s="16"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16"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IF(AK65=0,"",IF(AW65="None","",EDATE(AL65,BF65)))</f>
        <v/>
      </c>
      <c r="T65" s="17" t="str">
        <f aca="false">IF(AK65=0,"",IF(NOT(LH_Ready),"",IF($F65&gt;PFYDate,0,IF(LH_ColPeriod=0,W65-U65+V65,SUMIFS(INDEX(LH_Data,0,LH_ColAcc),INDEX(LH_Data,0,LH_ColFirst),$A65,INDEX(LH_Data,0,LH_ColSur),$B65,INDEX(LH_Data,0,LH_ColCat),BonusCat,INDEX(LH_Data,0,LH_ColPeriod),LH_OpenLabel)*UnitFactor))))</f>
        <v/>
      </c>
      <c r="U65" s="17" t="str">
        <f aca="false">IF(AK65=0,"",IF(NOT(LH_Ready),"",SUMIFS(INDEX(LH_Data,0,LH_ColAcc),INDEX(LH_Data,0,LH_ColFirst),$A65,INDEX(LH_Data,0,LH_ColSur),$B65,INDEX(LH_Data,0,LH_ColCat),BonusCat,INDEX(LH_Data,0,LH_ColStart),"&gt;="&amp;AL65)*UnitFactor))</f>
        <v/>
      </c>
      <c r="V65" s="17" t="str">
        <f aca="false">IF(AK65=0,"",IF(NOT(LH_Ready),"",SUMIFS(INDEX(LH_Data,0,LH_ColTaken),INDEX(LH_Data,0,LH_ColFirst),$A65,INDEX(LH_Data,0,LH_ColSur),$B65,INDEX(LH_Data,0,LH_ColCat),BonusCat,INDEX(LH_Data,0,LH_ColStart),"&gt;="&amp;AL65)*UnitFactor))</f>
        <v/>
      </c>
      <c r="W65" s="17" t="str">
        <f aca="false">IF(AK65=0,"",IF(NOT(LH_Ready),"",IF(BH65=0,0,INDEX(INDEX(LH_Data,0,LH_ColClose),BH65-1)*UnitFactor)))</f>
        <v/>
      </c>
      <c r="X65" s="17" t="str">
        <f aca="false">IF(AK65=0,"",(MAX(0,BD65-BQ65)-MAX(0,BE65-BQ65))*HoursPerDay)</f>
        <v/>
      </c>
      <c r="Y65" s="17" t="str">
        <f aca="false">IF(AK65=0,"",IF(NOT(LH_Ready),"",IF($AI65="Yes",N(AE65)*HoursPerDay-SUMIFS(INDEX(LH_Data,0,LH_ColAcc),INDEX(LH_Data,0,LH_ColFirst),$A65,INDEX(LH_Data,0,LH_ColSur),$B65,INDEX(LH_Data,0,LH_ColCat),BonusCat,INDEX(LH_Data,0,LH_ColStart),"&gt;="&amp;(EOMONTH(AsOfDate,-1)+1),INDEX(LH_Data,0,LH_ColStart),"&lt;="&amp;AsOfDate)*UnitFactor,IF(BG65=0,N65,N65-N(T65)-N(U65)))))</f>
        <v/>
      </c>
      <c r="Z65" s="16" t="str">
        <f aca="false">IF(OR(AK65=0,Y65=""),"",IF(Y65&gt;0,"Yes","No"))</f>
        <v/>
      </c>
      <c r="AA65" s="16"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
      </c>
      <c r="AB65" s="17" t="str">
        <f aca="false">IF(OR(AK65=0,T65=""),"",MAX(0,BE65-BQ65)*HoursPerDay-T65)</f>
        <v/>
      </c>
      <c r="AC65" s="16" t="str">
        <f aca="false">IF(AK65=0,"",BG65)</f>
        <v/>
      </c>
      <c r="AD65" s="16"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17" t="str">
        <f aca="false">IF(AK65=0,"",O65-MAX(0,BL65-BQ65))</f>
        <v/>
      </c>
      <c r="AF65" s="14" t="str">
        <f aca="false">IF(OR(AK65=0,AE65="",N(AE65)=0,BM65=""),"",EDATE(AL65,BM65))</f>
        <v/>
      </c>
      <c r="AG65" s="17" t="str">
        <f aca="false">IF(AK65=0,"",MIN(BD65,BQ65))</f>
        <v/>
      </c>
      <c r="AH65" s="17" t="str">
        <f aca="false">IF(AK65=0,"",IF(NOT(LH_Ready),"",IF(BG65=0,0,MAX(0,ROUND(N(T65)+N(U65)-N65,2)))))</f>
        <v/>
      </c>
      <c r="AI65" s="12"/>
      <c r="AJ65" s="12"/>
      <c r="AK65" s="16" t="n">
        <f aca="false">IF(OR(LEN($A65&amp;$B65)=0,$F65=""),0,1)</f>
        <v>0</v>
      </c>
      <c r="AL65" s="14" t="str">
        <f aca="false">IF(AK65=0,"",IF(PreSchemeCounts="No",MAX(SchemeStart,IF($J65&lt;&gt;"",$J65,IF(OR(CasualCounts="Yes",COUNT($G65:$I65)=0),$F65,IF(Apply2026="No",IF($I65="",$F65,$I65),IF(COUNT($H65:$I65)=0,$F65,MIN($H65:$I65)))))),IF($J65&lt;&gt;"",$J65,IF(OR(CasualCounts="Yes",COUNT($G65:$I65)=0),$F65,IF(Apply2026="No",IF($I65="",$F65,$I65),IF(COUNT($H65:$I65)=0,$F65,MIN($H65:$I65)))))))</f>
        <v/>
      </c>
      <c r="AM65" s="16" t="str">
        <f aca="false">IF(AK65=0,"",COUNT($G65:$I65))</f>
        <v/>
      </c>
      <c r="AN65" s="14" t="str">
        <f aca="false">IF(AK65=0,"",IFERROR(SMALL($G65:$I65,1),""))</f>
        <v/>
      </c>
      <c r="AO65" s="14" t="str">
        <f aca="false">IF(AK65=0,"",IFERROR(SMALL($G65:$I65,2),""))</f>
        <v/>
      </c>
      <c r="AP65" s="14" t="str">
        <f aca="false">IF(AK65=0,"",IFERROR(SMALL($G65:$I65,3),""))</f>
        <v/>
      </c>
      <c r="AQ65" s="16" t="str">
        <f aca="false">IF(AK65=0,"",IF(AN65="","",IF(AN65=$H65,"Part-Time",IF(AN65=$I65,"Full-Time","Casual"))))</f>
        <v/>
      </c>
      <c r="AR65" s="16" t="str">
        <f aca="false">IF(AK65=0,"",IF(AO65="","",IF(AO65=$H65,"Part-Time",IF(AO65=$I65,"Full-Time","Casual"))))</f>
        <v/>
      </c>
      <c r="AS65" s="16" t="str">
        <f aca="false">IF(AK65=0,"",IF(AP65="","",IF(AP65=$H65,"Part-Time",IF(AP65=$I65,"Full-Time","Casual"))))</f>
        <v/>
      </c>
      <c r="AT65" s="16"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
      </c>
      <c r="AU65" s="16" t="str">
        <f aca="false">IF(AK65=0,"",IF(AM65&lt;2,"",IF(OR(ISNUMBER(SEARCH("full",AR65)),UPPER(TRIM(AR65))="FT",UPPER(TRIM(AR65))="FTE"),"FT",IF(AND(OR(ISNUMBER(SEARCH("part",AR65)),UPPER(TRIM(AR65))="PT",UPPER(TRIM(AR65))="PTE"),Apply2026="Yes",OR($P65="",N($P65)&gt;=PT_MinHours)),"PT","None"))))</f>
        <v/>
      </c>
      <c r="AV65" s="16" t="str">
        <f aca="false">IF(AK65=0,"",IF(AM65&lt;3,"",IF(OR(ISNUMBER(SEARCH("full",AS65)),UPPER(TRIM(AS65))="FT",UPPER(TRIM(AS65))="FTE"),"FT",IF(AND(OR(ISNUMBER(SEARCH("part",AS65)),UPPER(TRIM(AS65))="PT",UPPER(TRIM(AS65))="PTE"),Apply2026="Yes",OR($P65="",N($P65)&gt;=PT_MinHours)),"PT","None"))))</f>
        <v/>
      </c>
      <c r="AW65" s="16" t="str">
        <f aca="false">IF(AK65=0,"",IF(AND(AM65&gt;=3,AP65&lt;=AsOfDate),AV65,IF(AND(AM65&gt;=2,AO65&lt;=AsOfDate),AU65,AT65)))</f>
        <v/>
      </c>
      <c r="AX65" s="16" t="str">
        <f aca="false">IF(AK65=0,"",IF(AsOfDate&lt;AL65,-1,12*(YEAR(AsOfDate)-YEAR(AL65))+MONTH(AsOfDate)-MONTH(AL65)-IF(DAY(AsOfDate)&lt;MIN(DAY(AL65),DAY(EOMONTH(AsOfDate,0))),1,0)))</f>
        <v/>
      </c>
      <c r="AY65" s="16" t="str">
        <f aca="false">IF(AK65=0,"",IF(OR(AM65&lt;2,AO65&gt;AsOfDate),AX65,IF((AO65-1)&lt;AL65,-1,12*(YEAR((AO65-1))-YEAR(AL65))+MONTH((AO65-1))-MONTH(AL65)-IF(DAY((AO65-1))&lt;MIN(DAY(AL65),DAY(EOMONTH((AO65-1),0))),1,0))))</f>
        <v/>
      </c>
      <c r="AZ65" s="16" t="str">
        <f aca="false">IF(AK65=0,"",IF(OR(AM65&lt;3,AP65&gt;AsOfDate),AX65,IF((AP65-1)&lt;AL65,-1,12*(YEAR((AP65-1))-YEAR(AL65))+MONTH((AP65-1))-MONTH(AL65)-IF(DAY((AP65-1))&lt;MIN(DAY(AL65),DAY(EOMONTH((AP65-1),0))),1,0))))</f>
        <v/>
      </c>
      <c r="BA65" s="16" t="str">
        <f aca="false">IF(AK65=0,"",IF(PFYDate&lt;AL65,-1,12*(YEAR(PFYDate)-YEAR(AL65))+MONTH(PFYDate)-MONTH(AL65)-IF(DAY(PFYDate)&lt;MIN(DAY(AL65),DAY(EOMONTH(PFYDate,0))),1,0)))</f>
        <v/>
      </c>
      <c r="BB65" s="16" t="str">
        <f aca="false">IF(AK65=0,"",IF(OR(AM65&lt;2,AO65&gt;PFYDate),BA65,IF((AO65-1)&lt;AL65,-1,12*(YEAR((AO65-1))-YEAR(AL65))+MONTH((AO65-1))-MONTH(AL65)-IF(DAY((AO65-1))&lt;MIN(DAY(AL65),DAY(EOMONTH((AO65-1),0))),1,0))))</f>
        <v/>
      </c>
      <c r="BC65" s="16" t="str">
        <f aca="false">IF(AK65=0,"",IF(OR(AM65&lt;3,AP65&gt;PFYDate),BA65,IF((AP65-1)&lt;AL65,-1,12*(YEAR((AP65-1))-YEAR(AL65))+MONTH((AP65-1))-MONTH(AL65)-IF(DAY((AP65-1))&lt;MIN(DAY(AL65),DAY(EOMONTH((AP65-1),0))),1,0))))</f>
        <v/>
      </c>
      <c r="BD65" s="16" t="str">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
      </c>
      <c r="BE65" s="16" t="str">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
      </c>
      <c r="BF65" s="16" t="str">
        <f aca="false">IF(AK65=0,"",IF(AW65="FT",IF(AX65&lt;FT_First,FT_First,IF(AX65&lt;FT_Y5,MIN(FT_Y5,FT_First+FT_Int1*(INT((AX65-FT_First)/FT_Int1)+1)),FT_Y5+12*INT((AX65-FT_Y5)/12)+FT_Int2*(INT(MOD(AX65-FT_Y5,12)/FT_Int2)+1))),IF(AW65="PT",IF(AX65&lt;PT_First,PT_First,PT_First+PT_Int*(INT((AX65-PT_First)/PT_Int)+1)),"")))</f>
        <v/>
      </c>
      <c r="BG65" s="16" t="str">
        <f aca="false">IF(AK65=0,"",IF(NOT(LH_Ready),0,COUNTIFS(INDEX(LH_Data,0,LH_ColFirst),$A65,INDEX(LH_Data,0,LH_ColSur),$B65,INDEX(LH_Data,0,LH_ColCat),BonusCat)))</f>
        <v/>
      </c>
      <c r="BH65" s="16" t="str">
        <f aca="false">IF(AK65=0,"",IF(OR(NOT(LH_Ready),BG65=0),0,SUMPRODUCT(MAX((INDEX(LH_Data,0,LH_ColFirst)=$A65)*(INDEX(LH_Data,0,LH_ColSur)=$B65)*(INDEX(LH_Data,0,LH_ColCat)=BonusCat)*ROW(LH_Data)))))</f>
        <v/>
      </c>
      <c r="BI65" s="16" t="str">
        <f aca="false">IF(AK65=0,"",IF(EOMONTH(AsOfDate,-1)&lt;AL65,-1,12*(YEAR(EOMONTH(AsOfDate,-1))-YEAR(AL65))+MONTH(EOMONTH(AsOfDate,-1))-MONTH(AL65)-IF(DAY(EOMONTH(AsOfDate,-1))&lt;MIN(DAY(AL65),DAY(EOMONTH(EOMONTH(AsOfDate,-1),0))),1,0)))</f>
        <v/>
      </c>
      <c r="BJ65" s="16" t="str">
        <f aca="false">IF(AK65=0,"",IF(OR(AM65&lt;2,AO65&gt;EOMONTH(AsOfDate,-1)),BI65,IF((AO65-1)&lt;AL65,-1,12*(YEAR((AO65-1))-YEAR(AL65))+MONTH((AO65-1))-MONTH(AL65)-IF(DAY((AO65-1))&lt;MIN(DAY(AL65),DAY(EOMONTH((AO65-1),0))),1,0))))</f>
        <v/>
      </c>
      <c r="BK65" s="16" t="str">
        <f aca="false">IF(AK65=0,"",IF(OR(AM65&lt;3,AP65&gt;EOMONTH(AsOfDate,-1)),BI65,IF((AP65-1)&lt;AL65,-1,12*(YEAR((AP65-1))-YEAR(AL65))+MONTH((AP65-1))-MONTH(AL65)-IF(DAY((AP65-1))&lt;MIN(DAY(AL65),DAY(EOMONTH((AP65-1),0))),1,0))))</f>
        <v/>
      </c>
      <c r="BL65" s="16" t="str">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
      </c>
      <c r="BM65" s="16" t="str">
        <f aca="false">IF(AK65=0,"",IF(AW65="FT",IF(AX65&lt;FT_First,"",IF(AX65&lt;FT_Y5,FT_First+FT_Int1*INT((AX65-FT_First)/FT_Int1),FT_Y5+FT_Int2*INT((AX65-FT_Y5)/FT_Int2))),IF(AW65="PT",IF(AX65&lt;PT_First,"",PT_First+PT_Int*INT((AX65-PT_First)/PT_Int)),"")))</f>
        <v/>
      </c>
      <c r="BN65" s="16" t="str">
        <f aca="false">IF(AK65=0,"",IF((SchemeStart-1)&lt;AL65,-1,12*(YEAR((SchemeStart-1))-YEAR(AL65))+MONTH((SchemeStart-1))-MONTH(AL65)-IF(DAY((SchemeStart-1))&lt;MIN(DAY(AL65),DAY(EOMONTH((SchemeStart-1),0))),1,0)))</f>
        <v/>
      </c>
      <c r="BO65" s="16" t="str">
        <f aca="false">IF(AK65=0,"",IF(OR(AM65&lt;2,AO65&gt;(SchemeStart-1)),BN65,IF((AO65-1)&lt;AL65,-1,12*(YEAR((AO65-1))-YEAR(AL65))+MONTH((AO65-1))-MONTH(AL65)-IF(DAY((AO65-1))&lt;MIN(DAY(AL65),DAY(EOMONTH((AO65-1),0))),1,0))))</f>
        <v/>
      </c>
      <c r="BP65" s="16" t="str">
        <f aca="false">IF(AK65=0,"",IF(OR(AM65&lt;3,AP65&gt;(SchemeStart-1)),BN65,IF((AP65-1)&lt;AL65,-1,12*(YEAR((AP65-1))-YEAR(AL65))+MONTH((AP65-1))-MONTH(AL65)-IF(DAY((AP65-1))&lt;MIN(DAY(AL65),DAY(EOMONTH((AP65-1),0))),1,0))))</f>
        <v/>
      </c>
      <c r="BQ65" s="16" t="str">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
      </c>
      <c r="BR65" s="0" t="str">
        <f aca="false">IF(LEN($A65&amp;$B65)=0,"",$A65&amp;" "&amp;$B65)</f>
        <v/>
      </c>
    </row>
    <row r="66" customFormat="false" ht="15" hidden="false" customHeight="false" outlineLevel="0" collapsed="false">
      <c r="A66" s="12"/>
      <c r="B66" s="12"/>
      <c r="C66" s="12"/>
      <c r="D66" s="13"/>
      <c r="E66" s="14" t="str">
        <f aca="false">IF(OR(AK66=0,$D66=""),"",DATE(YEAR(AsOfDate)+IF(DATE(YEAR(AsOfDate),MONTH($D66),DAY($D66))&lt;=AsOfDate,1,0),MONTH($D66),DAY($D66)))</f>
        <v/>
      </c>
      <c r="F66" s="13"/>
      <c r="G66" s="13"/>
      <c r="H66" s="13"/>
      <c r="I66" s="13"/>
      <c r="J66" s="13"/>
      <c r="K66" s="14" t="str">
        <f aca="false">IF(AK66=0,"",DATE(YEAR(AsOfDate)+IF(DATE(YEAR(AsOfDate),MONTH(AL66),DAY(AL66))&lt;=AsOfDate,1,0),MONTH(AL66),DAY(AL66)))</f>
        <v/>
      </c>
      <c r="L66" s="15" t="str">
        <f aca="false">IF(AK66=0,"",ROUND((AsOfDate-AL66)/365.25,1))</f>
        <v/>
      </c>
      <c r="M66" s="16" t="str">
        <f aca="false">IF(AK66=0,"",IF(AsOfDate&lt;AL66,"-",DATEDIF(AL66,AsOfDate,"y")&amp;"y "&amp;DATEDIF(AL66,AsOfDate,"ym")&amp;"m "&amp;DATEDIF(AL66,AsOfDate,"md")&amp;"d"))</f>
        <v/>
      </c>
      <c r="N66" s="17" t="str">
        <f aca="false">IF(AK66=0,"",O66*HoursPerDay)</f>
        <v/>
      </c>
      <c r="O66" s="17" t="str">
        <f aca="false">IF(AK66=0,"",MAX(0,BD66-BQ66))</f>
        <v/>
      </c>
      <c r="P66" s="18"/>
      <c r="Q66" s="16"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16"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IF(AK66=0,"",IF(AW66="None","",EDATE(AL66,BF66)))</f>
        <v/>
      </c>
      <c r="T66" s="17" t="str">
        <f aca="false">IF(AK66=0,"",IF(NOT(LH_Ready),"",IF($F66&gt;PFYDate,0,IF(LH_ColPeriod=0,W66-U66+V66,SUMIFS(INDEX(LH_Data,0,LH_ColAcc),INDEX(LH_Data,0,LH_ColFirst),$A66,INDEX(LH_Data,0,LH_ColSur),$B66,INDEX(LH_Data,0,LH_ColCat),BonusCat,INDEX(LH_Data,0,LH_ColPeriod),LH_OpenLabel)*UnitFactor))))</f>
        <v/>
      </c>
      <c r="U66" s="17" t="str">
        <f aca="false">IF(AK66=0,"",IF(NOT(LH_Ready),"",SUMIFS(INDEX(LH_Data,0,LH_ColAcc),INDEX(LH_Data,0,LH_ColFirst),$A66,INDEX(LH_Data,0,LH_ColSur),$B66,INDEX(LH_Data,0,LH_ColCat),BonusCat,INDEX(LH_Data,0,LH_ColStart),"&gt;="&amp;AL66)*UnitFactor))</f>
        <v/>
      </c>
      <c r="V66" s="17" t="str">
        <f aca="false">IF(AK66=0,"",IF(NOT(LH_Ready),"",SUMIFS(INDEX(LH_Data,0,LH_ColTaken),INDEX(LH_Data,0,LH_ColFirst),$A66,INDEX(LH_Data,0,LH_ColSur),$B66,INDEX(LH_Data,0,LH_ColCat),BonusCat,INDEX(LH_Data,0,LH_ColStart),"&gt;="&amp;AL66)*UnitFactor))</f>
        <v/>
      </c>
      <c r="W66" s="17" t="str">
        <f aca="false">IF(AK66=0,"",IF(NOT(LH_Ready),"",IF(BH66=0,0,INDEX(INDEX(LH_Data,0,LH_ColClose),BH66-1)*UnitFactor)))</f>
        <v/>
      </c>
      <c r="X66" s="17" t="str">
        <f aca="false">IF(AK66=0,"",(MAX(0,BD66-BQ66)-MAX(0,BE66-BQ66))*HoursPerDay)</f>
        <v/>
      </c>
      <c r="Y66" s="17" t="str">
        <f aca="false">IF(AK66=0,"",IF(NOT(LH_Ready),"",IF($AI66="Yes",N(AE66)*HoursPerDay-SUMIFS(INDEX(LH_Data,0,LH_ColAcc),INDEX(LH_Data,0,LH_ColFirst),$A66,INDEX(LH_Data,0,LH_ColSur),$B66,INDEX(LH_Data,0,LH_ColCat),BonusCat,INDEX(LH_Data,0,LH_ColStart),"&gt;="&amp;(EOMONTH(AsOfDate,-1)+1),INDEX(LH_Data,0,LH_ColStart),"&lt;="&amp;AsOfDate)*UnitFactor,IF(BG66=0,N66,N66-N(T66)-N(U66)))))</f>
        <v/>
      </c>
      <c r="Z66" s="16" t="str">
        <f aca="false">IF(OR(AK66=0,Y66=""),"",IF(Y66&gt;0,"Yes","No"))</f>
        <v/>
      </c>
      <c r="AA66" s="16"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
      </c>
      <c r="AB66" s="17" t="str">
        <f aca="false">IF(OR(AK66=0,T66=""),"",MAX(0,BE66-BQ66)*HoursPerDay-T66)</f>
        <v/>
      </c>
      <c r="AC66" s="16" t="str">
        <f aca="false">IF(AK66=0,"",BG66)</f>
        <v/>
      </c>
      <c r="AD66" s="16"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17" t="str">
        <f aca="false">IF(AK66=0,"",O66-MAX(0,BL66-BQ66))</f>
        <v/>
      </c>
      <c r="AF66" s="14" t="str">
        <f aca="false">IF(OR(AK66=0,AE66="",N(AE66)=0,BM66=""),"",EDATE(AL66,BM66))</f>
        <v/>
      </c>
      <c r="AG66" s="17" t="str">
        <f aca="false">IF(AK66=0,"",MIN(BD66,BQ66))</f>
        <v/>
      </c>
      <c r="AH66" s="17" t="str">
        <f aca="false">IF(AK66=0,"",IF(NOT(LH_Ready),"",IF(BG66=0,0,MAX(0,ROUND(N(T66)+N(U66)-N66,2)))))</f>
        <v/>
      </c>
      <c r="AI66" s="12"/>
      <c r="AJ66" s="12"/>
      <c r="AK66" s="16" t="n">
        <f aca="false">IF(OR(LEN($A66&amp;$B66)=0,$F66=""),0,1)</f>
        <v>0</v>
      </c>
      <c r="AL66" s="14" t="str">
        <f aca="false">IF(AK66=0,"",IF(PreSchemeCounts="No",MAX(SchemeStart,IF($J66&lt;&gt;"",$J66,IF(OR(CasualCounts="Yes",COUNT($G66:$I66)=0),$F66,IF(Apply2026="No",IF($I66="",$F66,$I66),IF(COUNT($H66:$I66)=0,$F66,MIN($H66:$I66)))))),IF($J66&lt;&gt;"",$J66,IF(OR(CasualCounts="Yes",COUNT($G66:$I66)=0),$F66,IF(Apply2026="No",IF($I66="",$F66,$I66),IF(COUNT($H66:$I66)=0,$F66,MIN($H66:$I66)))))))</f>
        <v/>
      </c>
      <c r="AM66" s="16" t="str">
        <f aca="false">IF(AK66=0,"",COUNT($G66:$I66))</f>
        <v/>
      </c>
      <c r="AN66" s="14" t="str">
        <f aca="false">IF(AK66=0,"",IFERROR(SMALL($G66:$I66,1),""))</f>
        <v/>
      </c>
      <c r="AO66" s="14" t="str">
        <f aca="false">IF(AK66=0,"",IFERROR(SMALL($G66:$I66,2),""))</f>
        <v/>
      </c>
      <c r="AP66" s="14" t="str">
        <f aca="false">IF(AK66=0,"",IFERROR(SMALL($G66:$I66,3),""))</f>
        <v/>
      </c>
      <c r="AQ66" s="16" t="str">
        <f aca="false">IF(AK66=0,"",IF(AN66="","",IF(AN66=$H66,"Part-Time",IF(AN66=$I66,"Full-Time","Casual"))))</f>
        <v/>
      </c>
      <c r="AR66" s="16" t="str">
        <f aca="false">IF(AK66=0,"",IF(AO66="","",IF(AO66=$H66,"Part-Time",IF(AO66=$I66,"Full-Time","Casual"))))</f>
        <v/>
      </c>
      <c r="AS66" s="16" t="str">
        <f aca="false">IF(AK66=0,"",IF(AP66="","",IF(AP66=$H66,"Part-Time",IF(AP66=$I66,"Full-Time","Casual"))))</f>
        <v/>
      </c>
      <c r="AT66" s="16"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
      </c>
      <c r="AU66" s="16" t="str">
        <f aca="false">IF(AK66=0,"",IF(AM66&lt;2,"",IF(OR(ISNUMBER(SEARCH("full",AR66)),UPPER(TRIM(AR66))="FT",UPPER(TRIM(AR66))="FTE"),"FT",IF(AND(OR(ISNUMBER(SEARCH("part",AR66)),UPPER(TRIM(AR66))="PT",UPPER(TRIM(AR66))="PTE"),Apply2026="Yes",OR($P66="",N($P66)&gt;=PT_MinHours)),"PT","None"))))</f>
        <v/>
      </c>
      <c r="AV66" s="16" t="str">
        <f aca="false">IF(AK66=0,"",IF(AM66&lt;3,"",IF(OR(ISNUMBER(SEARCH("full",AS66)),UPPER(TRIM(AS66))="FT",UPPER(TRIM(AS66))="FTE"),"FT",IF(AND(OR(ISNUMBER(SEARCH("part",AS66)),UPPER(TRIM(AS66))="PT",UPPER(TRIM(AS66))="PTE"),Apply2026="Yes",OR($P66="",N($P66)&gt;=PT_MinHours)),"PT","None"))))</f>
        <v/>
      </c>
      <c r="AW66" s="16" t="str">
        <f aca="false">IF(AK66=0,"",IF(AND(AM66&gt;=3,AP66&lt;=AsOfDate),AV66,IF(AND(AM66&gt;=2,AO66&lt;=AsOfDate),AU66,AT66)))</f>
        <v/>
      </c>
      <c r="AX66" s="16" t="str">
        <f aca="false">IF(AK66=0,"",IF(AsOfDate&lt;AL66,-1,12*(YEAR(AsOfDate)-YEAR(AL66))+MONTH(AsOfDate)-MONTH(AL66)-IF(DAY(AsOfDate)&lt;MIN(DAY(AL66),DAY(EOMONTH(AsOfDate,0))),1,0)))</f>
        <v/>
      </c>
      <c r="AY66" s="16" t="str">
        <f aca="false">IF(AK66=0,"",IF(OR(AM66&lt;2,AO66&gt;AsOfDate),AX66,IF((AO66-1)&lt;AL66,-1,12*(YEAR((AO66-1))-YEAR(AL66))+MONTH((AO66-1))-MONTH(AL66)-IF(DAY((AO66-1))&lt;MIN(DAY(AL66),DAY(EOMONTH((AO66-1),0))),1,0))))</f>
        <v/>
      </c>
      <c r="AZ66" s="16" t="str">
        <f aca="false">IF(AK66=0,"",IF(OR(AM66&lt;3,AP66&gt;AsOfDate),AX66,IF((AP66-1)&lt;AL66,-1,12*(YEAR((AP66-1))-YEAR(AL66))+MONTH((AP66-1))-MONTH(AL66)-IF(DAY((AP66-1))&lt;MIN(DAY(AL66),DAY(EOMONTH((AP66-1),0))),1,0))))</f>
        <v/>
      </c>
      <c r="BA66" s="16" t="str">
        <f aca="false">IF(AK66=0,"",IF(PFYDate&lt;AL66,-1,12*(YEAR(PFYDate)-YEAR(AL66))+MONTH(PFYDate)-MONTH(AL66)-IF(DAY(PFYDate)&lt;MIN(DAY(AL66),DAY(EOMONTH(PFYDate,0))),1,0)))</f>
        <v/>
      </c>
      <c r="BB66" s="16" t="str">
        <f aca="false">IF(AK66=0,"",IF(OR(AM66&lt;2,AO66&gt;PFYDate),BA66,IF((AO66-1)&lt;AL66,-1,12*(YEAR((AO66-1))-YEAR(AL66))+MONTH((AO66-1))-MONTH(AL66)-IF(DAY((AO66-1))&lt;MIN(DAY(AL66),DAY(EOMONTH((AO66-1),0))),1,0))))</f>
        <v/>
      </c>
      <c r="BC66" s="16" t="str">
        <f aca="false">IF(AK66=0,"",IF(OR(AM66&lt;3,AP66&gt;PFYDate),BA66,IF((AP66-1)&lt;AL66,-1,12*(YEAR((AP66-1))-YEAR(AL66))+MONTH((AP66-1))-MONTH(AL66)-IF(DAY((AP66-1))&lt;MIN(DAY(AL66),DAY(EOMONTH((AP66-1),0))),1,0))))</f>
        <v/>
      </c>
      <c r="BD66" s="16" t="str">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
      </c>
      <c r="BE66" s="16" t="str">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
      </c>
      <c r="BF66" s="16" t="str">
        <f aca="false">IF(AK66=0,"",IF(AW66="FT",IF(AX66&lt;FT_First,FT_First,IF(AX66&lt;FT_Y5,MIN(FT_Y5,FT_First+FT_Int1*(INT((AX66-FT_First)/FT_Int1)+1)),FT_Y5+12*INT((AX66-FT_Y5)/12)+FT_Int2*(INT(MOD(AX66-FT_Y5,12)/FT_Int2)+1))),IF(AW66="PT",IF(AX66&lt;PT_First,PT_First,PT_First+PT_Int*(INT((AX66-PT_First)/PT_Int)+1)),"")))</f>
        <v/>
      </c>
      <c r="BG66" s="16" t="str">
        <f aca="false">IF(AK66=0,"",IF(NOT(LH_Ready),0,COUNTIFS(INDEX(LH_Data,0,LH_ColFirst),$A66,INDEX(LH_Data,0,LH_ColSur),$B66,INDEX(LH_Data,0,LH_ColCat),BonusCat)))</f>
        <v/>
      </c>
      <c r="BH66" s="16" t="str">
        <f aca="false">IF(AK66=0,"",IF(OR(NOT(LH_Ready),BG66=0),0,SUMPRODUCT(MAX((INDEX(LH_Data,0,LH_ColFirst)=$A66)*(INDEX(LH_Data,0,LH_ColSur)=$B66)*(INDEX(LH_Data,0,LH_ColCat)=BonusCat)*ROW(LH_Data)))))</f>
        <v/>
      </c>
      <c r="BI66" s="16" t="str">
        <f aca="false">IF(AK66=0,"",IF(EOMONTH(AsOfDate,-1)&lt;AL66,-1,12*(YEAR(EOMONTH(AsOfDate,-1))-YEAR(AL66))+MONTH(EOMONTH(AsOfDate,-1))-MONTH(AL66)-IF(DAY(EOMONTH(AsOfDate,-1))&lt;MIN(DAY(AL66),DAY(EOMONTH(EOMONTH(AsOfDate,-1),0))),1,0)))</f>
        <v/>
      </c>
      <c r="BJ66" s="16" t="str">
        <f aca="false">IF(AK66=0,"",IF(OR(AM66&lt;2,AO66&gt;EOMONTH(AsOfDate,-1)),BI66,IF((AO66-1)&lt;AL66,-1,12*(YEAR((AO66-1))-YEAR(AL66))+MONTH((AO66-1))-MONTH(AL66)-IF(DAY((AO66-1))&lt;MIN(DAY(AL66),DAY(EOMONTH((AO66-1),0))),1,0))))</f>
        <v/>
      </c>
      <c r="BK66" s="16" t="str">
        <f aca="false">IF(AK66=0,"",IF(OR(AM66&lt;3,AP66&gt;EOMONTH(AsOfDate,-1)),BI66,IF((AP66-1)&lt;AL66,-1,12*(YEAR((AP66-1))-YEAR(AL66))+MONTH((AP66-1))-MONTH(AL66)-IF(DAY((AP66-1))&lt;MIN(DAY(AL66),DAY(EOMONTH((AP66-1),0))),1,0))))</f>
        <v/>
      </c>
      <c r="BL66" s="16" t="str">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
      </c>
      <c r="BM66" s="16" t="str">
        <f aca="false">IF(AK66=0,"",IF(AW66="FT",IF(AX66&lt;FT_First,"",IF(AX66&lt;FT_Y5,FT_First+FT_Int1*INT((AX66-FT_First)/FT_Int1),FT_Y5+FT_Int2*INT((AX66-FT_Y5)/FT_Int2))),IF(AW66="PT",IF(AX66&lt;PT_First,"",PT_First+PT_Int*INT((AX66-PT_First)/PT_Int)),"")))</f>
        <v/>
      </c>
      <c r="BN66" s="16" t="str">
        <f aca="false">IF(AK66=0,"",IF((SchemeStart-1)&lt;AL66,-1,12*(YEAR((SchemeStart-1))-YEAR(AL66))+MONTH((SchemeStart-1))-MONTH(AL66)-IF(DAY((SchemeStart-1))&lt;MIN(DAY(AL66),DAY(EOMONTH((SchemeStart-1),0))),1,0)))</f>
        <v/>
      </c>
      <c r="BO66" s="16" t="str">
        <f aca="false">IF(AK66=0,"",IF(OR(AM66&lt;2,AO66&gt;(SchemeStart-1)),BN66,IF((AO66-1)&lt;AL66,-1,12*(YEAR((AO66-1))-YEAR(AL66))+MONTH((AO66-1))-MONTH(AL66)-IF(DAY((AO66-1))&lt;MIN(DAY(AL66),DAY(EOMONTH((AO66-1),0))),1,0))))</f>
        <v/>
      </c>
      <c r="BP66" s="16" t="str">
        <f aca="false">IF(AK66=0,"",IF(OR(AM66&lt;3,AP66&gt;(SchemeStart-1)),BN66,IF((AP66-1)&lt;AL66,-1,12*(YEAR((AP66-1))-YEAR(AL66))+MONTH((AP66-1))-MONTH(AL66)-IF(DAY((AP66-1))&lt;MIN(DAY(AL66),DAY(EOMONTH((AP66-1),0))),1,0))))</f>
        <v/>
      </c>
      <c r="BQ66" s="16" t="str">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
      </c>
      <c r="BR66" s="0" t="str">
        <f aca="false">IF(LEN($A66&amp;$B66)=0,"",$A66&amp;" "&amp;$B66)</f>
        <v/>
      </c>
    </row>
    <row r="67" customFormat="false" ht="15" hidden="false" customHeight="false" outlineLevel="0" collapsed="false">
      <c r="A67" s="12"/>
      <c r="B67" s="12"/>
      <c r="C67" s="12"/>
      <c r="D67" s="13"/>
      <c r="E67" s="14" t="str">
        <f aca="false">IF(OR(AK67=0,$D67=""),"",DATE(YEAR(AsOfDate)+IF(DATE(YEAR(AsOfDate),MONTH($D67),DAY($D67))&lt;=AsOfDate,1,0),MONTH($D67),DAY($D67)))</f>
        <v/>
      </c>
      <c r="F67" s="13"/>
      <c r="G67" s="13"/>
      <c r="H67" s="13"/>
      <c r="I67" s="13"/>
      <c r="J67" s="13"/>
      <c r="K67" s="14" t="str">
        <f aca="false">IF(AK67=0,"",DATE(YEAR(AsOfDate)+IF(DATE(YEAR(AsOfDate),MONTH(AL67),DAY(AL67))&lt;=AsOfDate,1,0),MONTH(AL67),DAY(AL67)))</f>
        <v/>
      </c>
      <c r="L67" s="15" t="str">
        <f aca="false">IF(AK67=0,"",ROUND((AsOfDate-AL67)/365.25,1))</f>
        <v/>
      </c>
      <c r="M67" s="16" t="str">
        <f aca="false">IF(AK67=0,"",IF(AsOfDate&lt;AL67,"-",DATEDIF(AL67,AsOfDate,"y")&amp;"y "&amp;DATEDIF(AL67,AsOfDate,"ym")&amp;"m "&amp;DATEDIF(AL67,AsOfDate,"md")&amp;"d"))</f>
        <v/>
      </c>
      <c r="N67" s="17" t="str">
        <f aca="false">IF(AK67=0,"",O67*HoursPerDay)</f>
        <v/>
      </c>
      <c r="O67" s="17" t="str">
        <f aca="false">IF(AK67=0,"",MAX(0,BD67-BQ67))</f>
        <v/>
      </c>
      <c r="P67" s="18"/>
      <c r="Q67" s="16"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16"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IF(AK67=0,"",IF(AW67="None","",EDATE(AL67,BF67)))</f>
        <v/>
      </c>
      <c r="T67" s="17" t="str">
        <f aca="false">IF(AK67=0,"",IF(NOT(LH_Ready),"",IF($F67&gt;PFYDate,0,IF(LH_ColPeriod=0,W67-U67+V67,SUMIFS(INDEX(LH_Data,0,LH_ColAcc),INDEX(LH_Data,0,LH_ColFirst),$A67,INDEX(LH_Data,0,LH_ColSur),$B67,INDEX(LH_Data,0,LH_ColCat),BonusCat,INDEX(LH_Data,0,LH_ColPeriod),LH_OpenLabel)*UnitFactor))))</f>
        <v/>
      </c>
      <c r="U67" s="17" t="str">
        <f aca="false">IF(AK67=0,"",IF(NOT(LH_Ready),"",SUMIFS(INDEX(LH_Data,0,LH_ColAcc),INDEX(LH_Data,0,LH_ColFirst),$A67,INDEX(LH_Data,0,LH_ColSur),$B67,INDEX(LH_Data,0,LH_ColCat),BonusCat,INDEX(LH_Data,0,LH_ColStart),"&gt;="&amp;AL67)*UnitFactor))</f>
        <v/>
      </c>
      <c r="V67" s="17" t="str">
        <f aca="false">IF(AK67=0,"",IF(NOT(LH_Ready),"",SUMIFS(INDEX(LH_Data,0,LH_ColTaken),INDEX(LH_Data,0,LH_ColFirst),$A67,INDEX(LH_Data,0,LH_ColSur),$B67,INDEX(LH_Data,0,LH_ColCat),BonusCat,INDEX(LH_Data,0,LH_ColStart),"&gt;="&amp;AL67)*UnitFactor))</f>
        <v/>
      </c>
      <c r="W67" s="17" t="str">
        <f aca="false">IF(AK67=0,"",IF(NOT(LH_Ready),"",IF(BH67=0,0,INDEX(INDEX(LH_Data,0,LH_ColClose),BH67-1)*UnitFactor)))</f>
        <v/>
      </c>
      <c r="X67" s="17" t="str">
        <f aca="false">IF(AK67=0,"",(MAX(0,BD67-BQ67)-MAX(0,BE67-BQ67))*HoursPerDay)</f>
        <v/>
      </c>
      <c r="Y67" s="17" t="str">
        <f aca="false">IF(AK67=0,"",IF(NOT(LH_Ready),"",IF($AI67="Yes",N(AE67)*HoursPerDay-SUMIFS(INDEX(LH_Data,0,LH_ColAcc),INDEX(LH_Data,0,LH_ColFirst),$A67,INDEX(LH_Data,0,LH_ColSur),$B67,INDEX(LH_Data,0,LH_ColCat),BonusCat,INDEX(LH_Data,0,LH_ColStart),"&gt;="&amp;(EOMONTH(AsOfDate,-1)+1),INDEX(LH_Data,0,LH_ColStart),"&lt;="&amp;AsOfDate)*UnitFactor,IF(BG67=0,N67,N67-N(T67)-N(U67)))))</f>
        <v/>
      </c>
      <c r="Z67" s="16" t="str">
        <f aca="false">IF(OR(AK67=0,Y67=""),"",IF(Y67&gt;0,"Yes","No"))</f>
        <v/>
      </c>
      <c r="AA67" s="16"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
      </c>
      <c r="AB67" s="17" t="str">
        <f aca="false">IF(OR(AK67=0,T67=""),"",MAX(0,BE67-BQ67)*HoursPerDay-T67)</f>
        <v/>
      </c>
      <c r="AC67" s="16" t="str">
        <f aca="false">IF(AK67=0,"",BG67)</f>
        <v/>
      </c>
      <c r="AD67" s="16"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17" t="str">
        <f aca="false">IF(AK67=0,"",O67-MAX(0,BL67-BQ67))</f>
        <v/>
      </c>
      <c r="AF67" s="14" t="str">
        <f aca="false">IF(OR(AK67=0,AE67="",N(AE67)=0,BM67=""),"",EDATE(AL67,BM67))</f>
        <v/>
      </c>
      <c r="AG67" s="17" t="str">
        <f aca="false">IF(AK67=0,"",MIN(BD67,BQ67))</f>
        <v/>
      </c>
      <c r="AH67" s="17" t="str">
        <f aca="false">IF(AK67=0,"",IF(NOT(LH_Ready),"",IF(BG67=0,0,MAX(0,ROUND(N(T67)+N(U67)-N67,2)))))</f>
        <v/>
      </c>
      <c r="AI67" s="12"/>
      <c r="AJ67" s="12"/>
      <c r="AK67" s="16" t="n">
        <f aca="false">IF(OR(LEN($A67&amp;$B67)=0,$F67=""),0,1)</f>
        <v>0</v>
      </c>
      <c r="AL67" s="14" t="str">
        <f aca="false">IF(AK67=0,"",IF(PreSchemeCounts="No",MAX(SchemeStart,IF($J67&lt;&gt;"",$J67,IF(OR(CasualCounts="Yes",COUNT($G67:$I67)=0),$F67,IF(Apply2026="No",IF($I67="",$F67,$I67),IF(COUNT($H67:$I67)=0,$F67,MIN($H67:$I67)))))),IF($J67&lt;&gt;"",$J67,IF(OR(CasualCounts="Yes",COUNT($G67:$I67)=0),$F67,IF(Apply2026="No",IF($I67="",$F67,$I67),IF(COUNT($H67:$I67)=0,$F67,MIN($H67:$I67)))))))</f>
        <v/>
      </c>
      <c r="AM67" s="16" t="str">
        <f aca="false">IF(AK67=0,"",COUNT($G67:$I67))</f>
        <v/>
      </c>
      <c r="AN67" s="14" t="str">
        <f aca="false">IF(AK67=0,"",IFERROR(SMALL($G67:$I67,1),""))</f>
        <v/>
      </c>
      <c r="AO67" s="14" t="str">
        <f aca="false">IF(AK67=0,"",IFERROR(SMALL($G67:$I67,2),""))</f>
        <v/>
      </c>
      <c r="AP67" s="14" t="str">
        <f aca="false">IF(AK67=0,"",IFERROR(SMALL($G67:$I67,3),""))</f>
        <v/>
      </c>
      <c r="AQ67" s="16" t="str">
        <f aca="false">IF(AK67=0,"",IF(AN67="","",IF(AN67=$H67,"Part-Time",IF(AN67=$I67,"Full-Time","Casual"))))</f>
        <v/>
      </c>
      <c r="AR67" s="16" t="str">
        <f aca="false">IF(AK67=0,"",IF(AO67="","",IF(AO67=$H67,"Part-Time",IF(AO67=$I67,"Full-Time","Casual"))))</f>
        <v/>
      </c>
      <c r="AS67" s="16" t="str">
        <f aca="false">IF(AK67=0,"",IF(AP67="","",IF(AP67=$H67,"Part-Time",IF(AP67=$I67,"Full-Time","Casual"))))</f>
        <v/>
      </c>
      <c r="AT67" s="16"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
      </c>
      <c r="AU67" s="16" t="str">
        <f aca="false">IF(AK67=0,"",IF(AM67&lt;2,"",IF(OR(ISNUMBER(SEARCH("full",AR67)),UPPER(TRIM(AR67))="FT",UPPER(TRIM(AR67))="FTE"),"FT",IF(AND(OR(ISNUMBER(SEARCH("part",AR67)),UPPER(TRIM(AR67))="PT",UPPER(TRIM(AR67))="PTE"),Apply2026="Yes",OR($P67="",N($P67)&gt;=PT_MinHours)),"PT","None"))))</f>
        <v/>
      </c>
      <c r="AV67" s="16" t="str">
        <f aca="false">IF(AK67=0,"",IF(AM67&lt;3,"",IF(OR(ISNUMBER(SEARCH("full",AS67)),UPPER(TRIM(AS67))="FT",UPPER(TRIM(AS67))="FTE"),"FT",IF(AND(OR(ISNUMBER(SEARCH("part",AS67)),UPPER(TRIM(AS67))="PT",UPPER(TRIM(AS67))="PTE"),Apply2026="Yes",OR($P67="",N($P67)&gt;=PT_MinHours)),"PT","None"))))</f>
        <v/>
      </c>
      <c r="AW67" s="16" t="str">
        <f aca="false">IF(AK67=0,"",IF(AND(AM67&gt;=3,AP67&lt;=AsOfDate),AV67,IF(AND(AM67&gt;=2,AO67&lt;=AsOfDate),AU67,AT67)))</f>
        <v/>
      </c>
      <c r="AX67" s="16" t="str">
        <f aca="false">IF(AK67=0,"",IF(AsOfDate&lt;AL67,-1,12*(YEAR(AsOfDate)-YEAR(AL67))+MONTH(AsOfDate)-MONTH(AL67)-IF(DAY(AsOfDate)&lt;MIN(DAY(AL67),DAY(EOMONTH(AsOfDate,0))),1,0)))</f>
        <v/>
      </c>
      <c r="AY67" s="16" t="str">
        <f aca="false">IF(AK67=0,"",IF(OR(AM67&lt;2,AO67&gt;AsOfDate),AX67,IF((AO67-1)&lt;AL67,-1,12*(YEAR((AO67-1))-YEAR(AL67))+MONTH((AO67-1))-MONTH(AL67)-IF(DAY((AO67-1))&lt;MIN(DAY(AL67),DAY(EOMONTH((AO67-1),0))),1,0))))</f>
        <v/>
      </c>
      <c r="AZ67" s="16" t="str">
        <f aca="false">IF(AK67=0,"",IF(OR(AM67&lt;3,AP67&gt;AsOfDate),AX67,IF((AP67-1)&lt;AL67,-1,12*(YEAR((AP67-1))-YEAR(AL67))+MONTH((AP67-1))-MONTH(AL67)-IF(DAY((AP67-1))&lt;MIN(DAY(AL67),DAY(EOMONTH((AP67-1),0))),1,0))))</f>
        <v/>
      </c>
      <c r="BA67" s="16" t="str">
        <f aca="false">IF(AK67=0,"",IF(PFYDate&lt;AL67,-1,12*(YEAR(PFYDate)-YEAR(AL67))+MONTH(PFYDate)-MONTH(AL67)-IF(DAY(PFYDate)&lt;MIN(DAY(AL67),DAY(EOMONTH(PFYDate,0))),1,0)))</f>
        <v/>
      </c>
      <c r="BB67" s="16" t="str">
        <f aca="false">IF(AK67=0,"",IF(OR(AM67&lt;2,AO67&gt;PFYDate),BA67,IF((AO67-1)&lt;AL67,-1,12*(YEAR((AO67-1))-YEAR(AL67))+MONTH((AO67-1))-MONTH(AL67)-IF(DAY((AO67-1))&lt;MIN(DAY(AL67),DAY(EOMONTH((AO67-1),0))),1,0))))</f>
        <v/>
      </c>
      <c r="BC67" s="16" t="str">
        <f aca="false">IF(AK67=0,"",IF(OR(AM67&lt;3,AP67&gt;PFYDate),BA67,IF((AP67-1)&lt;AL67,-1,12*(YEAR((AP67-1))-YEAR(AL67))+MONTH((AP67-1))-MONTH(AL67)-IF(DAY((AP67-1))&lt;MIN(DAY(AL67),DAY(EOMONTH((AP67-1),0))),1,0))))</f>
        <v/>
      </c>
      <c r="BD67" s="16" t="str">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
      </c>
      <c r="BE67" s="16" t="str">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
      </c>
      <c r="BF67" s="16" t="str">
        <f aca="false">IF(AK67=0,"",IF(AW67="FT",IF(AX67&lt;FT_First,FT_First,IF(AX67&lt;FT_Y5,MIN(FT_Y5,FT_First+FT_Int1*(INT((AX67-FT_First)/FT_Int1)+1)),FT_Y5+12*INT((AX67-FT_Y5)/12)+FT_Int2*(INT(MOD(AX67-FT_Y5,12)/FT_Int2)+1))),IF(AW67="PT",IF(AX67&lt;PT_First,PT_First,PT_First+PT_Int*(INT((AX67-PT_First)/PT_Int)+1)),"")))</f>
        <v/>
      </c>
      <c r="BG67" s="16" t="str">
        <f aca="false">IF(AK67=0,"",IF(NOT(LH_Ready),0,COUNTIFS(INDEX(LH_Data,0,LH_ColFirst),$A67,INDEX(LH_Data,0,LH_ColSur),$B67,INDEX(LH_Data,0,LH_ColCat),BonusCat)))</f>
        <v/>
      </c>
      <c r="BH67" s="16" t="str">
        <f aca="false">IF(AK67=0,"",IF(OR(NOT(LH_Ready),BG67=0),0,SUMPRODUCT(MAX((INDEX(LH_Data,0,LH_ColFirst)=$A67)*(INDEX(LH_Data,0,LH_ColSur)=$B67)*(INDEX(LH_Data,0,LH_ColCat)=BonusCat)*ROW(LH_Data)))))</f>
        <v/>
      </c>
      <c r="BI67" s="16" t="str">
        <f aca="false">IF(AK67=0,"",IF(EOMONTH(AsOfDate,-1)&lt;AL67,-1,12*(YEAR(EOMONTH(AsOfDate,-1))-YEAR(AL67))+MONTH(EOMONTH(AsOfDate,-1))-MONTH(AL67)-IF(DAY(EOMONTH(AsOfDate,-1))&lt;MIN(DAY(AL67),DAY(EOMONTH(EOMONTH(AsOfDate,-1),0))),1,0)))</f>
        <v/>
      </c>
      <c r="BJ67" s="16" t="str">
        <f aca="false">IF(AK67=0,"",IF(OR(AM67&lt;2,AO67&gt;EOMONTH(AsOfDate,-1)),BI67,IF((AO67-1)&lt;AL67,-1,12*(YEAR((AO67-1))-YEAR(AL67))+MONTH((AO67-1))-MONTH(AL67)-IF(DAY((AO67-1))&lt;MIN(DAY(AL67),DAY(EOMONTH((AO67-1),0))),1,0))))</f>
        <v/>
      </c>
      <c r="BK67" s="16" t="str">
        <f aca="false">IF(AK67=0,"",IF(OR(AM67&lt;3,AP67&gt;EOMONTH(AsOfDate,-1)),BI67,IF((AP67-1)&lt;AL67,-1,12*(YEAR((AP67-1))-YEAR(AL67))+MONTH((AP67-1))-MONTH(AL67)-IF(DAY((AP67-1))&lt;MIN(DAY(AL67),DAY(EOMONTH((AP67-1),0))),1,0))))</f>
        <v/>
      </c>
      <c r="BL67" s="16" t="str">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
      </c>
      <c r="BM67" s="16" t="str">
        <f aca="false">IF(AK67=0,"",IF(AW67="FT",IF(AX67&lt;FT_First,"",IF(AX67&lt;FT_Y5,FT_First+FT_Int1*INT((AX67-FT_First)/FT_Int1),FT_Y5+FT_Int2*INT((AX67-FT_Y5)/FT_Int2))),IF(AW67="PT",IF(AX67&lt;PT_First,"",PT_First+PT_Int*INT((AX67-PT_First)/PT_Int)),"")))</f>
        <v/>
      </c>
      <c r="BN67" s="16" t="str">
        <f aca="false">IF(AK67=0,"",IF((SchemeStart-1)&lt;AL67,-1,12*(YEAR((SchemeStart-1))-YEAR(AL67))+MONTH((SchemeStart-1))-MONTH(AL67)-IF(DAY((SchemeStart-1))&lt;MIN(DAY(AL67),DAY(EOMONTH((SchemeStart-1),0))),1,0)))</f>
        <v/>
      </c>
      <c r="BO67" s="16" t="str">
        <f aca="false">IF(AK67=0,"",IF(OR(AM67&lt;2,AO67&gt;(SchemeStart-1)),BN67,IF((AO67-1)&lt;AL67,-1,12*(YEAR((AO67-1))-YEAR(AL67))+MONTH((AO67-1))-MONTH(AL67)-IF(DAY((AO67-1))&lt;MIN(DAY(AL67),DAY(EOMONTH((AO67-1),0))),1,0))))</f>
        <v/>
      </c>
      <c r="BP67" s="16" t="str">
        <f aca="false">IF(AK67=0,"",IF(OR(AM67&lt;3,AP67&gt;(SchemeStart-1)),BN67,IF((AP67-1)&lt;AL67,-1,12*(YEAR((AP67-1))-YEAR(AL67))+MONTH((AP67-1))-MONTH(AL67)-IF(DAY((AP67-1))&lt;MIN(DAY(AL67),DAY(EOMONTH((AP67-1),0))),1,0))))</f>
        <v/>
      </c>
      <c r="BQ67" s="16" t="str">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
      </c>
      <c r="BR67" s="0" t="str">
        <f aca="false">IF(LEN($A67&amp;$B67)=0,"",$A67&amp;" "&amp;$B67)</f>
        <v/>
      </c>
    </row>
    <row r="68" customFormat="false" ht="15" hidden="false" customHeight="false" outlineLevel="0" collapsed="false">
      <c r="A68" s="12"/>
      <c r="B68" s="12"/>
      <c r="C68" s="12"/>
      <c r="D68" s="13"/>
      <c r="E68" s="14" t="str">
        <f aca="false">IF(OR(AK68=0,$D68=""),"",DATE(YEAR(AsOfDate)+IF(DATE(YEAR(AsOfDate),MONTH($D68),DAY($D68))&lt;=AsOfDate,1,0),MONTH($D68),DAY($D68)))</f>
        <v/>
      </c>
      <c r="F68" s="13"/>
      <c r="G68" s="13"/>
      <c r="H68" s="13"/>
      <c r="I68" s="13"/>
      <c r="J68" s="13"/>
      <c r="K68" s="14" t="str">
        <f aca="false">IF(AK68=0,"",DATE(YEAR(AsOfDate)+IF(DATE(YEAR(AsOfDate),MONTH(AL68),DAY(AL68))&lt;=AsOfDate,1,0),MONTH(AL68),DAY(AL68)))</f>
        <v/>
      </c>
      <c r="L68" s="15" t="str">
        <f aca="false">IF(AK68=0,"",ROUND((AsOfDate-AL68)/365.25,1))</f>
        <v/>
      </c>
      <c r="M68" s="16" t="str">
        <f aca="false">IF(AK68=0,"",IF(AsOfDate&lt;AL68,"-",DATEDIF(AL68,AsOfDate,"y")&amp;"y "&amp;DATEDIF(AL68,AsOfDate,"ym")&amp;"m "&amp;DATEDIF(AL68,AsOfDate,"md")&amp;"d"))</f>
        <v/>
      </c>
      <c r="N68" s="17" t="str">
        <f aca="false">IF(AK68=0,"",O68*HoursPerDay)</f>
        <v/>
      </c>
      <c r="O68" s="17" t="str">
        <f aca="false">IF(AK68=0,"",MAX(0,BD68-BQ68))</f>
        <v/>
      </c>
      <c r="P68" s="18"/>
      <c r="Q68" s="16"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16"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IF(AK68=0,"",IF(AW68="None","",EDATE(AL68,BF68)))</f>
        <v/>
      </c>
      <c r="T68" s="17" t="str">
        <f aca="false">IF(AK68=0,"",IF(NOT(LH_Ready),"",IF($F68&gt;PFYDate,0,IF(LH_ColPeriod=0,W68-U68+V68,SUMIFS(INDEX(LH_Data,0,LH_ColAcc),INDEX(LH_Data,0,LH_ColFirst),$A68,INDEX(LH_Data,0,LH_ColSur),$B68,INDEX(LH_Data,0,LH_ColCat),BonusCat,INDEX(LH_Data,0,LH_ColPeriod),LH_OpenLabel)*UnitFactor))))</f>
        <v/>
      </c>
      <c r="U68" s="17" t="str">
        <f aca="false">IF(AK68=0,"",IF(NOT(LH_Ready),"",SUMIFS(INDEX(LH_Data,0,LH_ColAcc),INDEX(LH_Data,0,LH_ColFirst),$A68,INDEX(LH_Data,0,LH_ColSur),$B68,INDEX(LH_Data,0,LH_ColCat),BonusCat,INDEX(LH_Data,0,LH_ColStart),"&gt;="&amp;AL68)*UnitFactor))</f>
        <v/>
      </c>
      <c r="V68" s="17" t="str">
        <f aca="false">IF(AK68=0,"",IF(NOT(LH_Ready),"",SUMIFS(INDEX(LH_Data,0,LH_ColTaken),INDEX(LH_Data,0,LH_ColFirst),$A68,INDEX(LH_Data,0,LH_ColSur),$B68,INDEX(LH_Data,0,LH_ColCat),BonusCat,INDEX(LH_Data,0,LH_ColStart),"&gt;="&amp;AL68)*UnitFactor))</f>
        <v/>
      </c>
      <c r="W68" s="17" t="str">
        <f aca="false">IF(AK68=0,"",IF(NOT(LH_Ready),"",IF(BH68=0,0,INDEX(INDEX(LH_Data,0,LH_ColClose),BH68-1)*UnitFactor)))</f>
        <v/>
      </c>
      <c r="X68" s="17" t="str">
        <f aca="false">IF(AK68=0,"",(MAX(0,BD68-BQ68)-MAX(0,BE68-BQ68))*HoursPerDay)</f>
        <v/>
      </c>
      <c r="Y68" s="17" t="str">
        <f aca="false">IF(AK68=0,"",IF(NOT(LH_Ready),"",IF($AI68="Yes",N(AE68)*HoursPerDay-SUMIFS(INDEX(LH_Data,0,LH_ColAcc),INDEX(LH_Data,0,LH_ColFirst),$A68,INDEX(LH_Data,0,LH_ColSur),$B68,INDEX(LH_Data,0,LH_ColCat),BonusCat,INDEX(LH_Data,0,LH_ColStart),"&gt;="&amp;(EOMONTH(AsOfDate,-1)+1),INDEX(LH_Data,0,LH_ColStart),"&lt;="&amp;AsOfDate)*UnitFactor,IF(BG68=0,N68,N68-N(T68)-N(U68)))))</f>
        <v/>
      </c>
      <c r="Z68" s="16" t="str">
        <f aca="false">IF(OR(AK68=0,Y68=""),"",IF(Y68&gt;0,"Yes","No"))</f>
        <v/>
      </c>
      <c r="AA68" s="16"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
      </c>
      <c r="AB68" s="17" t="str">
        <f aca="false">IF(OR(AK68=0,T68=""),"",MAX(0,BE68-BQ68)*HoursPerDay-T68)</f>
        <v/>
      </c>
      <c r="AC68" s="16" t="str">
        <f aca="false">IF(AK68=0,"",BG68)</f>
        <v/>
      </c>
      <c r="AD68" s="16"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17" t="str">
        <f aca="false">IF(AK68=0,"",O68-MAX(0,BL68-BQ68))</f>
        <v/>
      </c>
      <c r="AF68" s="14" t="str">
        <f aca="false">IF(OR(AK68=0,AE68="",N(AE68)=0,BM68=""),"",EDATE(AL68,BM68))</f>
        <v/>
      </c>
      <c r="AG68" s="17" t="str">
        <f aca="false">IF(AK68=0,"",MIN(BD68,BQ68))</f>
        <v/>
      </c>
      <c r="AH68" s="17" t="str">
        <f aca="false">IF(AK68=0,"",IF(NOT(LH_Ready),"",IF(BG68=0,0,MAX(0,ROUND(N(T68)+N(U68)-N68,2)))))</f>
        <v/>
      </c>
      <c r="AI68" s="12"/>
      <c r="AJ68" s="12"/>
      <c r="AK68" s="16" t="n">
        <f aca="false">IF(OR(LEN($A68&amp;$B68)=0,$F68=""),0,1)</f>
        <v>0</v>
      </c>
      <c r="AL68" s="14" t="str">
        <f aca="false">IF(AK68=0,"",IF(PreSchemeCounts="No",MAX(SchemeStart,IF($J68&lt;&gt;"",$J68,IF(OR(CasualCounts="Yes",COUNT($G68:$I68)=0),$F68,IF(Apply2026="No",IF($I68="",$F68,$I68),IF(COUNT($H68:$I68)=0,$F68,MIN($H68:$I68)))))),IF($J68&lt;&gt;"",$J68,IF(OR(CasualCounts="Yes",COUNT($G68:$I68)=0),$F68,IF(Apply2026="No",IF($I68="",$F68,$I68),IF(COUNT($H68:$I68)=0,$F68,MIN($H68:$I68)))))))</f>
        <v/>
      </c>
      <c r="AM68" s="16" t="str">
        <f aca="false">IF(AK68=0,"",COUNT($G68:$I68))</f>
        <v/>
      </c>
      <c r="AN68" s="14" t="str">
        <f aca="false">IF(AK68=0,"",IFERROR(SMALL($G68:$I68,1),""))</f>
        <v/>
      </c>
      <c r="AO68" s="14" t="str">
        <f aca="false">IF(AK68=0,"",IFERROR(SMALL($G68:$I68,2),""))</f>
        <v/>
      </c>
      <c r="AP68" s="14" t="str">
        <f aca="false">IF(AK68=0,"",IFERROR(SMALL($G68:$I68,3),""))</f>
        <v/>
      </c>
      <c r="AQ68" s="16" t="str">
        <f aca="false">IF(AK68=0,"",IF(AN68="","",IF(AN68=$H68,"Part-Time",IF(AN68=$I68,"Full-Time","Casual"))))</f>
        <v/>
      </c>
      <c r="AR68" s="16" t="str">
        <f aca="false">IF(AK68=0,"",IF(AO68="","",IF(AO68=$H68,"Part-Time",IF(AO68=$I68,"Full-Time","Casual"))))</f>
        <v/>
      </c>
      <c r="AS68" s="16" t="str">
        <f aca="false">IF(AK68=0,"",IF(AP68="","",IF(AP68=$H68,"Part-Time",IF(AP68=$I68,"Full-Time","Casual"))))</f>
        <v/>
      </c>
      <c r="AT68" s="16"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
      </c>
      <c r="AU68" s="16" t="str">
        <f aca="false">IF(AK68=0,"",IF(AM68&lt;2,"",IF(OR(ISNUMBER(SEARCH("full",AR68)),UPPER(TRIM(AR68))="FT",UPPER(TRIM(AR68))="FTE"),"FT",IF(AND(OR(ISNUMBER(SEARCH("part",AR68)),UPPER(TRIM(AR68))="PT",UPPER(TRIM(AR68))="PTE"),Apply2026="Yes",OR($P68="",N($P68)&gt;=PT_MinHours)),"PT","None"))))</f>
        <v/>
      </c>
      <c r="AV68" s="16" t="str">
        <f aca="false">IF(AK68=0,"",IF(AM68&lt;3,"",IF(OR(ISNUMBER(SEARCH("full",AS68)),UPPER(TRIM(AS68))="FT",UPPER(TRIM(AS68))="FTE"),"FT",IF(AND(OR(ISNUMBER(SEARCH("part",AS68)),UPPER(TRIM(AS68))="PT",UPPER(TRIM(AS68))="PTE"),Apply2026="Yes",OR($P68="",N($P68)&gt;=PT_MinHours)),"PT","None"))))</f>
        <v/>
      </c>
      <c r="AW68" s="16" t="str">
        <f aca="false">IF(AK68=0,"",IF(AND(AM68&gt;=3,AP68&lt;=AsOfDate),AV68,IF(AND(AM68&gt;=2,AO68&lt;=AsOfDate),AU68,AT68)))</f>
        <v/>
      </c>
      <c r="AX68" s="16" t="str">
        <f aca="false">IF(AK68=0,"",IF(AsOfDate&lt;AL68,-1,12*(YEAR(AsOfDate)-YEAR(AL68))+MONTH(AsOfDate)-MONTH(AL68)-IF(DAY(AsOfDate)&lt;MIN(DAY(AL68),DAY(EOMONTH(AsOfDate,0))),1,0)))</f>
        <v/>
      </c>
      <c r="AY68" s="16" t="str">
        <f aca="false">IF(AK68=0,"",IF(OR(AM68&lt;2,AO68&gt;AsOfDate),AX68,IF((AO68-1)&lt;AL68,-1,12*(YEAR((AO68-1))-YEAR(AL68))+MONTH((AO68-1))-MONTH(AL68)-IF(DAY((AO68-1))&lt;MIN(DAY(AL68),DAY(EOMONTH((AO68-1),0))),1,0))))</f>
        <v/>
      </c>
      <c r="AZ68" s="16" t="str">
        <f aca="false">IF(AK68=0,"",IF(OR(AM68&lt;3,AP68&gt;AsOfDate),AX68,IF((AP68-1)&lt;AL68,-1,12*(YEAR((AP68-1))-YEAR(AL68))+MONTH((AP68-1))-MONTH(AL68)-IF(DAY((AP68-1))&lt;MIN(DAY(AL68),DAY(EOMONTH((AP68-1),0))),1,0))))</f>
        <v/>
      </c>
      <c r="BA68" s="16" t="str">
        <f aca="false">IF(AK68=0,"",IF(PFYDate&lt;AL68,-1,12*(YEAR(PFYDate)-YEAR(AL68))+MONTH(PFYDate)-MONTH(AL68)-IF(DAY(PFYDate)&lt;MIN(DAY(AL68),DAY(EOMONTH(PFYDate,0))),1,0)))</f>
        <v/>
      </c>
      <c r="BB68" s="16" t="str">
        <f aca="false">IF(AK68=0,"",IF(OR(AM68&lt;2,AO68&gt;PFYDate),BA68,IF((AO68-1)&lt;AL68,-1,12*(YEAR((AO68-1))-YEAR(AL68))+MONTH((AO68-1))-MONTH(AL68)-IF(DAY((AO68-1))&lt;MIN(DAY(AL68),DAY(EOMONTH((AO68-1),0))),1,0))))</f>
        <v/>
      </c>
      <c r="BC68" s="16" t="str">
        <f aca="false">IF(AK68=0,"",IF(OR(AM68&lt;3,AP68&gt;PFYDate),BA68,IF((AP68-1)&lt;AL68,-1,12*(YEAR((AP68-1))-YEAR(AL68))+MONTH((AP68-1))-MONTH(AL68)-IF(DAY((AP68-1))&lt;MIN(DAY(AL68),DAY(EOMONTH((AP68-1),0))),1,0))))</f>
        <v/>
      </c>
      <c r="BD68" s="16" t="str">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
      </c>
      <c r="BE68" s="16" t="str">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
      </c>
      <c r="BF68" s="16" t="str">
        <f aca="false">IF(AK68=0,"",IF(AW68="FT",IF(AX68&lt;FT_First,FT_First,IF(AX68&lt;FT_Y5,MIN(FT_Y5,FT_First+FT_Int1*(INT((AX68-FT_First)/FT_Int1)+1)),FT_Y5+12*INT((AX68-FT_Y5)/12)+FT_Int2*(INT(MOD(AX68-FT_Y5,12)/FT_Int2)+1))),IF(AW68="PT",IF(AX68&lt;PT_First,PT_First,PT_First+PT_Int*(INT((AX68-PT_First)/PT_Int)+1)),"")))</f>
        <v/>
      </c>
      <c r="BG68" s="16" t="str">
        <f aca="false">IF(AK68=0,"",IF(NOT(LH_Ready),0,COUNTIFS(INDEX(LH_Data,0,LH_ColFirst),$A68,INDEX(LH_Data,0,LH_ColSur),$B68,INDEX(LH_Data,0,LH_ColCat),BonusCat)))</f>
        <v/>
      </c>
      <c r="BH68" s="16" t="str">
        <f aca="false">IF(AK68=0,"",IF(OR(NOT(LH_Ready),BG68=0),0,SUMPRODUCT(MAX((INDEX(LH_Data,0,LH_ColFirst)=$A68)*(INDEX(LH_Data,0,LH_ColSur)=$B68)*(INDEX(LH_Data,0,LH_ColCat)=BonusCat)*ROW(LH_Data)))))</f>
        <v/>
      </c>
      <c r="BI68" s="16" t="str">
        <f aca="false">IF(AK68=0,"",IF(EOMONTH(AsOfDate,-1)&lt;AL68,-1,12*(YEAR(EOMONTH(AsOfDate,-1))-YEAR(AL68))+MONTH(EOMONTH(AsOfDate,-1))-MONTH(AL68)-IF(DAY(EOMONTH(AsOfDate,-1))&lt;MIN(DAY(AL68),DAY(EOMONTH(EOMONTH(AsOfDate,-1),0))),1,0)))</f>
        <v/>
      </c>
      <c r="BJ68" s="16" t="str">
        <f aca="false">IF(AK68=0,"",IF(OR(AM68&lt;2,AO68&gt;EOMONTH(AsOfDate,-1)),BI68,IF((AO68-1)&lt;AL68,-1,12*(YEAR((AO68-1))-YEAR(AL68))+MONTH((AO68-1))-MONTH(AL68)-IF(DAY((AO68-1))&lt;MIN(DAY(AL68),DAY(EOMONTH((AO68-1),0))),1,0))))</f>
        <v/>
      </c>
      <c r="BK68" s="16" t="str">
        <f aca="false">IF(AK68=0,"",IF(OR(AM68&lt;3,AP68&gt;EOMONTH(AsOfDate,-1)),BI68,IF((AP68-1)&lt;AL68,-1,12*(YEAR((AP68-1))-YEAR(AL68))+MONTH((AP68-1))-MONTH(AL68)-IF(DAY((AP68-1))&lt;MIN(DAY(AL68),DAY(EOMONTH((AP68-1),0))),1,0))))</f>
        <v/>
      </c>
      <c r="BL68" s="16" t="str">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
      </c>
      <c r="BM68" s="16" t="str">
        <f aca="false">IF(AK68=0,"",IF(AW68="FT",IF(AX68&lt;FT_First,"",IF(AX68&lt;FT_Y5,FT_First+FT_Int1*INT((AX68-FT_First)/FT_Int1),FT_Y5+FT_Int2*INT((AX68-FT_Y5)/FT_Int2))),IF(AW68="PT",IF(AX68&lt;PT_First,"",PT_First+PT_Int*INT((AX68-PT_First)/PT_Int)),"")))</f>
        <v/>
      </c>
      <c r="BN68" s="16" t="str">
        <f aca="false">IF(AK68=0,"",IF((SchemeStart-1)&lt;AL68,-1,12*(YEAR((SchemeStart-1))-YEAR(AL68))+MONTH((SchemeStart-1))-MONTH(AL68)-IF(DAY((SchemeStart-1))&lt;MIN(DAY(AL68),DAY(EOMONTH((SchemeStart-1),0))),1,0)))</f>
        <v/>
      </c>
      <c r="BO68" s="16" t="str">
        <f aca="false">IF(AK68=0,"",IF(OR(AM68&lt;2,AO68&gt;(SchemeStart-1)),BN68,IF((AO68-1)&lt;AL68,-1,12*(YEAR((AO68-1))-YEAR(AL68))+MONTH((AO68-1))-MONTH(AL68)-IF(DAY((AO68-1))&lt;MIN(DAY(AL68),DAY(EOMONTH((AO68-1),0))),1,0))))</f>
        <v/>
      </c>
      <c r="BP68" s="16" t="str">
        <f aca="false">IF(AK68=0,"",IF(OR(AM68&lt;3,AP68&gt;(SchemeStart-1)),BN68,IF((AP68-1)&lt;AL68,-1,12*(YEAR((AP68-1))-YEAR(AL68))+MONTH((AP68-1))-MONTH(AL68)-IF(DAY((AP68-1))&lt;MIN(DAY(AL68),DAY(EOMONTH((AP68-1),0))),1,0))))</f>
        <v/>
      </c>
      <c r="BQ68" s="16" t="str">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
      </c>
      <c r="BR68" s="0" t="str">
        <f aca="false">IF(LEN($A68&amp;$B68)=0,"",$A68&amp;" "&amp;$B68)</f>
        <v/>
      </c>
    </row>
    <row r="69" customFormat="false" ht="15" hidden="false" customHeight="false" outlineLevel="0" collapsed="false">
      <c r="A69" s="12"/>
      <c r="B69" s="12"/>
      <c r="C69" s="12"/>
      <c r="D69" s="13"/>
      <c r="E69" s="14" t="str">
        <f aca="false">IF(OR(AK69=0,$D69=""),"",DATE(YEAR(AsOfDate)+IF(DATE(YEAR(AsOfDate),MONTH($D69),DAY($D69))&lt;=AsOfDate,1,0),MONTH($D69),DAY($D69)))</f>
        <v/>
      </c>
      <c r="F69" s="13"/>
      <c r="G69" s="13"/>
      <c r="H69" s="13"/>
      <c r="I69" s="13"/>
      <c r="J69" s="13"/>
      <c r="K69" s="14" t="str">
        <f aca="false">IF(AK69=0,"",DATE(YEAR(AsOfDate)+IF(DATE(YEAR(AsOfDate),MONTH(AL69),DAY(AL69))&lt;=AsOfDate,1,0),MONTH(AL69),DAY(AL69)))</f>
        <v/>
      </c>
      <c r="L69" s="15" t="str">
        <f aca="false">IF(AK69=0,"",ROUND((AsOfDate-AL69)/365.25,1))</f>
        <v/>
      </c>
      <c r="M69" s="16" t="str">
        <f aca="false">IF(AK69=0,"",IF(AsOfDate&lt;AL69,"-",DATEDIF(AL69,AsOfDate,"y")&amp;"y "&amp;DATEDIF(AL69,AsOfDate,"ym")&amp;"m "&amp;DATEDIF(AL69,AsOfDate,"md")&amp;"d"))</f>
        <v/>
      </c>
      <c r="N69" s="17" t="str">
        <f aca="false">IF(AK69=0,"",O69*HoursPerDay)</f>
        <v/>
      </c>
      <c r="O69" s="17" t="str">
        <f aca="false">IF(AK69=0,"",MAX(0,BD69-BQ69))</f>
        <v/>
      </c>
      <c r="P69" s="18"/>
      <c r="Q69" s="16"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16"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IF(AK69=0,"",IF(AW69="None","",EDATE(AL69,BF69)))</f>
        <v/>
      </c>
      <c r="T69" s="17" t="str">
        <f aca="false">IF(AK69=0,"",IF(NOT(LH_Ready),"",IF($F69&gt;PFYDate,0,IF(LH_ColPeriod=0,W69-U69+V69,SUMIFS(INDEX(LH_Data,0,LH_ColAcc),INDEX(LH_Data,0,LH_ColFirst),$A69,INDEX(LH_Data,0,LH_ColSur),$B69,INDEX(LH_Data,0,LH_ColCat),BonusCat,INDEX(LH_Data,0,LH_ColPeriod),LH_OpenLabel)*UnitFactor))))</f>
        <v/>
      </c>
      <c r="U69" s="17" t="str">
        <f aca="false">IF(AK69=0,"",IF(NOT(LH_Ready),"",SUMIFS(INDEX(LH_Data,0,LH_ColAcc),INDEX(LH_Data,0,LH_ColFirst),$A69,INDEX(LH_Data,0,LH_ColSur),$B69,INDEX(LH_Data,0,LH_ColCat),BonusCat,INDEX(LH_Data,0,LH_ColStart),"&gt;="&amp;AL69)*UnitFactor))</f>
        <v/>
      </c>
      <c r="V69" s="17" t="str">
        <f aca="false">IF(AK69=0,"",IF(NOT(LH_Ready),"",SUMIFS(INDEX(LH_Data,0,LH_ColTaken),INDEX(LH_Data,0,LH_ColFirst),$A69,INDEX(LH_Data,0,LH_ColSur),$B69,INDEX(LH_Data,0,LH_ColCat),BonusCat,INDEX(LH_Data,0,LH_ColStart),"&gt;="&amp;AL69)*UnitFactor))</f>
        <v/>
      </c>
      <c r="W69" s="17" t="str">
        <f aca="false">IF(AK69=0,"",IF(NOT(LH_Ready),"",IF(BH69=0,0,INDEX(INDEX(LH_Data,0,LH_ColClose),BH69-1)*UnitFactor)))</f>
        <v/>
      </c>
      <c r="X69" s="17" t="str">
        <f aca="false">IF(AK69=0,"",(MAX(0,BD69-BQ69)-MAX(0,BE69-BQ69))*HoursPerDay)</f>
        <v/>
      </c>
      <c r="Y69" s="17" t="str">
        <f aca="false">IF(AK69=0,"",IF(NOT(LH_Ready),"",IF($AI69="Yes",N(AE69)*HoursPerDay-SUMIFS(INDEX(LH_Data,0,LH_ColAcc),INDEX(LH_Data,0,LH_ColFirst),$A69,INDEX(LH_Data,0,LH_ColSur),$B69,INDEX(LH_Data,0,LH_ColCat),BonusCat,INDEX(LH_Data,0,LH_ColStart),"&gt;="&amp;(EOMONTH(AsOfDate,-1)+1),INDEX(LH_Data,0,LH_ColStart),"&lt;="&amp;AsOfDate)*UnitFactor,IF(BG69=0,N69,N69-N(T69)-N(U69)))))</f>
        <v/>
      </c>
      <c r="Z69" s="16" t="str">
        <f aca="false">IF(OR(AK69=0,Y69=""),"",IF(Y69&gt;0,"Yes","No"))</f>
        <v/>
      </c>
      <c r="AA69" s="16"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
      </c>
      <c r="AB69" s="17" t="str">
        <f aca="false">IF(OR(AK69=0,T69=""),"",MAX(0,BE69-BQ69)*HoursPerDay-T69)</f>
        <v/>
      </c>
      <c r="AC69" s="16" t="str">
        <f aca="false">IF(AK69=0,"",BG69)</f>
        <v/>
      </c>
      <c r="AD69" s="16"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17" t="str">
        <f aca="false">IF(AK69=0,"",O69-MAX(0,BL69-BQ69))</f>
        <v/>
      </c>
      <c r="AF69" s="14" t="str">
        <f aca="false">IF(OR(AK69=0,AE69="",N(AE69)=0,BM69=""),"",EDATE(AL69,BM69))</f>
        <v/>
      </c>
      <c r="AG69" s="17" t="str">
        <f aca="false">IF(AK69=0,"",MIN(BD69,BQ69))</f>
        <v/>
      </c>
      <c r="AH69" s="17" t="str">
        <f aca="false">IF(AK69=0,"",IF(NOT(LH_Ready),"",IF(BG69=0,0,MAX(0,ROUND(N(T69)+N(U69)-N69,2)))))</f>
        <v/>
      </c>
      <c r="AI69" s="12"/>
      <c r="AJ69" s="12"/>
      <c r="AK69" s="16" t="n">
        <f aca="false">IF(OR(LEN($A69&amp;$B69)=0,$F69=""),0,1)</f>
        <v>0</v>
      </c>
      <c r="AL69" s="14" t="str">
        <f aca="false">IF(AK69=0,"",IF(PreSchemeCounts="No",MAX(SchemeStart,IF($J69&lt;&gt;"",$J69,IF(OR(CasualCounts="Yes",COUNT($G69:$I69)=0),$F69,IF(Apply2026="No",IF($I69="",$F69,$I69),IF(COUNT($H69:$I69)=0,$F69,MIN($H69:$I69)))))),IF($J69&lt;&gt;"",$J69,IF(OR(CasualCounts="Yes",COUNT($G69:$I69)=0),$F69,IF(Apply2026="No",IF($I69="",$F69,$I69),IF(COUNT($H69:$I69)=0,$F69,MIN($H69:$I69)))))))</f>
        <v/>
      </c>
      <c r="AM69" s="16" t="str">
        <f aca="false">IF(AK69=0,"",COUNT($G69:$I69))</f>
        <v/>
      </c>
      <c r="AN69" s="14" t="str">
        <f aca="false">IF(AK69=0,"",IFERROR(SMALL($G69:$I69,1),""))</f>
        <v/>
      </c>
      <c r="AO69" s="14" t="str">
        <f aca="false">IF(AK69=0,"",IFERROR(SMALL($G69:$I69,2),""))</f>
        <v/>
      </c>
      <c r="AP69" s="14" t="str">
        <f aca="false">IF(AK69=0,"",IFERROR(SMALL($G69:$I69,3),""))</f>
        <v/>
      </c>
      <c r="AQ69" s="16" t="str">
        <f aca="false">IF(AK69=0,"",IF(AN69="","",IF(AN69=$H69,"Part-Time",IF(AN69=$I69,"Full-Time","Casual"))))</f>
        <v/>
      </c>
      <c r="AR69" s="16" t="str">
        <f aca="false">IF(AK69=0,"",IF(AO69="","",IF(AO69=$H69,"Part-Time",IF(AO69=$I69,"Full-Time","Casual"))))</f>
        <v/>
      </c>
      <c r="AS69" s="16" t="str">
        <f aca="false">IF(AK69=0,"",IF(AP69="","",IF(AP69=$H69,"Part-Time",IF(AP69=$I69,"Full-Time","Casual"))))</f>
        <v/>
      </c>
      <c r="AT69" s="16"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
      </c>
      <c r="AU69" s="16" t="str">
        <f aca="false">IF(AK69=0,"",IF(AM69&lt;2,"",IF(OR(ISNUMBER(SEARCH("full",AR69)),UPPER(TRIM(AR69))="FT",UPPER(TRIM(AR69))="FTE"),"FT",IF(AND(OR(ISNUMBER(SEARCH("part",AR69)),UPPER(TRIM(AR69))="PT",UPPER(TRIM(AR69))="PTE"),Apply2026="Yes",OR($P69="",N($P69)&gt;=PT_MinHours)),"PT","None"))))</f>
        <v/>
      </c>
      <c r="AV69" s="16" t="str">
        <f aca="false">IF(AK69=0,"",IF(AM69&lt;3,"",IF(OR(ISNUMBER(SEARCH("full",AS69)),UPPER(TRIM(AS69))="FT",UPPER(TRIM(AS69))="FTE"),"FT",IF(AND(OR(ISNUMBER(SEARCH("part",AS69)),UPPER(TRIM(AS69))="PT",UPPER(TRIM(AS69))="PTE"),Apply2026="Yes",OR($P69="",N($P69)&gt;=PT_MinHours)),"PT","None"))))</f>
        <v/>
      </c>
      <c r="AW69" s="16" t="str">
        <f aca="false">IF(AK69=0,"",IF(AND(AM69&gt;=3,AP69&lt;=AsOfDate),AV69,IF(AND(AM69&gt;=2,AO69&lt;=AsOfDate),AU69,AT69)))</f>
        <v/>
      </c>
      <c r="AX69" s="16" t="str">
        <f aca="false">IF(AK69=0,"",IF(AsOfDate&lt;AL69,-1,12*(YEAR(AsOfDate)-YEAR(AL69))+MONTH(AsOfDate)-MONTH(AL69)-IF(DAY(AsOfDate)&lt;MIN(DAY(AL69),DAY(EOMONTH(AsOfDate,0))),1,0)))</f>
        <v/>
      </c>
      <c r="AY69" s="16" t="str">
        <f aca="false">IF(AK69=0,"",IF(OR(AM69&lt;2,AO69&gt;AsOfDate),AX69,IF((AO69-1)&lt;AL69,-1,12*(YEAR((AO69-1))-YEAR(AL69))+MONTH((AO69-1))-MONTH(AL69)-IF(DAY((AO69-1))&lt;MIN(DAY(AL69),DAY(EOMONTH((AO69-1),0))),1,0))))</f>
        <v/>
      </c>
      <c r="AZ69" s="16" t="str">
        <f aca="false">IF(AK69=0,"",IF(OR(AM69&lt;3,AP69&gt;AsOfDate),AX69,IF((AP69-1)&lt;AL69,-1,12*(YEAR((AP69-1))-YEAR(AL69))+MONTH((AP69-1))-MONTH(AL69)-IF(DAY((AP69-1))&lt;MIN(DAY(AL69),DAY(EOMONTH((AP69-1),0))),1,0))))</f>
        <v/>
      </c>
      <c r="BA69" s="16" t="str">
        <f aca="false">IF(AK69=0,"",IF(PFYDate&lt;AL69,-1,12*(YEAR(PFYDate)-YEAR(AL69))+MONTH(PFYDate)-MONTH(AL69)-IF(DAY(PFYDate)&lt;MIN(DAY(AL69),DAY(EOMONTH(PFYDate,0))),1,0)))</f>
        <v/>
      </c>
      <c r="BB69" s="16" t="str">
        <f aca="false">IF(AK69=0,"",IF(OR(AM69&lt;2,AO69&gt;PFYDate),BA69,IF((AO69-1)&lt;AL69,-1,12*(YEAR((AO69-1))-YEAR(AL69))+MONTH((AO69-1))-MONTH(AL69)-IF(DAY((AO69-1))&lt;MIN(DAY(AL69),DAY(EOMONTH((AO69-1),0))),1,0))))</f>
        <v/>
      </c>
      <c r="BC69" s="16" t="str">
        <f aca="false">IF(AK69=0,"",IF(OR(AM69&lt;3,AP69&gt;PFYDate),BA69,IF((AP69-1)&lt;AL69,-1,12*(YEAR((AP69-1))-YEAR(AL69))+MONTH((AP69-1))-MONTH(AL69)-IF(DAY((AP69-1))&lt;MIN(DAY(AL69),DAY(EOMONTH((AP69-1),0))),1,0))))</f>
        <v/>
      </c>
      <c r="BD69" s="16" t="str">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
      </c>
      <c r="BE69" s="16" t="str">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
      </c>
      <c r="BF69" s="16" t="str">
        <f aca="false">IF(AK69=0,"",IF(AW69="FT",IF(AX69&lt;FT_First,FT_First,IF(AX69&lt;FT_Y5,MIN(FT_Y5,FT_First+FT_Int1*(INT((AX69-FT_First)/FT_Int1)+1)),FT_Y5+12*INT((AX69-FT_Y5)/12)+FT_Int2*(INT(MOD(AX69-FT_Y5,12)/FT_Int2)+1))),IF(AW69="PT",IF(AX69&lt;PT_First,PT_First,PT_First+PT_Int*(INT((AX69-PT_First)/PT_Int)+1)),"")))</f>
        <v/>
      </c>
      <c r="BG69" s="16" t="str">
        <f aca="false">IF(AK69=0,"",IF(NOT(LH_Ready),0,COUNTIFS(INDEX(LH_Data,0,LH_ColFirst),$A69,INDEX(LH_Data,0,LH_ColSur),$B69,INDEX(LH_Data,0,LH_ColCat),BonusCat)))</f>
        <v/>
      </c>
      <c r="BH69" s="16" t="str">
        <f aca="false">IF(AK69=0,"",IF(OR(NOT(LH_Ready),BG69=0),0,SUMPRODUCT(MAX((INDEX(LH_Data,0,LH_ColFirst)=$A69)*(INDEX(LH_Data,0,LH_ColSur)=$B69)*(INDEX(LH_Data,0,LH_ColCat)=BonusCat)*ROW(LH_Data)))))</f>
        <v/>
      </c>
      <c r="BI69" s="16" t="str">
        <f aca="false">IF(AK69=0,"",IF(EOMONTH(AsOfDate,-1)&lt;AL69,-1,12*(YEAR(EOMONTH(AsOfDate,-1))-YEAR(AL69))+MONTH(EOMONTH(AsOfDate,-1))-MONTH(AL69)-IF(DAY(EOMONTH(AsOfDate,-1))&lt;MIN(DAY(AL69),DAY(EOMONTH(EOMONTH(AsOfDate,-1),0))),1,0)))</f>
        <v/>
      </c>
      <c r="BJ69" s="16" t="str">
        <f aca="false">IF(AK69=0,"",IF(OR(AM69&lt;2,AO69&gt;EOMONTH(AsOfDate,-1)),BI69,IF((AO69-1)&lt;AL69,-1,12*(YEAR((AO69-1))-YEAR(AL69))+MONTH((AO69-1))-MONTH(AL69)-IF(DAY((AO69-1))&lt;MIN(DAY(AL69),DAY(EOMONTH((AO69-1),0))),1,0))))</f>
        <v/>
      </c>
      <c r="BK69" s="16" t="str">
        <f aca="false">IF(AK69=0,"",IF(OR(AM69&lt;3,AP69&gt;EOMONTH(AsOfDate,-1)),BI69,IF((AP69-1)&lt;AL69,-1,12*(YEAR((AP69-1))-YEAR(AL69))+MONTH((AP69-1))-MONTH(AL69)-IF(DAY((AP69-1))&lt;MIN(DAY(AL69),DAY(EOMONTH((AP69-1),0))),1,0))))</f>
        <v/>
      </c>
      <c r="BL69" s="16" t="str">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
      </c>
      <c r="BM69" s="16" t="str">
        <f aca="false">IF(AK69=0,"",IF(AW69="FT",IF(AX69&lt;FT_First,"",IF(AX69&lt;FT_Y5,FT_First+FT_Int1*INT((AX69-FT_First)/FT_Int1),FT_Y5+FT_Int2*INT((AX69-FT_Y5)/FT_Int2))),IF(AW69="PT",IF(AX69&lt;PT_First,"",PT_First+PT_Int*INT((AX69-PT_First)/PT_Int)),"")))</f>
        <v/>
      </c>
      <c r="BN69" s="16" t="str">
        <f aca="false">IF(AK69=0,"",IF((SchemeStart-1)&lt;AL69,-1,12*(YEAR((SchemeStart-1))-YEAR(AL69))+MONTH((SchemeStart-1))-MONTH(AL69)-IF(DAY((SchemeStart-1))&lt;MIN(DAY(AL69),DAY(EOMONTH((SchemeStart-1),0))),1,0)))</f>
        <v/>
      </c>
      <c r="BO69" s="16" t="str">
        <f aca="false">IF(AK69=0,"",IF(OR(AM69&lt;2,AO69&gt;(SchemeStart-1)),BN69,IF((AO69-1)&lt;AL69,-1,12*(YEAR((AO69-1))-YEAR(AL69))+MONTH((AO69-1))-MONTH(AL69)-IF(DAY((AO69-1))&lt;MIN(DAY(AL69),DAY(EOMONTH((AO69-1),0))),1,0))))</f>
        <v/>
      </c>
      <c r="BP69" s="16" t="str">
        <f aca="false">IF(AK69=0,"",IF(OR(AM69&lt;3,AP69&gt;(SchemeStart-1)),BN69,IF((AP69-1)&lt;AL69,-1,12*(YEAR((AP69-1))-YEAR(AL69))+MONTH((AP69-1))-MONTH(AL69)-IF(DAY((AP69-1))&lt;MIN(DAY(AL69),DAY(EOMONTH((AP69-1),0))),1,0))))</f>
        <v/>
      </c>
      <c r="BQ69" s="16" t="str">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
      </c>
      <c r="BR69" s="0" t="str">
        <f aca="false">IF(LEN($A69&amp;$B69)=0,"",$A69&amp;" "&amp;$B69)</f>
        <v/>
      </c>
    </row>
    <row r="70" customFormat="false" ht="15" hidden="false" customHeight="false" outlineLevel="0" collapsed="false">
      <c r="A70" s="12"/>
      <c r="B70" s="12"/>
      <c r="C70" s="12"/>
      <c r="D70" s="13"/>
      <c r="E70" s="14" t="str">
        <f aca="false">IF(OR(AK70=0,$D70=""),"",DATE(YEAR(AsOfDate)+IF(DATE(YEAR(AsOfDate),MONTH($D70),DAY($D70))&lt;=AsOfDate,1,0),MONTH($D70),DAY($D70)))</f>
        <v/>
      </c>
      <c r="F70" s="13"/>
      <c r="G70" s="13"/>
      <c r="H70" s="13"/>
      <c r="I70" s="13"/>
      <c r="J70" s="13"/>
      <c r="K70" s="14" t="str">
        <f aca="false">IF(AK70=0,"",DATE(YEAR(AsOfDate)+IF(DATE(YEAR(AsOfDate),MONTH(AL70),DAY(AL70))&lt;=AsOfDate,1,0),MONTH(AL70),DAY(AL70)))</f>
        <v/>
      </c>
      <c r="L70" s="15" t="str">
        <f aca="false">IF(AK70=0,"",ROUND((AsOfDate-AL70)/365.25,1))</f>
        <v/>
      </c>
      <c r="M70" s="16" t="str">
        <f aca="false">IF(AK70=0,"",IF(AsOfDate&lt;AL70,"-",DATEDIF(AL70,AsOfDate,"y")&amp;"y "&amp;DATEDIF(AL70,AsOfDate,"ym")&amp;"m "&amp;DATEDIF(AL70,AsOfDate,"md")&amp;"d"))</f>
        <v/>
      </c>
      <c r="N70" s="17" t="str">
        <f aca="false">IF(AK70=0,"",O70*HoursPerDay)</f>
        <v/>
      </c>
      <c r="O70" s="17" t="str">
        <f aca="false">IF(AK70=0,"",MAX(0,BD70-BQ70))</f>
        <v/>
      </c>
      <c r="P70" s="18"/>
      <c r="Q70" s="16"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16"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IF(AK70=0,"",IF(AW70="None","",EDATE(AL70,BF70)))</f>
        <v/>
      </c>
      <c r="T70" s="17" t="str">
        <f aca="false">IF(AK70=0,"",IF(NOT(LH_Ready),"",IF($F70&gt;PFYDate,0,IF(LH_ColPeriod=0,W70-U70+V70,SUMIFS(INDEX(LH_Data,0,LH_ColAcc),INDEX(LH_Data,0,LH_ColFirst),$A70,INDEX(LH_Data,0,LH_ColSur),$B70,INDEX(LH_Data,0,LH_ColCat),BonusCat,INDEX(LH_Data,0,LH_ColPeriod),LH_OpenLabel)*UnitFactor))))</f>
        <v/>
      </c>
      <c r="U70" s="17" t="str">
        <f aca="false">IF(AK70=0,"",IF(NOT(LH_Ready),"",SUMIFS(INDEX(LH_Data,0,LH_ColAcc),INDEX(LH_Data,0,LH_ColFirst),$A70,INDEX(LH_Data,0,LH_ColSur),$B70,INDEX(LH_Data,0,LH_ColCat),BonusCat,INDEX(LH_Data,0,LH_ColStart),"&gt;="&amp;AL70)*UnitFactor))</f>
        <v/>
      </c>
      <c r="V70" s="17" t="str">
        <f aca="false">IF(AK70=0,"",IF(NOT(LH_Ready),"",SUMIFS(INDEX(LH_Data,0,LH_ColTaken),INDEX(LH_Data,0,LH_ColFirst),$A70,INDEX(LH_Data,0,LH_ColSur),$B70,INDEX(LH_Data,0,LH_ColCat),BonusCat,INDEX(LH_Data,0,LH_ColStart),"&gt;="&amp;AL70)*UnitFactor))</f>
        <v/>
      </c>
      <c r="W70" s="17" t="str">
        <f aca="false">IF(AK70=0,"",IF(NOT(LH_Ready),"",IF(BH70=0,0,INDEX(INDEX(LH_Data,0,LH_ColClose),BH70-1)*UnitFactor)))</f>
        <v/>
      </c>
      <c r="X70" s="17" t="str">
        <f aca="false">IF(AK70=0,"",(MAX(0,BD70-BQ70)-MAX(0,BE70-BQ70))*HoursPerDay)</f>
        <v/>
      </c>
      <c r="Y70" s="17" t="str">
        <f aca="false">IF(AK70=0,"",IF(NOT(LH_Ready),"",IF($AI70="Yes",N(AE70)*HoursPerDay-SUMIFS(INDEX(LH_Data,0,LH_ColAcc),INDEX(LH_Data,0,LH_ColFirst),$A70,INDEX(LH_Data,0,LH_ColSur),$B70,INDEX(LH_Data,0,LH_ColCat),BonusCat,INDEX(LH_Data,0,LH_ColStart),"&gt;="&amp;(EOMONTH(AsOfDate,-1)+1),INDEX(LH_Data,0,LH_ColStart),"&lt;="&amp;AsOfDate)*UnitFactor,IF(BG70=0,N70,N70-N(T70)-N(U70)))))</f>
        <v/>
      </c>
      <c r="Z70" s="16" t="str">
        <f aca="false">IF(OR(AK70=0,Y70=""),"",IF(Y70&gt;0,"Yes","No"))</f>
        <v/>
      </c>
      <c r="AA70" s="16"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
      </c>
      <c r="AB70" s="17" t="str">
        <f aca="false">IF(OR(AK70=0,T70=""),"",MAX(0,BE70-BQ70)*HoursPerDay-T70)</f>
        <v/>
      </c>
      <c r="AC70" s="16" t="str">
        <f aca="false">IF(AK70=0,"",BG70)</f>
        <v/>
      </c>
      <c r="AD70" s="16"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17" t="str">
        <f aca="false">IF(AK70=0,"",O70-MAX(0,BL70-BQ70))</f>
        <v/>
      </c>
      <c r="AF70" s="14" t="str">
        <f aca="false">IF(OR(AK70=0,AE70="",N(AE70)=0,BM70=""),"",EDATE(AL70,BM70))</f>
        <v/>
      </c>
      <c r="AG70" s="17" t="str">
        <f aca="false">IF(AK70=0,"",MIN(BD70,BQ70))</f>
        <v/>
      </c>
      <c r="AH70" s="17" t="str">
        <f aca="false">IF(AK70=0,"",IF(NOT(LH_Ready),"",IF(BG70=0,0,MAX(0,ROUND(N(T70)+N(U70)-N70,2)))))</f>
        <v/>
      </c>
      <c r="AI70" s="12"/>
      <c r="AJ70" s="12"/>
      <c r="AK70" s="16" t="n">
        <f aca="false">IF(OR(LEN($A70&amp;$B70)=0,$F70=""),0,1)</f>
        <v>0</v>
      </c>
      <c r="AL70" s="14" t="str">
        <f aca="false">IF(AK70=0,"",IF(PreSchemeCounts="No",MAX(SchemeStart,IF($J70&lt;&gt;"",$J70,IF(OR(CasualCounts="Yes",COUNT($G70:$I70)=0),$F70,IF(Apply2026="No",IF($I70="",$F70,$I70),IF(COUNT($H70:$I70)=0,$F70,MIN($H70:$I70)))))),IF($J70&lt;&gt;"",$J70,IF(OR(CasualCounts="Yes",COUNT($G70:$I70)=0),$F70,IF(Apply2026="No",IF($I70="",$F70,$I70),IF(COUNT($H70:$I70)=0,$F70,MIN($H70:$I70)))))))</f>
        <v/>
      </c>
      <c r="AM70" s="16" t="str">
        <f aca="false">IF(AK70=0,"",COUNT($G70:$I70))</f>
        <v/>
      </c>
      <c r="AN70" s="14" t="str">
        <f aca="false">IF(AK70=0,"",IFERROR(SMALL($G70:$I70,1),""))</f>
        <v/>
      </c>
      <c r="AO70" s="14" t="str">
        <f aca="false">IF(AK70=0,"",IFERROR(SMALL($G70:$I70,2),""))</f>
        <v/>
      </c>
      <c r="AP70" s="14" t="str">
        <f aca="false">IF(AK70=0,"",IFERROR(SMALL($G70:$I70,3),""))</f>
        <v/>
      </c>
      <c r="AQ70" s="16" t="str">
        <f aca="false">IF(AK70=0,"",IF(AN70="","",IF(AN70=$H70,"Part-Time",IF(AN70=$I70,"Full-Time","Casual"))))</f>
        <v/>
      </c>
      <c r="AR70" s="16" t="str">
        <f aca="false">IF(AK70=0,"",IF(AO70="","",IF(AO70=$H70,"Part-Time",IF(AO70=$I70,"Full-Time","Casual"))))</f>
        <v/>
      </c>
      <c r="AS70" s="16" t="str">
        <f aca="false">IF(AK70=0,"",IF(AP70="","",IF(AP70=$H70,"Part-Time",IF(AP70=$I70,"Full-Time","Casual"))))</f>
        <v/>
      </c>
      <c r="AT70" s="16"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
      </c>
      <c r="AU70" s="16" t="str">
        <f aca="false">IF(AK70=0,"",IF(AM70&lt;2,"",IF(OR(ISNUMBER(SEARCH("full",AR70)),UPPER(TRIM(AR70))="FT",UPPER(TRIM(AR70))="FTE"),"FT",IF(AND(OR(ISNUMBER(SEARCH("part",AR70)),UPPER(TRIM(AR70))="PT",UPPER(TRIM(AR70))="PTE"),Apply2026="Yes",OR($P70="",N($P70)&gt;=PT_MinHours)),"PT","None"))))</f>
        <v/>
      </c>
      <c r="AV70" s="16" t="str">
        <f aca="false">IF(AK70=0,"",IF(AM70&lt;3,"",IF(OR(ISNUMBER(SEARCH("full",AS70)),UPPER(TRIM(AS70))="FT",UPPER(TRIM(AS70))="FTE"),"FT",IF(AND(OR(ISNUMBER(SEARCH("part",AS70)),UPPER(TRIM(AS70))="PT",UPPER(TRIM(AS70))="PTE"),Apply2026="Yes",OR($P70="",N($P70)&gt;=PT_MinHours)),"PT","None"))))</f>
        <v/>
      </c>
      <c r="AW70" s="16" t="str">
        <f aca="false">IF(AK70=0,"",IF(AND(AM70&gt;=3,AP70&lt;=AsOfDate),AV70,IF(AND(AM70&gt;=2,AO70&lt;=AsOfDate),AU70,AT70)))</f>
        <v/>
      </c>
      <c r="AX70" s="16" t="str">
        <f aca="false">IF(AK70=0,"",IF(AsOfDate&lt;AL70,-1,12*(YEAR(AsOfDate)-YEAR(AL70))+MONTH(AsOfDate)-MONTH(AL70)-IF(DAY(AsOfDate)&lt;MIN(DAY(AL70),DAY(EOMONTH(AsOfDate,0))),1,0)))</f>
        <v/>
      </c>
      <c r="AY70" s="16" t="str">
        <f aca="false">IF(AK70=0,"",IF(OR(AM70&lt;2,AO70&gt;AsOfDate),AX70,IF((AO70-1)&lt;AL70,-1,12*(YEAR((AO70-1))-YEAR(AL70))+MONTH((AO70-1))-MONTH(AL70)-IF(DAY((AO70-1))&lt;MIN(DAY(AL70),DAY(EOMONTH((AO70-1),0))),1,0))))</f>
        <v/>
      </c>
      <c r="AZ70" s="16" t="str">
        <f aca="false">IF(AK70=0,"",IF(OR(AM70&lt;3,AP70&gt;AsOfDate),AX70,IF((AP70-1)&lt;AL70,-1,12*(YEAR((AP70-1))-YEAR(AL70))+MONTH((AP70-1))-MONTH(AL70)-IF(DAY((AP70-1))&lt;MIN(DAY(AL70),DAY(EOMONTH((AP70-1),0))),1,0))))</f>
        <v/>
      </c>
      <c r="BA70" s="16" t="str">
        <f aca="false">IF(AK70=0,"",IF(PFYDate&lt;AL70,-1,12*(YEAR(PFYDate)-YEAR(AL70))+MONTH(PFYDate)-MONTH(AL70)-IF(DAY(PFYDate)&lt;MIN(DAY(AL70),DAY(EOMONTH(PFYDate,0))),1,0)))</f>
        <v/>
      </c>
      <c r="BB70" s="16" t="str">
        <f aca="false">IF(AK70=0,"",IF(OR(AM70&lt;2,AO70&gt;PFYDate),BA70,IF((AO70-1)&lt;AL70,-1,12*(YEAR((AO70-1))-YEAR(AL70))+MONTH((AO70-1))-MONTH(AL70)-IF(DAY((AO70-1))&lt;MIN(DAY(AL70),DAY(EOMONTH((AO70-1),0))),1,0))))</f>
        <v/>
      </c>
      <c r="BC70" s="16" t="str">
        <f aca="false">IF(AK70=0,"",IF(OR(AM70&lt;3,AP70&gt;PFYDate),BA70,IF((AP70-1)&lt;AL70,-1,12*(YEAR((AP70-1))-YEAR(AL70))+MONTH((AP70-1))-MONTH(AL70)-IF(DAY((AP70-1))&lt;MIN(DAY(AL70),DAY(EOMONTH((AP70-1),0))),1,0))))</f>
        <v/>
      </c>
      <c r="BD70" s="16" t="str">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
      </c>
      <c r="BE70" s="16" t="str">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
      </c>
      <c r="BF70" s="16" t="str">
        <f aca="false">IF(AK70=0,"",IF(AW70="FT",IF(AX70&lt;FT_First,FT_First,IF(AX70&lt;FT_Y5,MIN(FT_Y5,FT_First+FT_Int1*(INT((AX70-FT_First)/FT_Int1)+1)),FT_Y5+12*INT((AX70-FT_Y5)/12)+FT_Int2*(INT(MOD(AX70-FT_Y5,12)/FT_Int2)+1))),IF(AW70="PT",IF(AX70&lt;PT_First,PT_First,PT_First+PT_Int*(INT((AX70-PT_First)/PT_Int)+1)),"")))</f>
        <v/>
      </c>
      <c r="BG70" s="16" t="str">
        <f aca="false">IF(AK70=0,"",IF(NOT(LH_Ready),0,COUNTIFS(INDEX(LH_Data,0,LH_ColFirst),$A70,INDEX(LH_Data,0,LH_ColSur),$B70,INDEX(LH_Data,0,LH_ColCat),BonusCat)))</f>
        <v/>
      </c>
      <c r="BH70" s="16" t="str">
        <f aca="false">IF(AK70=0,"",IF(OR(NOT(LH_Ready),BG70=0),0,SUMPRODUCT(MAX((INDEX(LH_Data,0,LH_ColFirst)=$A70)*(INDEX(LH_Data,0,LH_ColSur)=$B70)*(INDEX(LH_Data,0,LH_ColCat)=BonusCat)*ROW(LH_Data)))))</f>
        <v/>
      </c>
      <c r="BI70" s="16" t="str">
        <f aca="false">IF(AK70=0,"",IF(EOMONTH(AsOfDate,-1)&lt;AL70,-1,12*(YEAR(EOMONTH(AsOfDate,-1))-YEAR(AL70))+MONTH(EOMONTH(AsOfDate,-1))-MONTH(AL70)-IF(DAY(EOMONTH(AsOfDate,-1))&lt;MIN(DAY(AL70),DAY(EOMONTH(EOMONTH(AsOfDate,-1),0))),1,0)))</f>
        <v/>
      </c>
      <c r="BJ70" s="16" t="str">
        <f aca="false">IF(AK70=0,"",IF(OR(AM70&lt;2,AO70&gt;EOMONTH(AsOfDate,-1)),BI70,IF((AO70-1)&lt;AL70,-1,12*(YEAR((AO70-1))-YEAR(AL70))+MONTH((AO70-1))-MONTH(AL70)-IF(DAY((AO70-1))&lt;MIN(DAY(AL70),DAY(EOMONTH((AO70-1),0))),1,0))))</f>
        <v/>
      </c>
      <c r="BK70" s="16" t="str">
        <f aca="false">IF(AK70=0,"",IF(OR(AM70&lt;3,AP70&gt;EOMONTH(AsOfDate,-1)),BI70,IF((AP70-1)&lt;AL70,-1,12*(YEAR((AP70-1))-YEAR(AL70))+MONTH((AP70-1))-MONTH(AL70)-IF(DAY((AP70-1))&lt;MIN(DAY(AL70),DAY(EOMONTH((AP70-1),0))),1,0))))</f>
        <v/>
      </c>
      <c r="BL70" s="16" t="str">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
      </c>
      <c r="BM70" s="16" t="str">
        <f aca="false">IF(AK70=0,"",IF(AW70="FT",IF(AX70&lt;FT_First,"",IF(AX70&lt;FT_Y5,FT_First+FT_Int1*INT((AX70-FT_First)/FT_Int1),FT_Y5+FT_Int2*INT((AX70-FT_Y5)/FT_Int2))),IF(AW70="PT",IF(AX70&lt;PT_First,"",PT_First+PT_Int*INT((AX70-PT_First)/PT_Int)),"")))</f>
        <v/>
      </c>
      <c r="BN70" s="16" t="str">
        <f aca="false">IF(AK70=0,"",IF((SchemeStart-1)&lt;AL70,-1,12*(YEAR((SchemeStart-1))-YEAR(AL70))+MONTH((SchemeStart-1))-MONTH(AL70)-IF(DAY((SchemeStart-1))&lt;MIN(DAY(AL70),DAY(EOMONTH((SchemeStart-1),0))),1,0)))</f>
        <v/>
      </c>
      <c r="BO70" s="16" t="str">
        <f aca="false">IF(AK70=0,"",IF(OR(AM70&lt;2,AO70&gt;(SchemeStart-1)),BN70,IF((AO70-1)&lt;AL70,-1,12*(YEAR((AO70-1))-YEAR(AL70))+MONTH((AO70-1))-MONTH(AL70)-IF(DAY((AO70-1))&lt;MIN(DAY(AL70),DAY(EOMONTH((AO70-1),0))),1,0))))</f>
        <v/>
      </c>
      <c r="BP70" s="16" t="str">
        <f aca="false">IF(AK70=0,"",IF(OR(AM70&lt;3,AP70&gt;(SchemeStart-1)),BN70,IF((AP70-1)&lt;AL70,-1,12*(YEAR((AP70-1))-YEAR(AL70))+MONTH((AP70-1))-MONTH(AL70)-IF(DAY((AP70-1))&lt;MIN(DAY(AL70),DAY(EOMONTH((AP70-1),0))),1,0))))</f>
        <v/>
      </c>
      <c r="BQ70" s="16" t="str">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
      </c>
      <c r="BR70" s="0" t="str">
        <f aca="false">IF(LEN($A70&amp;$B70)=0,"",$A70&amp;" "&amp;$B70)</f>
        <v/>
      </c>
    </row>
    <row r="71" customFormat="false" ht="15" hidden="false" customHeight="false" outlineLevel="0" collapsed="false">
      <c r="A71" s="12"/>
      <c r="B71" s="12"/>
      <c r="C71" s="12"/>
      <c r="D71" s="13"/>
      <c r="E71" s="14" t="str">
        <f aca="false">IF(OR(AK71=0,$D71=""),"",DATE(YEAR(AsOfDate)+IF(DATE(YEAR(AsOfDate),MONTH($D71),DAY($D71))&lt;=AsOfDate,1,0),MONTH($D71),DAY($D71)))</f>
        <v/>
      </c>
      <c r="F71" s="13"/>
      <c r="G71" s="13"/>
      <c r="H71" s="13"/>
      <c r="I71" s="13"/>
      <c r="J71" s="13"/>
      <c r="K71" s="14" t="str">
        <f aca="false">IF(AK71=0,"",DATE(YEAR(AsOfDate)+IF(DATE(YEAR(AsOfDate),MONTH(AL71),DAY(AL71))&lt;=AsOfDate,1,0),MONTH(AL71),DAY(AL71)))</f>
        <v/>
      </c>
      <c r="L71" s="15" t="str">
        <f aca="false">IF(AK71=0,"",ROUND((AsOfDate-AL71)/365.25,1))</f>
        <v/>
      </c>
      <c r="M71" s="16" t="str">
        <f aca="false">IF(AK71=0,"",IF(AsOfDate&lt;AL71,"-",DATEDIF(AL71,AsOfDate,"y")&amp;"y "&amp;DATEDIF(AL71,AsOfDate,"ym")&amp;"m "&amp;DATEDIF(AL71,AsOfDate,"md")&amp;"d"))</f>
        <v/>
      </c>
      <c r="N71" s="17" t="str">
        <f aca="false">IF(AK71=0,"",O71*HoursPerDay)</f>
        <v/>
      </c>
      <c r="O71" s="17" t="str">
        <f aca="false">IF(AK71=0,"",MAX(0,BD71-BQ71))</f>
        <v/>
      </c>
      <c r="P71" s="18"/>
      <c r="Q71" s="16"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16"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IF(AK71=0,"",IF(AW71="None","",EDATE(AL71,BF71)))</f>
        <v/>
      </c>
      <c r="T71" s="17" t="str">
        <f aca="false">IF(AK71=0,"",IF(NOT(LH_Ready),"",IF($F71&gt;PFYDate,0,IF(LH_ColPeriod=0,W71-U71+V71,SUMIFS(INDEX(LH_Data,0,LH_ColAcc),INDEX(LH_Data,0,LH_ColFirst),$A71,INDEX(LH_Data,0,LH_ColSur),$B71,INDEX(LH_Data,0,LH_ColCat),BonusCat,INDEX(LH_Data,0,LH_ColPeriod),LH_OpenLabel)*UnitFactor))))</f>
        <v/>
      </c>
      <c r="U71" s="17" t="str">
        <f aca="false">IF(AK71=0,"",IF(NOT(LH_Ready),"",SUMIFS(INDEX(LH_Data,0,LH_ColAcc),INDEX(LH_Data,0,LH_ColFirst),$A71,INDEX(LH_Data,0,LH_ColSur),$B71,INDEX(LH_Data,0,LH_ColCat),BonusCat,INDEX(LH_Data,0,LH_ColStart),"&gt;="&amp;AL71)*UnitFactor))</f>
        <v/>
      </c>
      <c r="V71" s="17" t="str">
        <f aca="false">IF(AK71=0,"",IF(NOT(LH_Ready),"",SUMIFS(INDEX(LH_Data,0,LH_ColTaken),INDEX(LH_Data,0,LH_ColFirst),$A71,INDEX(LH_Data,0,LH_ColSur),$B71,INDEX(LH_Data,0,LH_ColCat),BonusCat,INDEX(LH_Data,0,LH_ColStart),"&gt;="&amp;AL71)*UnitFactor))</f>
        <v/>
      </c>
      <c r="W71" s="17" t="str">
        <f aca="false">IF(AK71=0,"",IF(NOT(LH_Ready),"",IF(BH71=0,0,INDEX(INDEX(LH_Data,0,LH_ColClose),BH71-1)*UnitFactor)))</f>
        <v/>
      </c>
      <c r="X71" s="17" t="str">
        <f aca="false">IF(AK71=0,"",(MAX(0,BD71-BQ71)-MAX(0,BE71-BQ71))*HoursPerDay)</f>
        <v/>
      </c>
      <c r="Y71" s="17" t="str">
        <f aca="false">IF(AK71=0,"",IF(NOT(LH_Ready),"",IF($AI71="Yes",N(AE71)*HoursPerDay-SUMIFS(INDEX(LH_Data,0,LH_ColAcc),INDEX(LH_Data,0,LH_ColFirst),$A71,INDEX(LH_Data,0,LH_ColSur),$B71,INDEX(LH_Data,0,LH_ColCat),BonusCat,INDEX(LH_Data,0,LH_ColStart),"&gt;="&amp;(EOMONTH(AsOfDate,-1)+1),INDEX(LH_Data,0,LH_ColStart),"&lt;="&amp;AsOfDate)*UnitFactor,IF(BG71=0,N71,N71-N(T71)-N(U71)))))</f>
        <v/>
      </c>
      <c r="Z71" s="16" t="str">
        <f aca="false">IF(OR(AK71=0,Y71=""),"",IF(Y71&gt;0,"Yes","No"))</f>
        <v/>
      </c>
      <c r="AA71" s="16"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
      </c>
      <c r="AB71" s="17" t="str">
        <f aca="false">IF(OR(AK71=0,T71=""),"",MAX(0,BE71-BQ71)*HoursPerDay-T71)</f>
        <v/>
      </c>
      <c r="AC71" s="16" t="str">
        <f aca="false">IF(AK71=0,"",BG71)</f>
        <v/>
      </c>
      <c r="AD71" s="16"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17" t="str">
        <f aca="false">IF(AK71=0,"",O71-MAX(0,BL71-BQ71))</f>
        <v/>
      </c>
      <c r="AF71" s="14" t="str">
        <f aca="false">IF(OR(AK71=0,AE71="",N(AE71)=0,BM71=""),"",EDATE(AL71,BM71))</f>
        <v/>
      </c>
      <c r="AG71" s="17" t="str">
        <f aca="false">IF(AK71=0,"",MIN(BD71,BQ71))</f>
        <v/>
      </c>
      <c r="AH71" s="17" t="str">
        <f aca="false">IF(AK71=0,"",IF(NOT(LH_Ready),"",IF(BG71=0,0,MAX(0,ROUND(N(T71)+N(U71)-N71,2)))))</f>
        <v/>
      </c>
      <c r="AI71" s="12"/>
      <c r="AJ71" s="12"/>
      <c r="AK71" s="16" t="n">
        <f aca="false">IF(OR(LEN($A71&amp;$B71)=0,$F71=""),0,1)</f>
        <v>0</v>
      </c>
      <c r="AL71" s="14" t="str">
        <f aca="false">IF(AK71=0,"",IF(PreSchemeCounts="No",MAX(SchemeStart,IF($J71&lt;&gt;"",$J71,IF(OR(CasualCounts="Yes",COUNT($G71:$I71)=0),$F71,IF(Apply2026="No",IF($I71="",$F71,$I71),IF(COUNT($H71:$I71)=0,$F71,MIN($H71:$I71)))))),IF($J71&lt;&gt;"",$J71,IF(OR(CasualCounts="Yes",COUNT($G71:$I71)=0),$F71,IF(Apply2026="No",IF($I71="",$F71,$I71),IF(COUNT($H71:$I71)=0,$F71,MIN($H71:$I71)))))))</f>
        <v/>
      </c>
      <c r="AM71" s="16" t="str">
        <f aca="false">IF(AK71=0,"",COUNT($G71:$I71))</f>
        <v/>
      </c>
      <c r="AN71" s="14" t="str">
        <f aca="false">IF(AK71=0,"",IFERROR(SMALL($G71:$I71,1),""))</f>
        <v/>
      </c>
      <c r="AO71" s="14" t="str">
        <f aca="false">IF(AK71=0,"",IFERROR(SMALL($G71:$I71,2),""))</f>
        <v/>
      </c>
      <c r="AP71" s="14" t="str">
        <f aca="false">IF(AK71=0,"",IFERROR(SMALL($G71:$I71,3),""))</f>
        <v/>
      </c>
      <c r="AQ71" s="16" t="str">
        <f aca="false">IF(AK71=0,"",IF(AN71="","",IF(AN71=$H71,"Part-Time",IF(AN71=$I71,"Full-Time","Casual"))))</f>
        <v/>
      </c>
      <c r="AR71" s="16" t="str">
        <f aca="false">IF(AK71=0,"",IF(AO71="","",IF(AO71=$H71,"Part-Time",IF(AO71=$I71,"Full-Time","Casual"))))</f>
        <v/>
      </c>
      <c r="AS71" s="16" t="str">
        <f aca="false">IF(AK71=0,"",IF(AP71="","",IF(AP71=$H71,"Part-Time",IF(AP71=$I71,"Full-Time","Casual"))))</f>
        <v/>
      </c>
      <c r="AT71" s="16"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
      </c>
      <c r="AU71" s="16" t="str">
        <f aca="false">IF(AK71=0,"",IF(AM71&lt;2,"",IF(OR(ISNUMBER(SEARCH("full",AR71)),UPPER(TRIM(AR71))="FT",UPPER(TRIM(AR71))="FTE"),"FT",IF(AND(OR(ISNUMBER(SEARCH("part",AR71)),UPPER(TRIM(AR71))="PT",UPPER(TRIM(AR71))="PTE"),Apply2026="Yes",OR($P71="",N($P71)&gt;=PT_MinHours)),"PT","None"))))</f>
        <v/>
      </c>
      <c r="AV71" s="16" t="str">
        <f aca="false">IF(AK71=0,"",IF(AM71&lt;3,"",IF(OR(ISNUMBER(SEARCH("full",AS71)),UPPER(TRIM(AS71))="FT",UPPER(TRIM(AS71))="FTE"),"FT",IF(AND(OR(ISNUMBER(SEARCH("part",AS71)),UPPER(TRIM(AS71))="PT",UPPER(TRIM(AS71))="PTE"),Apply2026="Yes",OR($P71="",N($P71)&gt;=PT_MinHours)),"PT","None"))))</f>
        <v/>
      </c>
      <c r="AW71" s="16" t="str">
        <f aca="false">IF(AK71=0,"",IF(AND(AM71&gt;=3,AP71&lt;=AsOfDate),AV71,IF(AND(AM71&gt;=2,AO71&lt;=AsOfDate),AU71,AT71)))</f>
        <v/>
      </c>
      <c r="AX71" s="16" t="str">
        <f aca="false">IF(AK71=0,"",IF(AsOfDate&lt;AL71,-1,12*(YEAR(AsOfDate)-YEAR(AL71))+MONTH(AsOfDate)-MONTH(AL71)-IF(DAY(AsOfDate)&lt;MIN(DAY(AL71),DAY(EOMONTH(AsOfDate,0))),1,0)))</f>
        <v/>
      </c>
      <c r="AY71" s="16" t="str">
        <f aca="false">IF(AK71=0,"",IF(OR(AM71&lt;2,AO71&gt;AsOfDate),AX71,IF((AO71-1)&lt;AL71,-1,12*(YEAR((AO71-1))-YEAR(AL71))+MONTH((AO71-1))-MONTH(AL71)-IF(DAY((AO71-1))&lt;MIN(DAY(AL71),DAY(EOMONTH((AO71-1),0))),1,0))))</f>
        <v/>
      </c>
      <c r="AZ71" s="16" t="str">
        <f aca="false">IF(AK71=0,"",IF(OR(AM71&lt;3,AP71&gt;AsOfDate),AX71,IF((AP71-1)&lt;AL71,-1,12*(YEAR((AP71-1))-YEAR(AL71))+MONTH((AP71-1))-MONTH(AL71)-IF(DAY((AP71-1))&lt;MIN(DAY(AL71),DAY(EOMONTH((AP71-1),0))),1,0))))</f>
        <v/>
      </c>
      <c r="BA71" s="16" t="str">
        <f aca="false">IF(AK71=0,"",IF(PFYDate&lt;AL71,-1,12*(YEAR(PFYDate)-YEAR(AL71))+MONTH(PFYDate)-MONTH(AL71)-IF(DAY(PFYDate)&lt;MIN(DAY(AL71),DAY(EOMONTH(PFYDate,0))),1,0)))</f>
        <v/>
      </c>
      <c r="BB71" s="16" t="str">
        <f aca="false">IF(AK71=0,"",IF(OR(AM71&lt;2,AO71&gt;PFYDate),BA71,IF((AO71-1)&lt;AL71,-1,12*(YEAR((AO71-1))-YEAR(AL71))+MONTH((AO71-1))-MONTH(AL71)-IF(DAY((AO71-1))&lt;MIN(DAY(AL71),DAY(EOMONTH((AO71-1),0))),1,0))))</f>
        <v/>
      </c>
      <c r="BC71" s="16" t="str">
        <f aca="false">IF(AK71=0,"",IF(OR(AM71&lt;3,AP71&gt;PFYDate),BA71,IF((AP71-1)&lt;AL71,-1,12*(YEAR((AP71-1))-YEAR(AL71))+MONTH((AP71-1))-MONTH(AL71)-IF(DAY((AP71-1))&lt;MIN(DAY(AL71),DAY(EOMONTH((AP71-1),0))),1,0))))</f>
        <v/>
      </c>
      <c r="BD71" s="16" t="str">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
      </c>
      <c r="BE71" s="16" t="str">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
      </c>
      <c r="BF71" s="16" t="str">
        <f aca="false">IF(AK71=0,"",IF(AW71="FT",IF(AX71&lt;FT_First,FT_First,IF(AX71&lt;FT_Y5,MIN(FT_Y5,FT_First+FT_Int1*(INT((AX71-FT_First)/FT_Int1)+1)),FT_Y5+12*INT((AX71-FT_Y5)/12)+FT_Int2*(INT(MOD(AX71-FT_Y5,12)/FT_Int2)+1))),IF(AW71="PT",IF(AX71&lt;PT_First,PT_First,PT_First+PT_Int*(INT((AX71-PT_First)/PT_Int)+1)),"")))</f>
        <v/>
      </c>
      <c r="BG71" s="16" t="str">
        <f aca="false">IF(AK71=0,"",IF(NOT(LH_Ready),0,COUNTIFS(INDEX(LH_Data,0,LH_ColFirst),$A71,INDEX(LH_Data,0,LH_ColSur),$B71,INDEX(LH_Data,0,LH_ColCat),BonusCat)))</f>
        <v/>
      </c>
      <c r="BH71" s="16" t="str">
        <f aca="false">IF(AK71=0,"",IF(OR(NOT(LH_Ready),BG71=0),0,SUMPRODUCT(MAX((INDEX(LH_Data,0,LH_ColFirst)=$A71)*(INDEX(LH_Data,0,LH_ColSur)=$B71)*(INDEX(LH_Data,0,LH_ColCat)=BonusCat)*ROW(LH_Data)))))</f>
        <v/>
      </c>
      <c r="BI71" s="16" t="str">
        <f aca="false">IF(AK71=0,"",IF(EOMONTH(AsOfDate,-1)&lt;AL71,-1,12*(YEAR(EOMONTH(AsOfDate,-1))-YEAR(AL71))+MONTH(EOMONTH(AsOfDate,-1))-MONTH(AL71)-IF(DAY(EOMONTH(AsOfDate,-1))&lt;MIN(DAY(AL71),DAY(EOMONTH(EOMONTH(AsOfDate,-1),0))),1,0)))</f>
        <v/>
      </c>
      <c r="BJ71" s="16" t="str">
        <f aca="false">IF(AK71=0,"",IF(OR(AM71&lt;2,AO71&gt;EOMONTH(AsOfDate,-1)),BI71,IF((AO71-1)&lt;AL71,-1,12*(YEAR((AO71-1))-YEAR(AL71))+MONTH((AO71-1))-MONTH(AL71)-IF(DAY((AO71-1))&lt;MIN(DAY(AL71),DAY(EOMONTH((AO71-1),0))),1,0))))</f>
        <v/>
      </c>
      <c r="BK71" s="16" t="str">
        <f aca="false">IF(AK71=0,"",IF(OR(AM71&lt;3,AP71&gt;EOMONTH(AsOfDate,-1)),BI71,IF((AP71-1)&lt;AL71,-1,12*(YEAR((AP71-1))-YEAR(AL71))+MONTH((AP71-1))-MONTH(AL71)-IF(DAY((AP71-1))&lt;MIN(DAY(AL71),DAY(EOMONTH((AP71-1),0))),1,0))))</f>
        <v/>
      </c>
      <c r="BL71" s="16" t="str">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
      </c>
      <c r="BM71" s="16" t="str">
        <f aca="false">IF(AK71=0,"",IF(AW71="FT",IF(AX71&lt;FT_First,"",IF(AX71&lt;FT_Y5,FT_First+FT_Int1*INT((AX71-FT_First)/FT_Int1),FT_Y5+FT_Int2*INT((AX71-FT_Y5)/FT_Int2))),IF(AW71="PT",IF(AX71&lt;PT_First,"",PT_First+PT_Int*INT((AX71-PT_First)/PT_Int)),"")))</f>
        <v/>
      </c>
      <c r="BN71" s="16" t="str">
        <f aca="false">IF(AK71=0,"",IF((SchemeStart-1)&lt;AL71,-1,12*(YEAR((SchemeStart-1))-YEAR(AL71))+MONTH((SchemeStart-1))-MONTH(AL71)-IF(DAY((SchemeStart-1))&lt;MIN(DAY(AL71),DAY(EOMONTH((SchemeStart-1),0))),1,0)))</f>
        <v/>
      </c>
      <c r="BO71" s="16" t="str">
        <f aca="false">IF(AK71=0,"",IF(OR(AM71&lt;2,AO71&gt;(SchemeStart-1)),BN71,IF((AO71-1)&lt;AL71,-1,12*(YEAR((AO71-1))-YEAR(AL71))+MONTH((AO71-1))-MONTH(AL71)-IF(DAY((AO71-1))&lt;MIN(DAY(AL71),DAY(EOMONTH((AO71-1),0))),1,0))))</f>
        <v/>
      </c>
      <c r="BP71" s="16" t="str">
        <f aca="false">IF(AK71=0,"",IF(OR(AM71&lt;3,AP71&gt;(SchemeStart-1)),BN71,IF((AP71-1)&lt;AL71,-1,12*(YEAR((AP71-1))-YEAR(AL71))+MONTH((AP71-1))-MONTH(AL71)-IF(DAY((AP71-1))&lt;MIN(DAY(AL71),DAY(EOMONTH((AP71-1),0))),1,0))))</f>
        <v/>
      </c>
      <c r="BQ71" s="16" t="str">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
      </c>
      <c r="BR71" s="0" t="str">
        <f aca="false">IF(LEN($A71&amp;$B71)=0,"",$A71&amp;" "&amp;$B71)</f>
        <v/>
      </c>
    </row>
    <row r="72" customFormat="false" ht="15" hidden="false" customHeight="false" outlineLevel="0" collapsed="false">
      <c r="A72" s="12"/>
      <c r="B72" s="12"/>
      <c r="C72" s="12"/>
      <c r="D72" s="13"/>
      <c r="E72" s="14" t="str">
        <f aca="false">IF(OR(AK72=0,$D72=""),"",DATE(YEAR(AsOfDate)+IF(DATE(YEAR(AsOfDate),MONTH($D72),DAY($D72))&lt;=AsOfDate,1,0),MONTH($D72),DAY($D72)))</f>
        <v/>
      </c>
      <c r="F72" s="13"/>
      <c r="G72" s="13"/>
      <c r="H72" s="13"/>
      <c r="I72" s="13"/>
      <c r="J72" s="13"/>
      <c r="K72" s="14" t="str">
        <f aca="false">IF(AK72=0,"",DATE(YEAR(AsOfDate)+IF(DATE(YEAR(AsOfDate),MONTH(AL72),DAY(AL72))&lt;=AsOfDate,1,0),MONTH(AL72),DAY(AL72)))</f>
        <v/>
      </c>
      <c r="L72" s="15" t="str">
        <f aca="false">IF(AK72=0,"",ROUND((AsOfDate-AL72)/365.25,1))</f>
        <v/>
      </c>
      <c r="M72" s="16" t="str">
        <f aca="false">IF(AK72=0,"",IF(AsOfDate&lt;AL72,"-",DATEDIF(AL72,AsOfDate,"y")&amp;"y "&amp;DATEDIF(AL72,AsOfDate,"ym")&amp;"m "&amp;DATEDIF(AL72,AsOfDate,"md")&amp;"d"))</f>
        <v/>
      </c>
      <c r="N72" s="17" t="str">
        <f aca="false">IF(AK72=0,"",O72*HoursPerDay)</f>
        <v/>
      </c>
      <c r="O72" s="17" t="str">
        <f aca="false">IF(AK72=0,"",MAX(0,BD72-BQ72))</f>
        <v/>
      </c>
      <c r="P72" s="18"/>
      <c r="Q72" s="16"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16"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IF(AK72=0,"",IF(AW72="None","",EDATE(AL72,BF72)))</f>
        <v/>
      </c>
      <c r="T72" s="17" t="str">
        <f aca="false">IF(AK72=0,"",IF(NOT(LH_Ready),"",IF($F72&gt;PFYDate,0,IF(LH_ColPeriod=0,W72-U72+V72,SUMIFS(INDEX(LH_Data,0,LH_ColAcc),INDEX(LH_Data,0,LH_ColFirst),$A72,INDEX(LH_Data,0,LH_ColSur),$B72,INDEX(LH_Data,0,LH_ColCat),BonusCat,INDEX(LH_Data,0,LH_ColPeriod),LH_OpenLabel)*UnitFactor))))</f>
        <v/>
      </c>
      <c r="U72" s="17" t="str">
        <f aca="false">IF(AK72=0,"",IF(NOT(LH_Ready),"",SUMIFS(INDEX(LH_Data,0,LH_ColAcc),INDEX(LH_Data,0,LH_ColFirst),$A72,INDEX(LH_Data,0,LH_ColSur),$B72,INDEX(LH_Data,0,LH_ColCat),BonusCat,INDEX(LH_Data,0,LH_ColStart),"&gt;="&amp;AL72)*UnitFactor))</f>
        <v/>
      </c>
      <c r="V72" s="17" t="str">
        <f aca="false">IF(AK72=0,"",IF(NOT(LH_Ready),"",SUMIFS(INDEX(LH_Data,0,LH_ColTaken),INDEX(LH_Data,0,LH_ColFirst),$A72,INDEX(LH_Data,0,LH_ColSur),$B72,INDEX(LH_Data,0,LH_ColCat),BonusCat,INDEX(LH_Data,0,LH_ColStart),"&gt;="&amp;AL72)*UnitFactor))</f>
        <v/>
      </c>
      <c r="W72" s="17" t="str">
        <f aca="false">IF(AK72=0,"",IF(NOT(LH_Ready),"",IF(BH72=0,0,INDEX(INDEX(LH_Data,0,LH_ColClose),BH72-1)*UnitFactor)))</f>
        <v/>
      </c>
      <c r="X72" s="17" t="str">
        <f aca="false">IF(AK72=0,"",(MAX(0,BD72-BQ72)-MAX(0,BE72-BQ72))*HoursPerDay)</f>
        <v/>
      </c>
      <c r="Y72" s="17" t="str">
        <f aca="false">IF(AK72=0,"",IF(NOT(LH_Ready),"",IF($AI72="Yes",N(AE72)*HoursPerDay-SUMIFS(INDEX(LH_Data,0,LH_ColAcc),INDEX(LH_Data,0,LH_ColFirst),$A72,INDEX(LH_Data,0,LH_ColSur),$B72,INDEX(LH_Data,0,LH_ColCat),BonusCat,INDEX(LH_Data,0,LH_ColStart),"&gt;="&amp;(EOMONTH(AsOfDate,-1)+1),INDEX(LH_Data,0,LH_ColStart),"&lt;="&amp;AsOfDate)*UnitFactor,IF(BG72=0,N72,N72-N(T72)-N(U72)))))</f>
        <v/>
      </c>
      <c r="Z72" s="16" t="str">
        <f aca="false">IF(OR(AK72=0,Y72=""),"",IF(Y72&gt;0,"Yes","No"))</f>
        <v/>
      </c>
      <c r="AA72" s="16"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
      </c>
      <c r="AB72" s="17" t="str">
        <f aca="false">IF(OR(AK72=0,T72=""),"",MAX(0,BE72-BQ72)*HoursPerDay-T72)</f>
        <v/>
      </c>
      <c r="AC72" s="16" t="str">
        <f aca="false">IF(AK72=0,"",BG72)</f>
        <v/>
      </c>
      <c r="AD72" s="16"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17" t="str">
        <f aca="false">IF(AK72=0,"",O72-MAX(0,BL72-BQ72))</f>
        <v/>
      </c>
      <c r="AF72" s="14" t="str">
        <f aca="false">IF(OR(AK72=0,AE72="",N(AE72)=0,BM72=""),"",EDATE(AL72,BM72))</f>
        <v/>
      </c>
      <c r="AG72" s="17" t="str">
        <f aca="false">IF(AK72=0,"",MIN(BD72,BQ72))</f>
        <v/>
      </c>
      <c r="AH72" s="17" t="str">
        <f aca="false">IF(AK72=0,"",IF(NOT(LH_Ready),"",IF(BG72=0,0,MAX(0,ROUND(N(T72)+N(U72)-N72,2)))))</f>
        <v/>
      </c>
      <c r="AI72" s="12"/>
      <c r="AJ72" s="12"/>
      <c r="AK72" s="16" t="n">
        <f aca="false">IF(OR(LEN($A72&amp;$B72)=0,$F72=""),0,1)</f>
        <v>0</v>
      </c>
      <c r="AL72" s="14" t="str">
        <f aca="false">IF(AK72=0,"",IF(PreSchemeCounts="No",MAX(SchemeStart,IF($J72&lt;&gt;"",$J72,IF(OR(CasualCounts="Yes",COUNT($G72:$I72)=0),$F72,IF(Apply2026="No",IF($I72="",$F72,$I72),IF(COUNT($H72:$I72)=0,$F72,MIN($H72:$I72)))))),IF($J72&lt;&gt;"",$J72,IF(OR(CasualCounts="Yes",COUNT($G72:$I72)=0),$F72,IF(Apply2026="No",IF($I72="",$F72,$I72),IF(COUNT($H72:$I72)=0,$F72,MIN($H72:$I72)))))))</f>
        <v/>
      </c>
      <c r="AM72" s="16" t="str">
        <f aca="false">IF(AK72=0,"",COUNT($G72:$I72))</f>
        <v/>
      </c>
      <c r="AN72" s="14" t="str">
        <f aca="false">IF(AK72=0,"",IFERROR(SMALL($G72:$I72,1),""))</f>
        <v/>
      </c>
      <c r="AO72" s="14" t="str">
        <f aca="false">IF(AK72=0,"",IFERROR(SMALL($G72:$I72,2),""))</f>
        <v/>
      </c>
      <c r="AP72" s="14" t="str">
        <f aca="false">IF(AK72=0,"",IFERROR(SMALL($G72:$I72,3),""))</f>
        <v/>
      </c>
      <c r="AQ72" s="16" t="str">
        <f aca="false">IF(AK72=0,"",IF(AN72="","",IF(AN72=$H72,"Part-Time",IF(AN72=$I72,"Full-Time","Casual"))))</f>
        <v/>
      </c>
      <c r="AR72" s="16" t="str">
        <f aca="false">IF(AK72=0,"",IF(AO72="","",IF(AO72=$H72,"Part-Time",IF(AO72=$I72,"Full-Time","Casual"))))</f>
        <v/>
      </c>
      <c r="AS72" s="16" t="str">
        <f aca="false">IF(AK72=0,"",IF(AP72="","",IF(AP72=$H72,"Part-Time",IF(AP72=$I72,"Full-Time","Casual"))))</f>
        <v/>
      </c>
      <c r="AT72" s="16"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
      </c>
      <c r="AU72" s="16" t="str">
        <f aca="false">IF(AK72=0,"",IF(AM72&lt;2,"",IF(OR(ISNUMBER(SEARCH("full",AR72)),UPPER(TRIM(AR72))="FT",UPPER(TRIM(AR72))="FTE"),"FT",IF(AND(OR(ISNUMBER(SEARCH("part",AR72)),UPPER(TRIM(AR72))="PT",UPPER(TRIM(AR72))="PTE"),Apply2026="Yes",OR($P72="",N($P72)&gt;=PT_MinHours)),"PT","None"))))</f>
        <v/>
      </c>
      <c r="AV72" s="16" t="str">
        <f aca="false">IF(AK72=0,"",IF(AM72&lt;3,"",IF(OR(ISNUMBER(SEARCH("full",AS72)),UPPER(TRIM(AS72))="FT",UPPER(TRIM(AS72))="FTE"),"FT",IF(AND(OR(ISNUMBER(SEARCH("part",AS72)),UPPER(TRIM(AS72))="PT",UPPER(TRIM(AS72))="PTE"),Apply2026="Yes",OR($P72="",N($P72)&gt;=PT_MinHours)),"PT","None"))))</f>
        <v/>
      </c>
      <c r="AW72" s="16" t="str">
        <f aca="false">IF(AK72=0,"",IF(AND(AM72&gt;=3,AP72&lt;=AsOfDate),AV72,IF(AND(AM72&gt;=2,AO72&lt;=AsOfDate),AU72,AT72)))</f>
        <v/>
      </c>
      <c r="AX72" s="16" t="str">
        <f aca="false">IF(AK72=0,"",IF(AsOfDate&lt;AL72,-1,12*(YEAR(AsOfDate)-YEAR(AL72))+MONTH(AsOfDate)-MONTH(AL72)-IF(DAY(AsOfDate)&lt;MIN(DAY(AL72),DAY(EOMONTH(AsOfDate,0))),1,0)))</f>
        <v/>
      </c>
      <c r="AY72" s="16" t="str">
        <f aca="false">IF(AK72=0,"",IF(OR(AM72&lt;2,AO72&gt;AsOfDate),AX72,IF((AO72-1)&lt;AL72,-1,12*(YEAR((AO72-1))-YEAR(AL72))+MONTH((AO72-1))-MONTH(AL72)-IF(DAY((AO72-1))&lt;MIN(DAY(AL72),DAY(EOMONTH((AO72-1),0))),1,0))))</f>
        <v/>
      </c>
      <c r="AZ72" s="16" t="str">
        <f aca="false">IF(AK72=0,"",IF(OR(AM72&lt;3,AP72&gt;AsOfDate),AX72,IF((AP72-1)&lt;AL72,-1,12*(YEAR((AP72-1))-YEAR(AL72))+MONTH((AP72-1))-MONTH(AL72)-IF(DAY((AP72-1))&lt;MIN(DAY(AL72),DAY(EOMONTH((AP72-1),0))),1,0))))</f>
        <v/>
      </c>
      <c r="BA72" s="16" t="str">
        <f aca="false">IF(AK72=0,"",IF(PFYDate&lt;AL72,-1,12*(YEAR(PFYDate)-YEAR(AL72))+MONTH(PFYDate)-MONTH(AL72)-IF(DAY(PFYDate)&lt;MIN(DAY(AL72),DAY(EOMONTH(PFYDate,0))),1,0)))</f>
        <v/>
      </c>
      <c r="BB72" s="16" t="str">
        <f aca="false">IF(AK72=0,"",IF(OR(AM72&lt;2,AO72&gt;PFYDate),BA72,IF((AO72-1)&lt;AL72,-1,12*(YEAR((AO72-1))-YEAR(AL72))+MONTH((AO72-1))-MONTH(AL72)-IF(DAY((AO72-1))&lt;MIN(DAY(AL72),DAY(EOMONTH((AO72-1),0))),1,0))))</f>
        <v/>
      </c>
      <c r="BC72" s="16" t="str">
        <f aca="false">IF(AK72=0,"",IF(OR(AM72&lt;3,AP72&gt;PFYDate),BA72,IF((AP72-1)&lt;AL72,-1,12*(YEAR((AP72-1))-YEAR(AL72))+MONTH((AP72-1))-MONTH(AL72)-IF(DAY((AP72-1))&lt;MIN(DAY(AL72),DAY(EOMONTH((AP72-1),0))),1,0))))</f>
        <v/>
      </c>
      <c r="BD72" s="16" t="str">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
      </c>
      <c r="BE72" s="16" t="str">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
      </c>
      <c r="BF72" s="16" t="str">
        <f aca="false">IF(AK72=0,"",IF(AW72="FT",IF(AX72&lt;FT_First,FT_First,IF(AX72&lt;FT_Y5,MIN(FT_Y5,FT_First+FT_Int1*(INT((AX72-FT_First)/FT_Int1)+1)),FT_Y5+12*INT((AX72-FT_Y5)/12)+FT_Int2*(INT(MOD(AX72-FT_Y5,12)/FT_Int2)+1))),IF(AW72="PT",IF(AX72&lt;PT_First,PT_First,PT_First+PT_Int*(INT((AX72-PT_First)/PT_Int)+1)),"")))</f>
        <v/>
      </c>
      <c r="BG72" s="16" t="str">
        <f aca="false">IF(AK72=0,"",IF(NOT(LH_Ready),0,COUNTIFS(INDEX(LH_Data,0,LH_ColFirst),$A72,INDEX(LH_Data,0,LH_ColSur),$B72,INDEX(LH_Data,0,LH_ColCat),BonusCat)))</f>
        <v/>
      </c>
      <c r="BH72" s="16" t="str">
        <f aca="false">IF(AK72=0,"",IF(OR(NOT(LH_Ready),BG72=0),0,SUMPRODUCT(MAX((INDEX(LH_Data,0,LH_ColFirst)=$A72)*(INDEX(LH_Data,0,LH_ColSur)=$B72)*(INDEX(LH_Data,0,LH_ColCat)=BonusCat)*ROW(LH_Data)))))</f>
        <v/>
      </c>
      <c r="BI72" s="16" t="str">
        <f aca="false">IF(AK72=0,"",IF(EOMONTH(AsOfDate,-1)&lt;AL72,-1,12*(YEAR(EOMONTH(AsOfDate,-1))-YEAR(AL72))+MONTH(EOMONTH(AsOfDate,-1))-MONTH(AL72)-IF(DAY(EOMONTH(AsOfDate,-1))&lt;MIN(DAY(AL72),DAY(EOMONTH(EOMONTH(AsOfDate,-1),0))),1,0)))</f>
        <v/>
      </c>
      <c r="BJ72" s="16" t="str">
        <f aca="false">IF(AK72=0,"",IF(OR(AM72&lt;2,AO72&gt;EOMONTH(AsOfDate,-1)),BI72,IF((AO72-1)&lt;AL72,-1,12*(YEAR((AO72-1))-YEAR(AL72))+MONTH((AO72-1))-MONTH(AL72)-IF(DAY((AO72-1))&lt;MIN(DAY(AL72),DAY(EOMONTH((AO72-1),0))),1,0))))</f>
        <v/>
      </c>
      <c r="BK72" s="16" t="str">
        <f aca="false">IF(AK72=0,"",IF(OR(AM72&lt;3,AP72&gt;EOMONTH(AsOfDate,-1)),BI72,IF((AP72-1)&lt;AL72,-1,12*(YEAR((AP72-1))-YEAR(AL72))+MONTH((AP72-1))-MONTH(AL72)-IF(DAY((AP72-1))&lt;MIN(DAY(AL72),DAY(EOMONTH((AP72-1),0))),1,0))))</f>
        <v/>
      </c>
      <c r="BL72" s="16" t="str">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
      </c>
      <c r="BM72" s="16" t="str">
        <f aca="false">IF(AK72=0,"",IF(AW72="FT",IF(AX72&lt;FT_First,"",IF(AX72&lt;FT_Y5,FT_First+FT_Int1*INT((AX72-FT_First)/FT_Int1),FT_Y5+FT_Int2*INT((AX72-FT_Y5)/FT_Int2))),IF(AW72="PT",IF(AX72&lt;PT_First,"",PT_First+PT_Int*INT((AX72-PT_First)/PT_Int)),"")))</f>
        <v/>
      </c>
      <c r="BN72" s="16" t="str">
        <f aca="false">IF(AK72=0,"",IF((SchemeStart-1)&lt;AL72,-1,12*(YEAR((SchemeStart-1))-YEAR(AL72))+MONTH((SchemeStart-1))-MONTH(AL72)-IF(DAY((SchemeStart-1))&lt;MIN(DAY(AL72),DAY(EOMONTH((SchemeStart-1),0))),1,0)))</f>
        <v/>
      </c>
      <c r="BO72" s="16" t="str">
        <f aca="false">IF(AK72=0,"",IF(OR(AM72&lt;2,AO72&gt;(SchemeStart-1)),BN72,IF((AO72-1)&lt;AL72,-1,12*(YEAR((AO72-1))-YEAR(AL72))+MONTH((AO72-1))-MONTH(AL72)-IF(DAY((AO72-1))&lt;MIN(DAY(AL72),DAY(EOMONTH((AO72-1),0))),1,0))))</f>
        <v/>
      </c>
      <c r="BP72" s="16" t="str">
        <f aca="false">IF(AK72=0,"",IF(OR(AM72&lt;3,AP72&gt;(SchemeStart-1)),BN72,IF((AP72-1)&lt;AL72,-1,12*(YEAR((AP72-1))-YEAR(AL72))+MONTH((AP72-1))-MONTH(AL72)-IF(DAY((AP72-1))&lt;MIN(DAY(AL72),DAY(EOMONTH((AP72-1),0))),1,0))))</f>
        <v/>
      </c>
      <c r="BQ72" s="16" t="str">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
      </c>
      <c r="BR72" s="0" t="str">
        <f aca="false">IF(LEN($A72&amp;$B72)=0,"",$A72&amp;" "&amp;$B72)</f>
        <v/>
      </c>
    </row>
    <row r="73" customFormat="false" ht="15" hidden="false" customHeight="false" outlineLevel="0" collapsed="false">
      <c r="A73" s="12"/>
      <c r="B73" s="12"/>
      <c r="C73" s="12"/>
      <c r="D73" s="13"/>
      <c r="E73" s="14" t="str">
        <f aca="false">IF(OR(AK73=0,$D73=""),"",DATE(YEAR(AsOfDate)+IF(DATE(YEAR(AsOfDate),MONTH($D73),DAY($D73))&lt;=AsOfDate,1,0),MONTH($D73),DAY($D73)))</f>
        <v/>
      </c>
      <c r="F73" s="13"/>
      <c r="G73" s="13"/>
      <c r="H73" s="13"/>
      <c r="I73" s="13"/>
      <c r="J73" s="13"/>
      <c r="K73" s="14" t="str">
        <f aca="false">IF(AK73=0,"",DATE(YEAR(AsOfDate)+IF(DATE(YEAR(AsOfDate),MONTH(AL73),DAY(AL73))&lt;=AsOfDate,1,0),MONTH(AL73),DAY(AL73)))</f>
        <v/>
      </c>
      <c r="L73" s="15" t="str">
        <f aca="false">IF(AK73=0,"",ROUND((AsOfDate-AL73)/365.25,1))</f>
        <v/>
      </c>
      <c r="M73" s="16" t="str">
        <f aca="false">IF(AK73=0,"",IF(AsOfDate&lt;AL73,"-",DATEDIF(AL73,AsOfDate,"y")&amp;"y "&amp;DATEDIF(AL73,AsOfDate,"ym")&amp;"m "&amp;DATEDIF(AL73,AsOfDate,"md")&amp;"d"))</f>
        <v/>
      </c>
      <c r="N73" s="17" t="str">
        <f aca="false">IF(AK73=0,"",O73*HoursPerDay)</f>
        <v/>
      </c>
      <c r="O73" s="17" t="str">
        <f aca="false">IF(AK73=0,"",MAX(0,BD73-BQ73))</f>
        <v/>
      </c>
      <c r="P73" s="18"/>
      <c r="Q73" s="16"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16"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IF(AK73=0,"",IF(AW73="None","",EDATE(AL73,BF73)))</f>
        <v/>
      </c>
      <c r="T73" s="17" t="str">
        <f aca="false">IF(AK73=0,"",IF(NOT(LH_Ready),"",IF($F73&gt;PFYDate,0,IF(LH_ColPeriod=0,W73-U73+V73,SUMIFS(INDEX(LH_Data,0,LH_ColAcc),INDEX(LH_Data,0,LH_ColFirst),$A73,INDEX(LH_Data,0,LH_ColSur),$B73,INDEX(LH_Data,0,LH_ColCat),BonusCat,INDEX(LH_Data,0,LH_ColPeriod),LH_OpenLabel)*UnitFactor))))</f>
        <v/>
      </c>
      <c r="U73" s="17" t="str">
        <f aca="false">IF(AK73=0,"",IF(NOT(LH_Ready),"",SUMIFS(INDEX(LH_Data,0,LH_ColAcc),INDEX(LH_Data,0,LH_ColFirst),$A73,INDEX(LH_Data,0,LH_ColSur),$B73,INDEX(LH_Data,0,LH_ColCat),BonusCat,INDEX(LH_Data,0,LH_ColStart),"&gt;="&amp;AL73)*UnitFactor))</f>
        <v/>
      </c>
      <c r="V73" s="17" t="str">
        <f aca="false">IF(AK73=0,"",IF(NOT(LH_Ready),"",SUMIFS(INDEX(LH_Data,0,LH_ColTaken),INDEX(LH_Data,0,LH_ColFirst),$A73,INDEX(LH_Data,0,LH_ColSur),$B73,INDEX(LH_Data,0,LH_ColCat),BonusCat,INDEX(LH_Data,0,LH_ColStart),"&gt;="&amp;AL73)*UnitFactor))</f>
        <v/>
      </c>
      <c r="W73" s="17" t="str">
        <f aca="false">IF(AK73=0,"",IF(NOT(LH_Ready),"",IF(BH73=0,0,INDEX(INDEX(LH_Data,0,LH_ColClose),BH73-1)*UnitFactor)))</f>
        <v/>
      </c>
      <c r="X73" s="17" t="str">
        <f aca="false">IF(AK73=0,"",(MAX(0,BD73-BQ73)-MAX(0,BE73-BQ73))*HoursPerDay)</f>
        <v/>
      </c>
      <c r="Y73" s="17" t="str">
        <f aca="false">IF(AK73=0,"",IF(NOT(LH_Ready),"",IF($AI73="Yes",N(AE73)*HoursPerDay-SUMIFS(INDEX(LH_Data,0,LH_ColAcc),INDEX(LH_Data,0,LH_ColFirst),$A73,INDEX(LH_Data,0,LH_ColSur),$B73,INDEX(LH_Data,0,LH_ColCat),BonusCat,INDEX(LH_Data,0,LH_ColStart),"&gt;="&amp;(EOMONTH(AsOfDate,-1)+1),INDEX(LH_Data,0,LH_ColStart),"&lt;="&amp;AsOfDate)*UnitFactor,IF(BG73=0,N73,N73-N(T73)-N(U73)))))</f>
        <v/>
      </c>
      <c r="Z73" s="16" t="str">
        <f aca="false">IF(OR(AK73=0,Y73=""),"",IF(Y73&gt;0,"Yes","No"))</f>
        <v/>
      </c>
      <c r="AA73" s="16"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
      </c>
      <c r="AB73" s="17" t="str">
        <f aca="false">IF(OR(AK73=0,T73=""),"",MAX(0,BE73-BQ73)*HoursPerDay-T73)</f>
        <v/>
      </c>
      <c r="AC73" s="16" t="str">
        <f aca="false">IF(AK73=0,"",BG73)</f>
        <v/>
      </c>
      <c r="AD73" s="16"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17" t="str">
        <f aca="false">IF(AK73=0,"",O73-MAX(0,BL73-BQ73))</f>
        <v/>
      </c>
      <c r="AF73" s="14" t="str">
        <f aca="false">IF(OR(AK73=0,AE73="",N(AE73)=0,BM73=""),"",EDATE(AL73,BM73))</f>
        <v/>
      </c>
      <c r="AG73" s="17" t="str">
        <f aca="false">IF(AK73=0,"",MIN(BD73,BQ73))</f>
        <v/>
      </c>
      <c r="AH73" s="17" t="str">
        <f aca="false">IF(AK73=0,"",IF(NOT(LH_Ready),"",IF(BG73=0,0,MAX(0,ROUND(N(T73)+N(U73)-N73,2)))))</f>
        <v/>
      </c>
      <c r="AI73" s="12"/>
      <c r="AJ73" s="12"/>
      <c r="AK73" s="16" t="n">
        <f aca="false">IF(OR(LEN($A73&amp;$B73)=0,$F73=""),0,1)</f>
        <v>0</v>
      </c>
      <c r="AL73" s="14" t="str">
        <f aca="false">IF(AK73=0,"",IF(PreSchemeCounts="No",MAX(SchemeStart,IF($J73&lt;&gt;"",$J73,IF(OR(CasualCounts="Yes",COUNT($G73:$I73)=0),$F73,IF(Apply2026="No",IF($I73="",$F73,$I73),IF(COUNT($H73:$I73)=0,$F73,MIN($H73:$I73)))))),IF($J73&lt;&gt;"",$J73,IF(OR(CasualCounts="Yes",COUNT($G73:$I73)=0),$F73,IF(Apply2026="No",IF($I73="",$F73,$I73),IF(COUNT($H73:$I73)=0,$F73,MIN($H73:$I73)))))))</f>
        <v/>
      </c>
      <c r="AM73" s="16" t="str">
        <f aca="false">IF(AK73=0,"",COUNT($G73:$I73))</f>
        <v/>
      </c>
      <c r="AN73" s="14" t="str">
        <f aca="false">IF(AK73=0,"",IFERROR(SMALL($G73:$I73,1),""))</f>
        <v/>
      </c>
      <c r="AO73" s="14" t="str">
        <f aca="false">IF(AK73=0,"",IFERROR(SMALL($G73:$I73,2),""))</f>
        <v/>
      </c>
      <c r="AP73" s="14" t="str">
        <f aca="false">IF(AK73=0,"",IFERROR(SMALL($G73:$I73,3),""))</f>
        <v/>
      </c>
      <c r="AQ73" s="16" t="str">
        <f aca="false">IF(AK73=0,"",IF(AN73="","",IF(AN73=$H73,"Part-Time",IF(AN73=$I73,"Full-Time","Casual"))))</f>
        <v/>
      </c>
      <c r="AR73" s="16" t="str">
        <f aca="false">IF(AK73=0,"",IF(AO73="","",IF(AO73=$H73,"Part-Time",IF(AO73=$I73,"Full-Time","Casual"))))</f>
        <v/>
      </c>
      <c r="AS73" s="16" t="str">
        <f aca="false">IF(AK73=0,"",IF(AP73="","",IF(AP73=$H73,"Part-Time",IF(AP73=$I73,"Full-Time","Casual"))))</f>
        <v/>
      </c>
      <c r="AT73" s="16"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
      </c>
      <c r="AU73" s="16" t="str">
        <f aca="false">IF(AK73=0,"",IF(AM73&lt;2,"",IF(OR(ISNUMBER(SEARCH("full",AR73)),UPPER(TRIM(AR73))="FT",UPPER(TRIM(AR73))="FTE"),"FT",IF(AND(OR(ISNUMBER(SEARCH("part",AR73)),UPPER(TRIM(AR73))="PT",UPPER(TRIM(AR73))="PTE"),Apply2026="Yes",OR($P73="",N($P73)&gt;=PT_MinHours)),"PT","None"))))</f>
        <v/>
      </c>
      <c r="AV73" s="16" t="str">
        <f aca="false">IF(AK73=0,"",IF(AM73&lt;3,"",IF(OR(ISNUMBER(SEARCH("full",AS73)),UPPER(TRIM(AS73))="FT",UPPER(TRIM(AS73))="FTE"),"FT",IF(AND(OR(ISNUMBER(SEARCH("part",AS73)),UPPER(TRIM(AS73))="PT",UPPER(TRIM(AS73))="PTE"),Apply2026="Yes",OR($P73="",N($P73)&gt;=PT_MinHours)),"PT","None"))))</f>
        <v/>
      </c>
      <c r="AW73" s="16" t="str">
        <f aca="false">IF(AK73=0,"",IF(AND(AM73&gt;=3,AP73&lt;=AsOfDate),AV73,IF(AND(AM73&gt;=2,AO73&lt;=AsOfDate),AU73,AT73)))</f>
        <v/>
      </c>
      <c r="AX73" s="16" t="str">
        <f aca="false">IF(AK73=0,"",IF(AsOfDate&lt;AL73,-1,12*(YEAR(AsOfDate)-YEAR(AL73))+MONTH(AsOfDate)-MONTH(AL73)-IF(DAY(AsOfDate)&lt;MIN(DAY(AL73),DAY(EOMONTH(AsOfDate,0))),1,0)))</f>
        <v/>
      </c>
      <c r="AY73" s="16" t="str">
        <f aca="false">IF(AK73=0,"",IF(OR(AM73&lt;2,AO73&gt;AsOfDate),AX73,IF((AO73-1)&lt;AL73,-1,12*(YEAR((AO73-1))-YEAR(AL73))+MONTH((AO73-1))-MONTH(AL73)-IF(DAY((AO73-1))&lt;MIN(DAY(AL73),DAY(EOMONTH((AO73-1),0))),1,0))))</f>
        <v/>
      </c>
      <c r="AZ73" s="16" t="str">
        <f aca="false">IF(AK73=0,"",IF(OR(AM73&lt;3,AP73&gt;AsOfDate),AX73,IF((AP73-1)&lt;AL73,-1,12*(YEAR((AP73-1))-YEAR(AL73))+MONTH((AP73-1))-MONTH(AL73)-IF(DAY((AP73-1))&lt;MIN(DAY(AL73),DAY(EOMONTH((AP73-1),0))),1,0))))</f>
        <v/>
      </c>
      <c r="BA73" s="16" t="str">
        <f aca="false">IF(AK73=0,"",IF(PFYDate&lt;AL73,-1,12*(YEAR(PFYDate)-YEAR(AL73))+MONTH(PFYDate)-MONTH(AL73)-IF(DAY(PFYDate)&lt;MIN(DAY(AL73),DAY(EOMONTH(PFYDate,0))),1,0)))</f>
        <v/>
      </c>
      <c r="BB73" s="16" t="str">
        <f aca="false">IF(AK73=0,"",IF(OR(AM73&lt;2,AO73&gt;PFYDate),BA73,IF((AO73-1)&lt;AL73,-1,12*(YEAR((AO73-1))-YEAR(AL73))+MONTH((AO73-1))-MONTH(AL73)-IF(DAY((AO73-1))&lt;MIN(DAY(AL73),DAY(EOMONTH((AO73-1),0))),1,0))))</f>
        <v/>
      </c>
      <c r="BC73" s="16" t="str">
        <f aca="false">IF(AK73=0,"",IF(OR(AM73&lt;3,AP73&gt;PFYDate),BA73,IF((AP73-1)&lt;AL73,-1,12*(YEAR((AP73-1))-YEAR(AL73))+MONTH((AP73-1))-MONTH(AL73)-IF(DAY((AP73-1))&lt;MIN(DAY(AL73),DAY(EOMONTH((AP73-1),0))),1,0))))</f>
        <v/>
      </c>
      <c r="BD73" s="16" t="str">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
      </c>
      <c r="BE73" s="16" t="str">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
      </c>
      <c r="BF73" s="16" t="str">
        <f aca="false">IF(AK73=0,"",IF(AW73="FT",IF(AX73&lt;FT_First,FT_First,IF(AX73&lt;FT_Y5,MIN(FT_Y5,FT_First+FT_Int1*(INT((AX73-FT_First)/FT_Int1)+1)),FT_Y5+12*INT((AX73-FT_Y5)/12)+FT_Int2*(INT(MOD(AX73-FT_Y5,12)/FT_Int2)+1))),IF(AW73="PT",IF(AX73&lt;PT_First,PT_First,PT_First+PT_Int*(INT((AX73-PT_First)/PT_Int)+1)),"")))</f>
        <v/>
      </c>
      <c r="BG73" s="16" t="str">
        <f aca="false">IF(AK73=0,"",IF(NOT(LH_Ready),0,COUNTIFS(INDEX(LH_Data,0,LH_ColFirst),$A73,INDEX(LH_Data,0,LH_ColSur),$B73,INDEX(LH_Data,0,LH_ColCat),BonusCat)))</f>
        <v/>
      </c>
      <c r="BH73" s="16" t="str">
        <f aca="false">IF(AK73=0,"",IF(OR(NOT(LH_Ready),BG73=0),0,SUMPRODUCT(MAX((INDEX(LH_Data,0,LH_ColFirst)=$A73)*(INDEX(LH_Data,0,LH_ColSur)=$B73)*(INDEX(LH_Data,0,LH_ColCat)=BonusCat)*ROW(LH_Data)))))</f>
        <v/>
      </c>
      <c r="BI73" s="16" t="str">
        <f aca="false">IF(AK73=0,"",IF(EOMONTH(AsOfDate,-1)&lt;AL73,-1,12*(YEAR(EOMONTH(AsOfDate,-1))-YEAR(AL73))+MONTH(EOMONTH(AsOfDate,-1))-MONTH(AL73)-IF(DAY(EOMONTH(AsOfDate,-1))&lt;MIN(DAY(AL73),DAY(EOMONTH(EOMONTH(AsOfDate,-1),0))),1,0)))</f>
        <v/>
      </c>
      <c r="BJ73" s="16" t="str">
        <f aca="false">IF(AK73=0,"",IF(OR(AM73&lt;2,AO73&gt;EOMONTH(AsOfDate,-1)),BI73,IF((AO73-1)&lt;AL73,-1,12*(YEAR((AO73-1))-YEAR(AL73))+MONTH((AO73-1))-MONTH(AL73)-IF(DAY((AO73-1))&lt;MIN(DAY(AL73),DAY(EOMONTH((AO73-1),0))),1,0))))</f>
        <v/>
      </c>
      <c r="BK73" s="16" t="str">
        <f aca="false">IF(AK73=0,"",IF(OR(AM73&lt;3,AP73&gt;EOMONTH(AsOfDate,-1)),BI73,IF((AP73-1)&lt;AL73,-1,12*(YEAR((AP73-1))-YEAR(AL73))+MONTH((AP73-1))-MONTH(AL73)-IF(DAY((AP73-1))&lt;MIN(DAY(AL73),DAY(EOMONTH((AP73-1),0))),1,0))))</f>
        <v/>
      </c>
      <c r="BL73" s="16" t="str">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
      </c>
      <c r="BM73" s="16" t="str">
        <f aca="false">IF(AK73=0,"",IF(AW73="FT",IF(AX73&lt;FT_First,"",IF(AX73&lt;FT_Y5,FT_First+FT_Int1*INT((AX73-FT_First)/FT_Int1),FT_Y5+FT_Int2*INT((AX73-FT_Y5)/FT_Int2))),IF(AW73="PT",IF(AX73&lt;PT_First,"",PT_First+PT_Int*INT((AX73-PT_First)/PT_Int)),"")))</f>
        <v/>
      </c>
      <c r="BN73" s="16" t="str">
        <f aca="false">IF(AK73=0,"",IF((SchemeStart-1)&lt;AL73,-1,12*(YEAR((SchemeStart-1))-YEAR(AL73))+MONTH((SchemeStart-1))-MONTH(AL73)-IF(DAY((SchemeStart-1))&lt;MIN(DAY(AL73),DAY(EOMONTH((SchemeStart-1),0))),1,0)))</f>
        <v/>
      </c>
      <c r="BO73" s="16" t="str">
        <f aca="false">IF(AK73=0,"",IF(OR(AM73&lt;2,AO73&gt;(SchemeStart-1)),BN73,IF((AO73-1)&lt;AL73,-1,12*(YEAR((AO73-1))-YEAR(AL73))+MONTH((AO73-1))-MONTH(AL73)-IF(DAY((AO73-1))&lt;MIN(DAY(AL73),DAY(EOMONTH((AO73-1),0))),1,0))))</f>
        <v/>
      </c>
      <c r="BP73" s="16" t="str">
        <f aca="false">IF(AK73=0,"",IF(OR(AM73&lt;3,AP73&gt;(SchemeStart-1)),BN73,IF((AP73-1)&lt;AL73,-1,12*(YEAR((AP73-1))-YEAR(AL73))+MONTH((AP73-1))-MONTH(AL73)-IF(DAY((AP73-1))&lt;MIN(DAY(AL73),DAY(EOMONTH((AP73-1),0))),1,0))))</f>
        <v/>
      </c>
      <c r="BQ73" s="16" t="str">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
      </c>
      <c r="BR73" s="0" t="str">
        <f aca="false">IF(LEN($A73&amp;$B73)=0,"",$A73&amp;" "&amp;$B73)</f>
        <v/>
      </c>
    </row>
    <row r="74" customFormat="false" ht="15" hidden="false" customHeight="false" outlineLevel="0" collapsed="false">
      <c r="A74" s="12"/>
      <c r="B74" s="12"/>
      <c r="C74" s="12"/>
      <c r="D74" s="13"/>
      <c r="E74" s="14" t="str">
        <f aca="false">IF(OR(AK74=0,$D74=""),"",DATE(YEAR(AsOfDate)+IF(DATE(YEAR(AsOfDate),MONTH($D74),DAY($D74))&lt;=AsOfDate,1,0),MONTH($D74),DAY($D74)))</f>
        <v/>
      </c>
      <c r="F74" s="13"/>
      <c r="G74" s="13"/>
      <c r="H74" s="13"/>
      <c r="I74" s="13"/>
      <c r="J74" s="13"/>
      <c r="K74" s="14" t="str">
        <f aca="false">IF(AK74=0,"",DATE(YEAR(AsOfDate)+IF(DATE(YEAR(AsOfDate),MONTH(AL74),DAY(AL74))&lt;=AsOfDate,1,0),MONTH(AL74),DAY(AL74)))</f>
        <v/>
      </c>
      <c r="L74" s="15" t="str">
        <f aca="false">IF(AK74=0,"",ROUND((AsOfDate-AL74)/365.25,1))</f>
        <v/>
      </c>
      <c r="M74" s="16" t="str">
        <f aca="false">IF(AK74=0,"",IF(AsOfDate&lt;AL74,"-",DATEDIF(AL74,AsOfDate,"y")&amp;"y "&amp;DATEDIF(AL74,AsOfDate,"ym")&amp;"m "&amp;DATEDIF(AL74,AsOfDate,"md")&amp;"d"))</f>
        <v/>
      </c>
      <c r="N74" s="17" t="str">
        <f aca="false">IF(AK74=0,"",O74*HoursPerDay)</f>
        <v/>
      </c>
      <c r="O74" s="17" t="str">
        <f aca="false">IF(AK74=0,"",MAX(0,BD74-BQ74))</f>
        <v/>
      </c>
      <c r="P74" s="18"/>
      <c r="Q74" s="16"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16"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IF(AK74=0,"",IF(AW74="None","",EDATE(AL74,BF74)))</f>
        <v/>
      </c>
      <c r="T74" s="17" t="str">
        <f aca="false">IF(AK74=0,"",IF(NOT(LH_Ready),"",IF($F74&gt;PFYDate,0,IF(LH_ColPeriod=0,W74-U74+V74,SUMIFS(INDEX(LH_Data,0,LH_ColAcc),INDEX(LH_Data,0,LH_ColFirst),$A74,INDEX(LH_Data,0,LH_ColSur),$B74,INDEX(LH_Data,0,LH_ColCat),BonusCat,INDEX(LH_Data,0,LH_ColPeriod),LH_OpenLabel)*UnitFactor))))</f>
        <v/>
      </c>
      <c r="U74" s="17" t="str">
        <f aca="false">IF(AK74=0,"",IF(NOT(LH_Ready),"",SUMIFS(INDEX(LH_Data,0,LH_ColAcc),INDEX(LH_Data,0,LH_ColFirst),$A74,INDEX(LH_Data,0,LH_ColSur),$B74,INDEX(LH_Data,0,LH_ColCat),BonusCat,INDEX(LH_Data,0,LH_ColStart),"&gt;="&amp;AL74)*UnitFactor))</f>
        <v/>
      </c>
      <c r="V74" s="17" t="str">
        <f aca="false">IF(AK74=0,"",IF(NOT(LH_Ready),"",SUMIFS(INDEX(LH_Data,0,LH_ColTaken),INDEX(LH_Data,0,LH_ColFirst),$A74,INDEX(LH_Data,0,LH_ColSur),$B74,INDEX(LH_Data,0,LH_ColCat),BonusCat,INDEX(LH_Data,0,LH_ColStart),"&gt;="&amp;AL74)*UnitFactor))</f>
        <v/>
      </c>
      <c r="W74" s="17" t="str">
        <f aca="false">IF(AK74=0,"",IF(NOT(LH_Ready),"",IF(BH74=0,0,INDEX(INDEX(LH_Data,0,LH_ColClose),BH74-1)*UnitFactor)))</f>
        <v/>
      </c>
      <c r="X74" s="17" t="str">
        <f aca="false">IF(AK74=0,"",(MAX(0,BD74-BQ74)-MAX(0,BE74-BQ74))*HoursPerDay)</f>
        <v/>
      </c>
      <c r="Y74" s="17" t="str">
        <f aca="false">IF(AK74=0,"",IF(NOT(LH_Ready),"",IF($AI74="Yes",N(AE74)*HoursPerDay-SUMIFS(INDEX(LH_Data,0,LH_ColAcc),INDEX(LH_Data,0,LH_ColFirst),$A74,INDEX(LH_Data,0,LH_ColSur),$B74,INDEX(LH_Data,0,LH_ColCat),BonusCat,INDEX(LH_Data,0,LH_ColStart),"&gt;="&amp;(EOMONTH(AsOfDate,-1)+1),INDEX(LH_Data,0,LH_ColStart),"&lt;="&amp;AsOfDate)*UnitFactor,IF(BG74=0,N74,N74-N(T74)-N(U74)))))</f>
        <v/>
      </c>
      <c r="Z74" s="16" t="str">
        <f aca="false">IF(OR(AK74=0,Y74=""),"",IF(Y74&gt;0,"Yes","No"))</f>
        <v/>
      </c>
      <c r="AA74" s="16"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
      </c>
      <c r="AB74" s="17" t="str">
        <f aca="false">IF(OR(AK74=0,T74=""),"",MAX(0,BE74-BQ74)*HoursPerDay-T74)</f>
        <v/>
      </c>
      <c r="AC74" s="16" t="str">
        <f aca="false">IF(AK74=0,"",BG74)</f>
        <v/>
      </c>
      <c r="AD74" s="16"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17" t="str">
        <f aca="false">IF(AK74=0,"",O74-MAX(0,BL74-BQ74))</f>
        <v/>
      </c>
      <c r="AF74" s="14" t="str">
        <f aca="false">IF(OR(AK74=0,AE74="",N(AE74)=0,BM74=""),"",EDATE(AL74,BM74))</f>
        <v/>
      </c>
      <c r="AG74" s="17" t="str">
        <f aca="false">IF(AK74=0,"",MIN(BD74,BQ74))</f>
        <v/>
      </c>
      <c r="AH74" s="17" t="str">
        <f aca="false">IF(AK74=0,"",IF(NOT(LH_Ready),"",IF(BG74=0,0,MAX(0,ROUND(N(T74)+N(U74)-N74,2)))))</f>
        <v/>
      </c>
      <c r="AI74" s="12"/>
      <c r="AJ74" s="12"/>
      <c r="AK74" s="16" t="n">
        <f aca="false">IF(OR(LEN($A74&amp;$B74)=0,$F74=""),0,1)</f>
        <v>0</v>
      </c>
      <c r="AL74" s="14" t="str">
        <f aca="false">IF(AK74=0,"",IF(PreSchemeCounts="No",MAX(SchemeStart,IF($J74&lt;&gt;"",$J74,IF(OR(CasualCounts="Yes",COUNT($G74:$I74)=0),$F74,IF(Apply2026="No",IF($I74="",$F74,$I74),IF(COUNT($H74:$I74)=0,$F74,MIN($H74:$I74)))))),IF($J74&lt;&gt;"",$J74,IF(OR(CasualCounts="Yes",COUNT($G74:$I74)=0),$F74,IF(Apply2026="No",IF($I74="",$F74,$I74),IF(COUNT($H74:$I74)=0,$F74,MIN($H74:$I74)))))))</f>
        <v/>
      </c>
      <c r="AM74" s="16" t="str">
        <f aca="false">IF(AK74=0,"",COUNT($G74:$I74))</f>
        <v/>
      </c>
      <c r="AN74" s="14" t="str">
        <f aca="false">IF(AK74=0,"",IFERROR(SMALL($G74:$I74,1),""))</f>
        <v/>
      </c>
      <c r="AO74" s="14" t="str">
        <f aca="false">IF(AK74=0,"",IFERROR(SMALL($G74:$I74,2),""))</f>
        <v/>
      </c>
      <c r="AP74" s="14" t="str">
        <f aca="false">IF(AK74=0,"",IFERROR(SMALL($G74:$I74,3),""))</f>
        <v/>
      </c>
      <c r="AQ74" s="16" t="str">
        <f aca="false">IF(AK74=0,"",IF(AN74="","",IF(AN74=$H74,"Part-Time",IF(AN74=$I74,"Full-Time","Casual"))))</f>
        <v/>
      </c>
      <c r="AR74" s="16" t="str">
        <f aca="false">IF(AK74=0,"",IF(AO74="","",IF(AO74=$H74,"Part-Time",IF(AO74=$I74,"Full-Time","Casual"))))</f>
        <v/>
      </c>
      <c r="AS74" s="16" t="str">
        <f aca="false">IF(AK74=0,"",IF(AP74="","",IF(AP74=$H74,"Part-Time",IF(AP74=$I74,"Full-Time","Casual"))))</f>
        <v/>
      </c>
      <c r="AT74" s="16"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
      </c>
      <c r="AU74" s="16" t="str">
        <f aca="false">IF(AK74=0,"",IF(AM74&lt;2,"",IF(OR(ISNUMBER(SEARCH("full",AR74)),UPPER(TRIM(AR74))="FT",UPPER(TRIM(AR74))="FTE"),"FT",IF(AND(OR(ISNUMBER(SEARCH("part",AR74)),UPPER(TRIM(AR74))="PT",UPPER(TRIM(AR74))="PTE"),Apply2026="Yes",OR($P74="",N($P74)&gt;=PT_MinHours)),"PT","None"))))</f>
        <v/>
      </c>
      <c r="AV74" s="16" t="str">
        <f aca="false">IF(AK74=0,"",IF(AM74&lt;3,"",IF(OR(ISNUMBER(SEARCH("full",AS74)),UPPER(TRIM(AS74))="FT",UPPER(TRIM(AS74))="FTE"),"FT",IF(AND(OR(ISNUMBER(SEARCH("part",AS74)),UPPER(TRIM(AS74))="PT",UPPER(TRIM(AS74))="PTE"),Apply2026="Yes",OR($P74="",N($P74)&gt;=PT_MinHours)),"PT","None"))))</f>
        <v/>
      </c>
      <c r="AW74" s="16" t="str">
        <f aca="false">IF(AK74=0,"",IF(AND(AM74&gt;=3,AP74&lt;=AsOfDate),AV74,IF(AND(AM74&gt;=2,AO74&lt;=AsOfDate),AU74,AT74)))</f>
        <v/>
      </c>
      <c r="AX74" s="16" t="str">
        <f aca="false">IF(AK74=0,"",IF(AsOfDate&lt;AL74,-1,12*(YEAR(AsOfDate)-YEAR(AL74))+MONTH(AsOfDate)-MONTH(AL74)-IF(DAY(AsOfDate)&lt;MIN(DAY(AL74),DAY(EOMONTH(AsOfDate,0))),1,0)))</f>
        <v/>
      </c>
      <c r="AY74" s="16" t="str">
        <f aca="false">IF(AK74=0,"",IF(OR(AM74&lt;2,AO74&gt;AsOfDate),AX74,IF((AO74-1)&lt;AL74,-1,12*(YEAR((AO74-1))-YEAR(AL74))+MONTH((AO74-1))-MONTH(AL74)-IF(DAY((AO74-1))&lt;MIN(DAY(AL74),DAY(EOMONTH((AO74-1),0))),1,0))))</f>
        <v/>
      </c>
      <c r="AZ74" s="16" t="str">
        <f aca="false">IF(AK74=0,"",IF(OR(AM74&lt;3,AP74&gt;AsOfDate),AX74,IF((AP74-1)&lt;AL74,-1,12*(YEAR((AP74-1))-YEAR(AL74))+MONTH((AP74-1))-MONTH(AL74)-IF(DAY((AP74-1))&lt;MIN(DAY(AL74),DAY(EOMONTH((AP74-1),0))),1,0))))</f>
        <v/>
      </c>
      <c r="BA74" s="16" t="str">
        <f aca="false">IF(AK74=0,"",IF(PFYDate&lt;AL74,-1,12*(YEAR(PFYDate)-YEAR(AL74))+MONTH(PFYDate)-MONTH(AL74)-IF(DAY(PFYDate)&lt;MIN(DAY(AL74),DAY(EOMONTH(PFYDate,0))),1,0)))</f>
        <v/>
      </c>
      <c r="BB74" s="16" t="str">
        <f aca="false">IF(AK74=0,"",IF(OR(AM74&lt;2,AO74&gt;PFYDate),BA74,IF((AO74-1)&lt;AL74,-1,12*(YEAR((AO74-1))-YEAR(AL74))+MONTH((AO74-1))-MONTH(AL74)-IF(DAY((AO74-1))&lt;MIN(DAY(AL74),DAY(EOMONTH((AO74-1),0))),1,0))))</f>
        <v/>
      </c>
      <c r="BC74" s="16" t="str">
        <f aca="false">IF(AK74=0,"",IF(OR(AM74&lt;3,AP74&gt;PFYDate),BA74,IF((AP74-1)&lt;AL74,-1,12*(YEAR((AP74-1))-YEAR(AL74))+MONTH((AP74-1))-MONTH(AL74)-IF(DAY((AP74-1))&lt;MIN(DAY(AL74),DAY(EOMONTH((AP74-1),0))),1,0))))</f>
        <v/>
      </c>
      <c r="BD74" s="16" t="str">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
      </c>
      <c r="BE74" s="16" t="str">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
      </c>
      <c r="BF74" s="16" t="str">
        <f aca="false">IF(AK74=0,"",IF(AW74="FT",IF(AX74&lt;FT_First,FT_First,IF(AX74&lt;FT_Y5,MIN(FT_Y5,FT_First+FT_Int1*(INT((AX74-FT_First)/FT_Int1)+1)),FT_Y5+12*INT((AX74-FT_Y5)/12)+FT_Int2*(INT(MOD(AX74-FT_Y5,12)/FT_Int2)+1))),IF(AW74="PT",IF(AX74&lt;PT_First,PT_First,PT_First+PT_Int*(INT((AX74-PT_First)/PT_Int)+1)),"")))</f>
        <v/>
      </c>
      <c r="BG74" s="16" t="str">
        <f aca="false">IF(AK74=0,"",IF(NOT(LH_Ready),0,COUNTIFS(INDEX(LH_Data,0,LH_ColFirst),$A74,INDEX(LH_Data,0,LH_ColSur),$B74,INDEX(LH_Data,0,LH_ColCat),BonusCat)))</f>
        <v/>
      </c>
      <c r="BH74" s="16" t="str">
        <f aca="false">IF(AK74=0,"",IF(OR(NOT(LH_Ready),BG74=0),0,SUMPRODUCT(MAX((INDEX(LH_Data,0,LH_ColFirst)=$A74)*(INDEX(LH_Data,0,LH_ColSur)=$B74)*(INDEX(LH_Data,0,LH_ColCat)=BonusCat)*ROW(LH_Data)))))</f>
        <v/>
      </c>
      <c r="BI74" s="16" t="str">
        <f aca="false">IF(AK74=0,"",IF(EOMONTH(AsOfDate,-1)&lt;AL74,-1,12*(YEAR(EOMONTH(AsOfDate,-1))-YEAR(AL74))+MONTH(EOMONTH(AsOfDate,-1))-MONTH(AL74)-IF(DAY(EOMONTH(AsOfDate,-1))&lt;MIN(DAY(AL74),DAY(EOMONTH(EOMONTH(AsOfDate,-1),0))),1,0)))</f>
        <v/>
      </c>
      <c r="BJ74" s="16" t="str">
        <f aca="false">IF(AK74=0,"",IF(OR(AM74&lt;2,AO74&gt;EOMONTH(AsOfDate,-1)),BI74,IF((AO74-1)&lt;AL74,-1,12*(YEAR((AO74-1))-YEAR(AL74))+MONTH((AO74-1))-MONTH(AL74)-IF(DAY((AO74-1))&lt;MIN(DAY(AL74),DAY(EOMONTH((AO74-1),0))),1,0))))</f>
        <v/>
      </c>
      <c r="BK74" s="16" t="str">
        <f aca="false">IF(AK74=0,"",IF(OR(AM74&lt;3,AP74&gt;EOMONTH(AsOfDate,-1)),BI74,IF((AP74-1)&lt;AL74,-1,12*(YEAR((AP74-1))-YEAR(AL74))+MONTH((AP74-1))-MONTH(AL74)-IF(DAY((AP74-1))&lt;MIN(DAY(AL74),DAY(EOMONTH((AP74-1),0))),1,0))))</f>
        <v/>
      </c>
      <c r="BL74" s="16" t="str">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
      </c>
      <c r="BM74" s="16" t="str">
        <f aca="false">IF(AK74=0,"",IF(AW74="FT",IF(AX74&lt;FT_First,"",IF(AX74&lt;FT_Y5,FT_First+FT_Int1*INT((AX74-FT_First)/FT_Int1),FT_Y5+FT_Int2*INT((AX74-FT_Y5)/FT_Int2))),IF(AW74="PT",IF(AX74&lt;PT_First,"",PT_First+PT_Int*INT((AX74-PT_First)/PT_Int)),"")))</f>
        <v/>
      </c>
      <c r="BN74" s="16" t="str">
        <f aca="false">IF(AK74=0,"",IF((SchemeStart-1)&lt;AL74,-1,12*(YEAR((SchemeStart-1))-YEAR(AL74))+MONTH((SchemeStart-1))-MONTH(AL74)-IF(DAY((SchemeStart-1))&lt;MIN(DAY(AL74),DAY(EOMONTH((SchemeStart-1),0))),1,0)))</f>
        <v/>
      </c>
      <c r="BO74" s="16" t="str">
        <f aca="false">IF(AK74=0,"",IF(OR(AM74&lt;2,AO74&gt;(SchemeStart-1)),BN74,IF((AO74-1)&lt;AL74,-1,12*(YEAR((AO74-1))-YEAR(AL74))+MONTH((AO74-1))-MONTH(AL74)-IF(DAY((AO74-1))&lt;MIN(DAY(AL74),DAY(EOMONTH((AO74-1),0))),1,0))))</f>
        <v/>
      </c>
      <c r="BP74" s="16" t="str">
        <f aca="false">IF(AK74=0,"",IF(OR(AM74&lt;3,AP74&gt;(SchemeStart-1)),BN74,IF((AP74-1)&lt;AL74,-1,12*(YEAR((AP74-1))-YEAR(AL74))+MONTH((AP74-1))-MONTH(AL74)-IF(DAY((AP74-1))&lt;MIN(DAY(AL74),DAY(EOMONTH((AP74-1),0))),1,0))))</f>
        <v/>
      </c>
      <c r="BQ74" s="16" t="str">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
      </c>
      <c r="BR74" s="0" t="str">
        <f aca="false">IF(LEN($A74&amp;$B74)=0,"",$A74&amp;" "&amp;$B74)</f>
        <v/>
      </c>
    </row>
    <row r="75" customFormat="false" ht="15" hidden="false" customHeight="false" outlineLevel="0" collapsed="false">
      <c r="A75" s="12"/>
      <c r="B75" s="12"/>
      <c r="C75" s="12"/>
      <c r="D75" s="13"/>
      <c r="E75" s="14" t="str">
        <f aca="false">IF(OR(AK75=0,$D75=""),"",DATE(YEAR(AsOfDate)+IF(DATE(YEAR(AsOfDate),MONTH($D75),DAY($D75))&lt;=AsOfDate,1,0),MONTH($D75),DAY($D75)))</f>
        <v/>
      </c>
      <c r="F75" s="13"/>
      <c r="G75" s="13"/>
      <c r="H75" s="13"/>
      <c r="I75" s="13"/>
      <c r="J75" s="13"/>
      <c r="K75" s="14" t="str">
        <f aca="false">IF(AK75=0,"",DATE(YEAR(AsOfDate)+IF(DATE(YEAR(AsOfDate),MONTH(AL75),DAY(AL75))&lt;=AsOfDate,1,0),MONTH(AL75),DAY(AL75)))</f>
        <v/>
      </c>
      <c r="L75" s="15" t="str">
        <f aca="false">IF(AK75=0,"",ROUND((AsOfDate-AL75)/365.25,1))</f>
        <v/>
      </c>
      <c r="M75" s="16" t="str">
        <f aca="false">IF(AK75=0,"",IF(AsOfDate&lt;AL75,"-",DATEDIF(AL75,AsOfDate,"y")&amp;"y "&amp;DATEDIF(AL75,AsOfDate,"ym")&amp;"m "&amp;DATEDIF(AL75,AsOfDate,"md")&amp;"d"))</f>
        <v/>
      </c>
      <c r="N75" s="17" t="str">
        <f aca="false">IF(AK75=0,"",O75*HoursPerDay)</f>
        <v/>
      </c>
      <c r="O75" s="17" t="str">
        <f aca="false">IF(AK75=0,"",MAX(0,BD75-BQ75))</f>
        <v/>
      </c>
      <c r="P75" s="18"/>
      <c r="Q75" s="16"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16"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IF(AK75=0,"",IF(AW75="None","",EDATE(AL75,BF75)))</f>
        <v/>
      </c>
      <c r="T75" s="17" t="str">
        <f aca="false">IF(AK75=0,"",IF(NOT(LH_Ready),"",IF($F75&gt;PFYDate,0,IF(LH_ColPeriod=0,W75-U75+V75,SUMIFS(INDEX(LH_Data,0,LH_ColAcc),INDEX(LH_Data,0,LH_ColFirst),$A75,INDEX(LH_Data,0,LH_ColSur),$B75,INDEX(LH_Data,0,LH_ColCat),BonusCat,INDEX(LH_Data,0,LH_ColPeriod),LH_OpenLabel)*UnitFactor))))</f>
        <v/>
      </c>
      <c r="U75" s="17" t="str">
        <f aca="false">IF(AK75=0,"",IF(NOT(LH_Ready),"",SUMIFS(INDEX(LH_Data,0,LH_ColAcc),INDEX(LH_Data,0,LH_ColFirst),$A75,INDEX(LH_Data,0,LH_ColSur),$B75,INDEX(LH_Data,0,LH_ColCat),BonusCat,INDEX(LH_Data,0,LH_ColStart),"&gt;="&amp;AL75)*UnitFactor))</f>
        <v/>
      </c>
      <c r="V75" s="17" t="str">
        <f aca="false">IF(AK75=0,"",IF(NOT(LH_Ready),"",SUMIFS(INDEX(LH_Data,0,LH_ColTaken),INDEX(LH_Data,0,LH_ColFirst),$A75,INDEX(LH_Data,0,LH_ColSur),$B75,INDEX(LH_Data,0,LH_ColCat),BonusCat,INDEX(LH_Data,0,LH_ColStart),"&gt;="&amp;AL75)*UnitFactor))</f>
        <v/>
      </c>
      <c r="W75" s="17" t="str">
        <f aca="false">IF(AK75=0,"",IF(NOT(LH_Ready),"",IF(BH75=0,0,INDEX(INDEX(LH_Data,0,LH_ColClose),BH75-1)*UnitFactor)))</f>
        <v/>
      </c>
      <c r="X75" s="17" t="str">
        <f aca="false">IF(AK75=0,"",(MAX(0,BD75-BQ75)-MAX(0,BE75-BQ75))*HoursPerDay)</f>
        <v/>
      </c>
      <c r="Y75" s="17" t="str">
        <f aca="false">IF(AK75=0,"",IF(NOT(LH_Ready),"",IF($AI75="Yes",N(AE75)*HoursPerDay-SUMIFS(INDEX(LH_Data,0,LH_ColAcc),INDEX(LH_Data,0,LH_ColFirst),$A75,INDEX(LH_Data,0,LH_ColSur),$B75,INDEX(LH_Data,0,LH_ColCat),BonusCat,INDEX(LH_Data,0,LH_ColStart),"&gt;="&amp;(EOMONTH(AsOfDate,-1)+1),INDEX(LH_Data,0,LH_ColStart),"&lt;="&amp;AsOfDate)*UnitFactor,IF(BG75=0,N75,N75-N(T75)-N(U75)))))</f>
        <v/>
      </c>
      <c r="Z75" s="16" t="str">
        <f aca="false">IF(OR(AK75=0,Y75=""),"",IF(Y75&gt;0,"Yes","No"))</f>
        <v/>
      </c>
      <c r="AA75" s="16"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17" t="str">
        <f aca="false">IF(OR(AK75=0,T75=""),"",MAX(0,BE75-BQ75)*HoursPerDay-T75)</f>
        <v/>
      </c>
      <c r="AC75" s="16" t="str">
        <f aca="false">IF(AK75=0,"",BG75)</f>
        <v/>
      </c>
      <c r="AD75" s="16"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17" t="str">
        <f aca="false">IF(AK75=0,"",O75-MAX(0,BL75-BQ75))</f>
        <v/>
      </c>
      <c r="AF75" s="14" t="str">
        <f aca="false">IF(OR(AK75=0,AE75="",N(AE75)=0,BM75=""),"",EDATE(AL75,BM75))</f>
        <v/>
      </c>
      <c r="AG75" s="17" t="str">
        <f aca="false">IF(AK75=0,"",MIN(BD75,BQ75))</f>
        <v/>
      </c>
      <c r="AH75" s="17" t="str">
        <f aca="false">IF(AK75=0,"",IF(NOT(LH_Ready),"",IF(BG75=0,0,MAX(0,ROUND(N(T75)+N(U75)-N75,2)))))</f>
        <v/>
      </c>
      <c r="AI75" s="12"/>
      <c r="AJ75" s="12"/>
      <c r="AK75" s="16" t="n">
        <f aca="false">IF(OR(LEN($A75&amp;$B75)=0,$F75=""),0,1)</f>
        <v>0</v>
      </c>
      <c r="AL75" s="14" t="str">
        <f aca="false">IF(AK75=0,"",IF(PreSchemeCounts="No",MAX(SchemeStart,IF($J75&lt;&gt;"",$J75,IF(OR(CasualCounts="Yes",COUNT($G75:$I75)=0),$F75,IF(Apply2026="No",IF($I75="",$F75,$I75),IF(COUNT($H75:$I75)=0,$F75,MIN($H75:$I75)))))),IF($J75&lt;&gt;"",$J75,IF(OR(CasualCounts="Yes",COUNT($G75:$I75)=0),$F75,IF(Apply2026="No",IF($I75="",$F75,$I75),IF(COUNT($H75:$I75)=0,$F75,MIN($H75:$I75)))))))</f>
        <v/>
      </c>
      <c r="AM75" s="16" t="str">
        <f aca="false">IF(AK75=0,"",COUNT($G75:$I75))</f>
        <v/>
      </c>
      <c r="AN75" s="14" t="str">
        <f aca="false">IF(AK75=0,"",IFERROR(SMALL($G75:$I75,1),""))</f>
        <v/>
      </c>
      <c r="AO75" s="14" t="str">
        <f aca="false">IF(AK75=0,"",IFERROR(SMALL($G75:$I75,2),""))</f>
        <v/>
      </c>
      <c r="AP75" s="14" t="str">
        <f aca="false">IF(AK75=0,"",IFERROR(SMALL($G75:$I75,3),""))</f>
        <v/>
      </c>
      <c r="AQ75" s="16" t="str">
        <f aca="false">IF(AK75=0,"",IF(AN75="","",IF(AN75=$H75,"Part-Time",IF(AN75=$I75,"Full-Time","Casual"))))</f>
        <v/>
      </c>
      <c r="AR75" s="16" t="str">
        <f aca="false">IF(AK75=0,"",IF(AO75="","",IF(AO75=$H75,"Part-Time",IF(AO75=$I75,"Full-Time","Casual"))))</f>
        <v/>
      </c>
      <c r="AS75" s="16" t="str">
        <f aca="false">IF(AK75=0,"",IF(AP75="","",IF(AP75=$H75,"Part-Time",IF(AP75=$I75,"Full-Time","Casual"))))</f>
        <v/>
      </c>
      <c r="AT75" s="16"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16" t="str">
        <f aca="false">IF(AK75=0,"",IF(AM75&lt;2,"",IF(OR(ISNUMBER(SEARCH("full",AR75)),UPPER(TRIM(AR75))="FT",UPPER(TRIM(AR75))="FTE"),"FT",IF(AND(OR(ISNUMBER(SEARCH("part",AR75)),UPPER(TRIM(AR75))="PT",UPPER(TRIM(AR75))="PTE"),Apply2026="Yes",OR($P75="",N($P75)&gt;=PT_MinHours)),"PT","None"))))</f>
        <v/>
      </c>
      <c r="AV75" s="16" t="str">
        <f aca="false">IF(AK75=0,"",IF(AM75&lt;3,"",IF(OR(ISNUMBER(SEARCH("full",AS75)),UPPER(TRIM(AS75))="FT",UPPER(TRIM(AS75))="FTE"),"FT",IF(AND(OR(ISNUMBER(SEARCH("part",AS75)),UPPER(TRIM(AS75))="PT",UPPER(TRIM(AS75))="PTE"),Apply2026="Yes",OR($P75="",N($P75)&gt;=PT_MinHours)),"PT","None"))))</f>
        <v/>
      </c>
      <c r="AW75" s="16" t="str">
        <f aca="false">IF(AK75=0,"",IF(AND(AM75&gt;=3,AP75&lt;=AsOfDate),AV75,IF(AND(AM75&gt;=2,AO75&lt;=AsOfDate),AU75,AT75)))</f>
        <v/>
      </c>
      <c r="AX75" s="16" t="str">
        <f aca="false">IF(AK75=0,"",IF(AsOfDate&lt;AL75,-1,12*(YEAR(AsOfDate)-YEAR(AL75))+MONTH(AsOfDate)-MONTH(AL75)-IF(DAY(AsOfDate)&lt;MIN(DAY(AL75),DAY(EOMONTH(AsOfDate,0))),1,0)))</f>
        <v/>
      </c>
      <c r="AY75" s="16" t="str">
        <f aca="false">IF(AK75=0,"",IF(OR(AM75&lt;2,AO75&gt;AsOfDate),AX75,IF((AO75-1)&lt;AL75,-1,12*(YEAR((AO75-1))-YEAR(AL75))+MONTH((AO75-1))-MONTH(AL75)-IF(DAY((AO75-1))&lt;MIN(DAY(AL75),DAY(EOMONTH((AO75-1),0))),1,0))))</f>
        <v/>
      </c>
      <c r="AZ75" s="16" t="str">
        <f aca="false">IF(AK75=0,"",IF(OR(AM75&lt;3,AP75&gt;AsOfDate),AX75,IF((AP75-1)&lt;AL75,-1,12*(YEAR((AP75-1))-YEAR(AL75))+MONTH((AP75-1))-MONTH(AL75)-IF(DAY((AP75-1))&lt;MIN(DAY(AL75),DAY(EOMONTH((AP75-1),0))),1,0))))</f>
        <v/>
      </c>
      <c r="BA75" s="16" t="str">
        <f aca="false">IF(AK75=0,"",IF(PFYDate&lt;AL75,-1,12*(YEAR(PFYDate)-YEAR(AL75))+MONTH(PFYDate)-MONTH(AL75)-IF(DAY(PFYDate)&lt;MIN(DAY(AL75),DAY(EOMONTH(PFYDate,0))),1,0)))</f>
        <v/>
      </c>
      <c r="BB75" s="16" t="str">
        <f aca="false">IF(AK75=0,"",IF(OR(AM75&lt;2,AO75&gt;PFYDate),BA75,IF((AO75-1)&lt;AL75,-1,12*(YEAR((AO75-1))-YEAR(AL75))+MONTH((AO75-1))-MONTH(AL75)-IF(DAY((AO75-1))&lt;MIN(DAY(AL75),DAY(EOMONTH((AO75-1),0))),1,0))))</f>
        <v/>
      </c>
      <c r="BC75" s="16" t="str">
        <f aca="false">IF(AK75=0,"",IF(OR(AM75&lt;3,AP75&gt;PFYDate),BA75,IF((AP75-1)&lt;AL75,-1,12*(YEAR((AP75-1))-YEAR(AL75))+MONTH((AP75-1))-MONTH(AL75)-IF(DAY((AP75-1))&lt;MIN(DAY(AL75),DAY(EOMONTH((AP75-1),0))),1,0))))</f>
        <v/>
      </c>
      <c r="BD75" s="16"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16"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16" t="str">
        <f aca="false">IF(AK75=0,"",IF(AW75="FT",IF(AX75&lt;FT_First,FT_First,IF(AX75&lt;FT_Y5,MIN(FT_Y5,FT_First+FT_Int1*(INT((AX75-FT_First)/FT_Int1)+1)),FT_Y5+12*INT((AX75-FT_Y5)/12)+FT_Int2*(INT(MOD(AX75-FT_Y5,12)/FT_Int2)+1))),IF(AW75="PT",IF(AX75&lt;PT_First,PT_First,PT_First+PT_Int*(INT((AX75-PT_First)/PT_Int)+1)),"")))</f>
        <v/>
      </c>
      <c r="BG75" s="16" t="str">
        <f aca="false">IF(AK75=0,"",IF(NOT(LH_Ready),0,COUNTIFS(INDEX(LH_Data,0,LH_ColFirst),$A75,INDEX(LH_Data,0,LH_ColSur),$B75,INDEX(LH_Data,0,LH_ColCat),BonusCat)))</f>
        <v/>
      </c>
      <c r="BH75" s="16" t="str">
        <f aca="false">IF(AK75=0,"",IF(OR(NOT(LH_Ready),BG75=0),0,SUMPRODUCT(MAX((INDEX(LH_Data,0,LH_ColFirst)=$A75)*(INDEX(LH_Data,0,LH_ColSur)=$B75)*(INDEX(LH_Data,0,LH_ColCat)=BonusCat)*ROW(LH_Data)))))</f>
        <v/>
      </c>
      <c r="BI75" s="16" t="str">
        <f aca="false">IF(AK75=0,"",IF(EOMONTH(AsOfDate,-1)&lt;AL75,-1,12*(YEAR(EOMONTH(AsOfDate,-1))-YEAR(AL75))+MONTH(EOMONTH(AsOfDate,-1))-MONTH(AL75)-IF(DAY(EOMONTH(AsOfDate,-1))&lt;MIN(DAY(AL75),DAY(EOMONTH(EOMONTH(AsOfDate,-1),0))),1,0)))</f>
        <v/>
      </c>
      <c r="BJ75" s="16" t="str">
        <f aca="false">IF(AK75=0,"",IF(OR(AM75&lt;2,AO75&gt;EOMONTH(AsOfDate,-1)),BI75,IF((AO75-1)&lt;AL75,-1,12*(YEAR((AO75-1))-YEAR(AL75))+MONTH((AO75-1))-MONTH(AL75)-IF(DAY((AO75-1))&lt;MIN(DAY(AL75),DAY(EOMONTH((AO75-1),0))),1,0))))</f>
        <v/>
      </c>
      <c r="BK75" s="16" t="str">
        <f aca="false">IF(AK75=0,"",IF(OR(AM75&lt;3,AP75&gt;EOMONTH(AsOfDate,-1)),BI75,IF((AP75-1)&lt;AL75,-1,12*(YEAR((AP75-1))-YEAR(AL75))+MONTH((AP75-1))-MONTH(AL75)-IF(DAY((AP75-1))&lt;MIN(DAY(AL75),DAY(EOMONTH((AP75-1),0))),1,0))))</f>
        <v/>
      </c>
      <c r="BL75" s="16"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16" t="str">
        <f aca="false">IF(AK75=0,"",IF(AW75="FT",IF(AX75&lt;FT_First,"",IF(AX75&lt;FT_Y5,FT_First+FT_Int1*INT((AX75-FT_First)/FT_Int1),FT_Y5+FT_Int2*INT((AX75-FT_Y5)/FT_Int2))),IF(AW75="PT",IF(AX75&lt;PT_First,"",PT_First+PT_Int*INT((AX75-PT_First)/PT_Int)),"")))</f>
        <v/>
      </c>
      <c r="BN75" s="16" t="str">
        <f aca="false">IF(AK75=0,"",IF((SchemeStart-1)&lt;AL75,-1,12*(YEAR((SchemeStart-1))-YEAR(AL75))+MONTH((SchemeStart-1))-MONTH(AL75)-IF(DAY((SchemeStart-1))&lt;MIN(DAY(AL75),DAY(EOMONTH((SchemeStart-1),0))),1,0)))</f>
        <v/>
      </c>
      <c r="BO75" s="16" t="str">
        <f aca="false">IF(AK75=0,"",IF(OR(AM75&lt;2,AO75&gt;(SchemeStart-1)),BN75,IF((AO75-1)&lt;AL75,-1,12*(YEAR((AO75-1))-YEAR(AL75))+MONTH((AO75-1))-MONTH(AL75)-IF(DAY((AO75-1))&lt;MIN(DAY(AL75),DAY(EOMONTH((AO75-1),0))),1,0))))</f>
        <v/>
      </c>
      <c r="BP75" s="16" t="str">
        <f aca="false">IF(AK75=0,"",IF(OR(AM75&lt;3,AP75&gt;(SchemeStart-1)),BN75,IF((AP75-1)&lt;AL75,-1,12*(YEAR((AP75-1))-YEAR(AL75))+MONTH((AP75-1))-MONTH(AL75)-IF(DAY((AP75-1))&lt;MIN(DAY(AL75),DAY(EOMONTH((AP75-1),0))),1,0))))</f>
        <v/>
      </c>
      <c r="BQ75" s="16"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12"/>
      <c r="B76" s="12"/>
      <c r="C76" s="12"/>
      <c r="D76" s="13"/>
      <c r="E76" s="14" t="str">
        <f aca="false">IF(OR(AK76=0,$D76=""),"",DATE(YEAR(AsOfDate)+IF(DATE(YEAR(AsOfDate),MONTH($D76),DAY($D76))&lt;=AsOfDate,1,0),MONTH($D76),DAY($D76)))</f>
        <v/>
      </c>
      <c r="F76" s="13"/>
      <c r="G76" s="13"/>
      <c r="H76" s="13"/>
      <c r="I76" s="13"/>
      <c r="J76" s="13"/>
      <c r="K76" s="14" t="str">
        <f aca="false">IF(AK76=0,"",DATE(YEAR(AsOfDate)+IF(DATE(YEAR(AsOfDate),MONTH(AL76),DAY(AL76))&lt;=AsOfDate,1,0),MONTH(AL76),DAY(AL76)))</f>
        <v/>
      </c>
      <c r="L76" s="15" t="str">
        <f aca="false">IF(AK76=0,"",ROUND((AsOfDate-AL76)/365.25,1))</f>
        <v/>
      </c>
      <c r="M76" s="16" t="str">
        <f aca="false">IF(AK76=0,"",IF(AsOfDate&lt;AL76,"-",DATEDIF(AL76,AsOfDate,"y")&amp;"y "&amp;DATEDIF(AL76,AsOfDate,"ym")&amp;"m "&amp;DATEDIF(AL76,AsOfDate,"md")&amp;"d"))</f>
        <v/>
      </c>
      <c r="N76" s="17" t="str">
        <f aca="false">IF(AK76=0,"",O76*HoursPerDay)</f>
        <v/>
      </c>
      <c r="O76" s="17" t="str">
        <f aca="false">IF(AK76=0,"",MAX(0,BD76-BQ76))</f>
        <v/>
      </c>
      <c r="P76" s="18"/>
      <c r="Q76" s="16"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16"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IF(AK76=0,"",IF(AW76="None","",EDATE(AL76,BF76)))</f>
        <v/>
      </c>
      <c r="T76" s="17" t="str">
        <f aca="false">IF(AK76=0,"",IF(NOT(LH_Ready),"",IF($F76&gt;PFYDate,0,IF(LH_ColPeriod=0,W76-U76+V76,SUMIFS(INDEX(LH_Data,0,LH_ColAcc),INDEX(LH_Data,0,LH_ColFirst),$A76,INDEX(LH_Data,0,LH_ColSur),$B76,INDEX(LH_Data,0,LH_ColCat),BonusCat,INDEX(LH_Data,0,LH_ColPeriod),LH_OpenLabel)*UnitFactor))))</f>
        <v/>
      </c>
      <c r="U76" s="17" t="str">
        <f aca="false">IF(AK76=0,"",IF(NOT(LH_Ready),"",SUMIFS(INDEX(LH_Data,0,LH_ColAcc),INDEX(LH_Data,0,LH_ColFirst),$A76,INDEX(LH_Data,0,LH_ColSur),$B76,INDEX(LH_Data,0,LH_ColCat),BonusCat,INDEX(LH_Data,0,LH_ColStart),"&gt;="&amp;AL76)*UnitFactor))</f>
        <v/>
      </c>
      <c r="V76" s="17" t="str">
        <f aca="false">IF(AK76=0,"",IF(NOT(LH_Ready),"",SUMIFS(INDEX(LH_Data,0,LH_ColTaken),INDEX(LH_Data,0,LH_ColFirst),$A76,INDEX(LH_Data,0,LH_ColSur),$B76,INDEX(LH_Data,0,LH_ColCat),BonusCat,INDEX(LH_Data,0,LH_ColStart),"&gt;="&amp;AL76)*UnitFactor))</f>
        <v/>
      </c>
      <c r="W76" s="17" t="str">
        <f aca="false">IF(AK76=0,"",IF(NOT(LH_Ready),"",IF(BH76=0,0,INDEX(INDEX(LH_Data,0,LH_ColClose),BH76-1)*UnitFactor)))</f>
        <v/>
      </c>
      <c r="X76" s="17" t="str">
        <f aca="false">IF(AK76=0,"",(MAX(0,BD76-BQ76)-MAX(0,BE76-BQ76))*HoursPerDay)</f>
        <v/>
      </c>
      <c r="Y76" s="17" t="str">
        <f aca="false">IF(AK76=0,"",IF(NOT(LH_Ready),"",IF($AI76="Yes",N(AE76)*HoursPerDay-SUMIFS(INDEX(LH_Data,0,LH_ColAcc),INDEX(LH_Data,0,LH_ColFirst),$A76,INDEX(LH_Data,0,LH_ColSur),$B76,INDEX(LH_Data,0,LH_ColCat),BonusCat,INDEX(LH_Data,0,LH_ColStart),"&gt;="&amp;(EOMONTH(AsOfDate,-1)+1),INDEX(LH_Data,0,LH_ColStart),"&lt;="&amp;AsOfDate)*UnitFactor,IF(BG76=0,N76,N76-N(T76)-N(U76)))))</f>
        <v/>
      </c>
      <c r="Z76" s="16" t="str">
        <f aca="false">IF(OR(AK76=0,Y76=""),"",IF(Y76&gt;0,"Yes","No"))</f>
        <v/>
      </c>
      <c r="AA76" s="16"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17" t="str">
        <f aca="false">IF(OR(AK76=0,T76=""),"",MAX(0,BE76-BQ76)*HoursPerDay-T76)</f>
        <v/>
      </c>
      <c r="AC76" s="16" t="str">
        <f aca="false">IF(AK76=0,"",BG76)</f>
        <v/>
      </c>
      <c r="AD76" s="16"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17" t="str">
        <f aca="false">IF(AK76=0,"",O76-MAX(0,BL76-BQ76))</f>
        <v/>
      </c>
      <c r="AF76" s="14" t="str">
        <f aca="false">IF(OR(AK76=0,AE76="",N(AE76)=0,BM76=""),"",EDATE(AL76,BM76))</f>
        <v/>
      </c>
      <c r="AG76" s="17" t="str">
        <f aca="false">IF(AK76=0,"",MIN(BD76,BQ76))</f>
        <v/>
      </c>
      <c r="AH76" s="17" t="str">
        <f aca="false">IF(AK76=0,"",IF(NOT(LH_Ready),"",IF(BG76=0,0,MAX(0,ROUND(N(T76)+N(U76)-N76,2)))))</f>
        <v/>
      </c>
      <c r="AI76" s="12"/>
      <c r="AJ76" s="12"/>
      <c r="AK76" s="16" t="n">
        <f aca="false">IF(OR(LEN($A76&amp;$B76)=0,$F76=""),0,1)</f>
        <v>0</v>
      </c>
      <c r="AL76" s="14" t="str">
        <f aca="false">IF(AK76=0,"",IF(PreSchemeCounts="No",MAX(SchemeStart,IF($J76&lt;&gt;"",$J76,IF(OR(CasualCounts="Yes",COUNT($G76:$I76)=0),$F76,IF(Apply2026="No",IF($I76="",$F76,$I76),IF(COUNT($H76:$I76)=0,$F76,MIN($H76:$I76)))))),IF($J76&lt;&gt;"",$J76,IF(OR(CasualCounts="Yes",COUNT($G76:$I76)=0),$F76,IF(Apply2026="No",IF($I76="",$F76,$I76),IF(COUNT($H76:$I76)=0,$F76,MIN($H76:$I76)))))))</f>
        <v/>
      </c>
      <c r="AM76" s="16" t="str">
        <f aca="false">IF(AK76=0,"",COUNT($G76:$I76))</f>
        <v/>
      </c>
      <c r="AN76" s="14" t="str">
        <f aca="false">IF(AK76=0,"",IFERROR(SMALL($G76:$I76,1),""))</f>
        <v/>
      </c>
      <c r="AO76" s="14" t="str">
        <f aca="false">IF(AK76=0,"",IFERROR(SMALL($G76:$I76,2),""))</f>
        <v/>
      </c>
      <c r="AP76" s="14" t="str">
        <f aca="false">IF(AK76=0,"",IFERROR(SMALL($G76:$I76,3),""))</f>
        <v/>
      </c>
      <c r="AQ76" s="16" t="str">
        <f aca="false">IF(AK76=0,"",IF(AN76="","",IF(AN76=$H76,"Part-Time",IF(AN76=$I76,"Full-Time","Casual"))))</f>
        <v/>
      </c>
      <c r="AR76" s="16" t="str">
        <f aca="false">IF(AK76=0,"",IF(AO76="","",IF(AO76=$H76,"Part-Time",IF(AO76=$I76,"Full-Time","Casual"))))</f>
        <v/>
      </c>
      <c r="AS76" s="16" t="str">
        <f aca="false">IF(AK76=0,"",IF(AP76="","",IF(AP76=$H76,"Part-Time",IF(AP76=$I76,"Full-Time","Casual"))))</f>
        <v/>
      </c>
      <c r="AT76" s="16"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16" t="str">
        <f aca="false">IF(AK76=0,"",IF(AM76&lt;2,"",IF(OR(ISNUMBER(SEARCH("full",AR76)),UPPER(TRIM(AR76))="FT",UPPER(TRIM(AR76))="FTE"),"FT",IF(AND(OR(ISNUMBER(SEARCH("part",AR76)),UPPER(TRIM(AR76))="PT",UPPER(TRIM(AR76))="PTE"),Apply2026="Yes",OR($P76="",N($P76)&gt;=PT_MinHours)),"PT","None"))))</f>
        <v/>
      </c>
      <c r="AV76" s="16" t="str">
        <f aca="false">IF(AK76=0,"",IF(AM76&lt;3,"",IF(OR(ISNUMBER(SEARCH("full",AS76)),UPPER(TRIM(AS76))="FT",UPPER(TRIM(AS76))="FTE"),"FT",IF(AND(OR(ISNUMBER(SEARCH("part",AS76)),UPPER(TRIM(AS76))="PT",UPPER(TRIM(AS76))="PTE"),Apply2026="Yes",OR($P76="",N($P76)&gt;=PT_MinHours)),"PT","None"))))</f>
        <v/>
      </c>
      <c r="AW76" s="16" t="str">
        <f aca="false">IF(AK76=0,"",IF(AND(AM76&gt;=3,AP76&lt;=AsOfDate),AV76,IF(AND(AM76&gt;=2,AO76&lt;=AsOfDate),AU76,AT76)))</f>
        <v/>
      </c>
      <c r="AX76" s="16" t="str">
        <f aca="false">IF(AK76=0,"",IF(AsOfDate&lt;AL76,-1,12*(YEAR(AsOfDate)-YEAR(AL76))+MONTH(AsOfDate)-MONTH(AL76)-IF(DAY(AsOfDate)&lt;MIN(DAY(AL76),DAY(EOMONTH(AsOfDate,0))),1,0)))</f>
        <v/>
      </c>
      <c r="AY76" s="16" t="str">
        <f aca="false">IF(AK76=0,"",IF(OR(AM76&lt;2,AO76&gt;AsOfDate),AX76,IF((AO76-1)&lt;AL76,-1,12*(YEAR((AO76-1))-YEAR(AL76))+MONTH((AO76-1))-MONTH(AL76)-IF(DAY((AO76-1))&lt;MIN(DAY(AL76),DAY(EOMONTH((AO76-1),0))),1,0))))</f>
        <v/>
      </c>
      <c r="AZ76" s="16" t="str">
        <f aca="false">IF(AK76=0,"",IF(OR(AM76&lt;3,AP76&gt;AsOfDate),AX76,IF((AP76-1)&lt;AL76,-1,12*(YEAR((AP76-1))-YEAR(AL76))+MONTH((AP76-1))-MONTH(AL76)-IF(DAY((AP76-1))&lt;MIN(DAY(AL76),DAY(EOMONTH((AP76-1),0))),1,0))))</f>
        <v/>
      </c>
      <c r="BA76" s="16" t="str">
        <f aca="false">IF(AK76=0,"",IF(PFYDate&lt;AL76,-1,12*(YEAR(PFYDate)-YEAR(AL76))+MONTH(PFYDate)-MONTH(AL76)-IF(DAY(PFYDate)&lt;MIN(DAY(AL76),DAY(EOMONTH(PFYDate,0))),1,0)))</f>
        <v/>
      </c>
      <c r="BB76" s="16" t="str">
        <f aca="false">IF(AK76=0,"",IF(OR(AM76&lt;2,AO76&gt;PFYDate),BA76,IF((AO76-1)&lt;AL76,-1,12*(YEAR((AO76-1))-YEAR(AL76))+MONTH((AO76-1))-MONTH(AL76)-IF(DAY((AO76-1))&lt;MIN(DAY(AL76),DAY(EOMONTH((AO76-1),0))),1,0))))</f>
        <v/>
      </c>
      <c r="BC76" s="16" t="str">
        <f aca="false">IF(AK76=0,"",IF(OR(AM76&lt;3,AP76&gt;PFYDate),BA76,IF((AP76-1)&lt;AL76,-1,12*(YEAR((AP76-1))-YEAR(AL76))+MONTH((AP76-1))-MONTH(AL76)-IF(DAY((AP76-1))&lt;MIN(DAY(AL76),DAY(EOMONTH((AP76-1),0))),1,0))))</f>
        <v/>
      </c>
      <c r="BD76" s="16"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16"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16" t="str">
        <f aca="false">IF(AK76=0,"",IF(AW76="FT",IF(AX76&lt;FT_First,FT_First,IF(AX76&lt;FT_Y5,MIN(FT_Y5,FT_First+FT_Int1*(INT((AX76-FT_First)/FT_Int1)+1)),FT_Y5+12*INT((AX76-FT_Y5)/12)+FT_Int2*(INT(MOD(AX76-FT_Y5,12)/FT_Int2)+1))),IF(AW76="PT",IF(AX76&lt;PT_First,PT_First,PT_First+PT_Int*(INT((AX76-PT_First)/PT_Int)+1)),"")))</f>
        <v/>
      </c>
      <c r="BG76" s="16" t="str">
        <f aca="false">IF(AK76=0,"",IF(NOT(LH_Ready),0,COUNTIFS(INDEX(LH_Data,0,LH_ColFirst),$A76,INDEX(LH_Data,0,LH_ColSur),$B76,INDEX(LH_Data,0,LH_ColCat),BonusCat)))</f>
        <v/>
      </c>
      <c r="BH76" s="16" t="str">
        <f aca="false">IF(AK76=0,"",IF(OR(NOT(LH_Ready),BG76=0),0,SUMPRODUCT(MAX((INDEX(LH_Data,0,LH_ColFirst)=$A76)*(INDEX(LH_Data,0,LH_ColSur)=$B76)*(INDEX(LH_Data,0,LH_ColCat)=BonusCat)*ROW(LH_Data)))))</f>
        <v/>
      </c>
      <c r="BI76" s="16" t="str">
        <f aca="false">IF(AK76=0,"",IF(EOMONTH(AsOfDate,-1)&lt;AL76,-1,12*(YEAR(EOMONTH(AsOfDate,-1))-YEAR(AL76))+MONTH(EOMONTH(AsOfDate,-1))-MONTH(AL76)-IF(DAY(EOMONTH(AsOfDate,-1))&lt;MIN(DAY(AL76),DAY(EOMONTH(EOMONTH(AsOfDate,-1),0))),1,0)))</f>
        <v/>
      </c>
      <c r="BJ76" s="16" t="str">
        <f aca="false">IF(AK76=0,"",IF(OR(AM76&lt;2,AO76&gt;EOMONTH(AsOfDate,-1)),BI76,IF((AO76-1)&lt;AL76,-1,12*(YEAR((AO76-1))-YEAR(AL76))+MONTH((AO76-1))-MONTH(AL76)-IF(DAY((AO76-1))&lt;MIN(DAY(AL76),DAY(EOMONTH((AO76-1),0))),1,0))))</f>
        <v/>
      </c>
      <c r="BK76" s="16" t="str">
        <f aca="false">IF(AK76=0,"",IF(OR(AM76&lt;3,AP76&gt;EOMONTH(AsOfDate,-1)),BI76,IF((AP76-1)&lt;AL76,-1,12*(YEAR((AP76-1))-YEAR(AL76))+MONTH((AP76-1))-MONTH(AL76)-IF(DAY((AP76-1))&lt;MIN(DAY(AL76),DAY(EOMONTH((AP76-1),0))),1,0))))</f>
        <v/>
      </c>
      <c r="BL76" s="16"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16" t="str">
        <f aca="false">IF(AK76=0,"",IF(AW76="FT",IF(AX76&lt;FT_First,"",IF(AX76&lt;FT_Y5,FT_First+FT_Int1*INT((AX76-FT_First)/FT_Int1),FT_Y5+FT_Int2*INT((AX76-FT_Y5)/FT_Int2))),IF(AW76="PT",IF(AX76&lt;PT_First,"",PT_First+PT_Int*INT((AX76-PT_First)/PT_Int)),"")))</f>
        <v/>
      </c>
      <c r="BN76" s="16" t="str">
        <f aca="false">IF(AK76=0,"",IF((SchemeStart-1)&lt;AL76,-1,12*(YEAR((SchemeStart-1))-YEAR(AL76))+MONTH((SchemeStart-1))-MONTH(AL76)-IF(DAY((SchemeStart-1))&lt;MIN(DAY(AL76),DAY(EOMONTH((SchemeStart-1),0))),1,0)))</f>
        <v/>
      </c>
      <c r="BO76" s="16" t="str">
        <f aca="false">IF(AK76=0,"",IF(OR(AM76&lt;2,AO76&gt;(SchemeStart-1)),BN76,IF((AO76-1)&lt;AL76,-1,12*(YEAR((AO76-1))-YEAR(AL76))+MONTH((AO76-1))-MONTH(AL76)-IF(DAY((AO76-1))&lt;MIN(DAY(AL76),DAY(EOMONTH((AO76-1),0))),1,0))))</f>
        <v/>
      </c>
      <c r="BP76" s="16" t="str">
        <f aca="false">IF(AK76=0,"",IF(OR(AM76&lt;3,AP76&gt;(SchemeStart-1)),BN76,IF((AP76-1)&lt;AL76,-1,12*(YEAR((AP76-1))-YEAR(AL76))+MONTH((AP76-1))-MONTH(AL76)-IF(DAY((AP76-1))&lt;MIN(DAY(AL76),DAY(EOMONTH((AP76-1),0))),1,0))))</f>
        <v/>
      </c>
      <c r="BQ76" s="16"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12"/>
      <c r="B77" s="12"/>
      <c r="C77" s="12"/>
      <c r="D77" s="13"/>
      <c r="E77" s="14" t="str">
        <f aca="false">IF(OR(AK77=0,$D77=""),"",DATE(YEAR(AsOfDate)+IF(DATE(YEAR(AsOfDate),MONTH($D77),DAY($D77))&lt;=AsOfDate,1,0),MONTH($D77),DAY($D77)))</f>
        <v/>
      </c>
      <c r="F77" s="13"/>
      <c r="G77" s="13"/>
      <c r="H77" s="13"/>
      <c r="I77" s="13"/>
      <c r="J77" s="13"/>
      <c r="K77" s="14" t="str">
        <f aca="false">IF(AK77=0,"",DATE(YEAR(AsOfDate)+IF(DATE(YEAR(AsOfDate),MONTH(AL77),DAY(AL77))&lt;=AsOfDate,1,0),MONTH(AL77),DAY(AL77)))</f>
        <v/>
      </c>
      <c r="L77" s="15" t="str">
        <f aca="false">IF(AK77=0,"",ROUND((AsOfDate-AL77)/365.25,1))</f>
        <v/>
      </c>
      <c r="M77" s="16" t="str">
        <f aca="false">IF(AK77=0,"",IF(AsOfDate&lt;AL77,"-",DATEDIF(AL77,AsOfDate,"y")&amp;"y "&amp;DATEDIF(AL77,AsOfDate,"ym")&amp;"m "&amp;DATEDIF(AL77,AsOfDate,"md")&amp;"d"))</f>
        <v/>
      </c>
      <c r="N77" s="17" t="str">
        <f aca="false">IF(AK77=0,"",O77*HoursPerDay)</f>
        <v/>
      </c>
      <c r="O77" s="17" t="str">
        <f aca="false">IF(AK77=0,"",MAX(0,BD77-BQ77))</f>
        <v/>
      </c>
      <c r="P77" s="18"/>
      <c r="Q77" s="16"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16"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IF(AK77=0,"",IF(AW77="None","",EDATE(AL77,BF77)))</f>
        <v/>
      </c>
      <c r="T77" s="17" t="str">
        <f aca="false">IF(AK77=0,"",IF(NOT(LH_Ready),"",IF($F77&gt;PFYDate,0,IF(LH_ColPeriod=0,W77-U77+V77,SUMIFS(INDEX(LH_Data,0,LH_ColAcc),INDEX(LH_Data,0,LH_ColFirst),$A77,INDEX(LH_Data,0,LH_ColSur),$B77,INDEX(LH_Data,0,LH_ColCat),BonusCat,INDEX(LH_Data,0,LH_ColPeriod),LH_OpenLabel)*UnitFactor))))</f>
        <v/>
      </c>
      <c r="U77" s="17" t="str">
        <f aca="false">IF(AK77=0,"",IF(NOT(LH_Ready),"",SUMIFS(INDEX(LH_Data,0,LH_ColAcc),INDEX(LH_Data,0,LH_ColFirst),$A77,INDEX(LH_Data,0,LH_ColSur),$B77,INDEX(LH_Data,0,LH_ColCat),BonusCat,INDEX(LH_Data,0,LH_ColStart),"&gt;="&amp;AL77)*UnitFactor))</f>
        <v/>
      </c>
      <c r="V77" s="17" t="str">
        <f aca="false">IF(AK77=0,"",IF(NOT(LH_Ready),"",SUMIFS(INDEX(LH_Data,0,LH_ColTaken),INDEX(LH_Data,0,LH_ColFirst),$A77,INDEX(LH_Data,0,LH_ColSur),$B77,INDEX(LH_Data,0,LH_ColCat),BonusCat,INDEX(LH_Data,0,LH_ColStart),"&gt;="&amp;AL77)*UnitFactor))</f>
        <v/>
      </c>
      <c r="W77" s="17" t="str">
        <f aca="false">IF(AK77=0,"",IF(NOT(LH_Ready),"",IF(BH77=0,0,INDEX(INDEX(LH_Data,0,LH_ColClose),BH77-1)*UnitFactor)))</f>
        <v/>
      </c>
      <c r="X77" s="17" t="str">
        <f aca="false">IF(AK77=0,"",(MAX(0,BD77-BQ77)-MAX(0,BE77-BQ77))*HoursPerDay)</f>
        <v/>
      </c>
      <c r="Y77" s="17" t="str">
        <f aca="false">IF(AK77=0,"",IF(NOT(LH_Ready),"",IF($AI77="Yes",N(AE77)*HoursPerDay-SUMIFS(INDEX(LH_Data,0,LH_ColAcc),INDEX(LH_Data,0,LH_ColFirst),$A77,INDEX(LH_Data,0,LH_ColSur),$B77,INDEX(LH_Data,0,LH_ColCat),BonusCat,INDEX(LH_Data,0,LH_ColStart),"&gt;="&amp;(EOMONTH(AsOfDate,-1)+1),INDEX(LH_Data,0,LH_ColStart),"&lt;="&amp;AsOfDate)*UnitFactor,IF(BG77=0,N77,N77-N(T77)-N(U77)))))</f>
        <v/>
      </c>
      <c r="Z77" s="16" t="str">
        <f aca="false">IF(OR(AK77=0,Y77=""),"",IF(Y77&gt;0,"Yes","No"))</f>
        <v/>
      </c>
      <c r="AA77" s="16"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17" t="str">
        <f aca="false">IF(OR(AK77=0,T77=""),"",MAX(0,BE77-BQ77)*HoursPerDay-T77)</f>
        <v/>
      </c>
      <c r="AC77" s="16" t="str">
        <f aca="false">IF(AK77=0,"",BG77)</f>
        <v/>
      </c>
      <c r="AD77" s="16"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17" t="str">
        <f aca="false">IF(AK77=0,"",O77-MAX(0,BL77-BQ77))</f>
        <v/>
      </c>
      <c r="AF77" s="14" t="str">
        <f aca="false">IF(OR(AK77=0,AE77="",N(AE77)=0,BM77=""),"",EDATE(AL77,BM77))</f>
        <v/>
      </c>
      <c r="AG77" s="17" t="str">
        <f aca="false">IF(AK77=0,"",MIN(BD77,BQ77))</f>
        <v/>
      </c>
      <c r="AH77" s="17" t="str">
        <f aca="false">IF(AK77=0,"",IF(NOT(LH_Ready),"",IF(BG77=0,0,MAX(0,ROUND(N(T77)+N(U77)-N77,2)))))</f>
        <v/>
      </c>
      <c r="AI77" s="12"/>
      <c r="AJ77" s="12"/>
      <c r="AK77" s="16" t="n">
        <f aca="false">IF(OR(LEN($A77&amp;$B77)=0,$F77=""),0,1)</f>
        <v>0</v>
      </c>
      <c r="AL77" s="14" t="str">
        <f aca="false">IF(AK77=0,"",IF(PreSchemeCounts="No",MAX(SchemeStart,IF($J77&lt;&gt;"",$J77,IF(OR(CasualCounts="Yes",COUNT($G77:$I77)=0),$F77,IF(Apply2026="No",IF($I77="",$F77,$I77),IF(COUNT($H77:$I77)=0,$F77,MIN($H77:$I77)))))),IF($J77&lt;&gt;"",$J77,IF(OR(CasualCounts="Yes",COUNT($G77:$I77)=0),$F77,IF(Apply2026="No",IF($I77="",$F77,$I77),IF(COUNT($H77:$I77)=0,$F77,MIN($H77:$I77)))))))</f>
        <v/>
      </c>
      <c r="AM77" s="16" t="str">
        <f aca="false">IF(AK77=0,"",COUNT($G77:$I77))</f>
        <v/>
      </c>
      <c r="AN77" s="14" t="str">
        <f aca="false">IF(AK77=0,"",IFERROR(SMALL($G77:$I77,1),""))</f>
        <v/>
      </c>
      <c r="AO77" s="14" t="str">
        <f aca="false">IF(AK77=0,"",IFERROR(SMALL($G77:$I77,2),""))</f>
        <v/>
      </c>
      <c r="AP77" s="14" t="str">
        <f aca="false">IF(AK77=0,"",IFERROR(SMALL($G77:$I77,3),""))</f>
        <v/>
      </c>
      <c r="AQ77" s="16" t="str">
        <f aca="false">IF(AK77=0,"",IF(AN77="","",IF(AN77=$H77,"Part-Time",IF(AN77=$I77,"Full-Time","Casual"))))</f>
        <v/>
      </c>
      <c r="AR77" s="16" t="str">
        <f aca="false">IF(AK77=0,"",IF(AO77="","",IF(AO77=$H77,"Part-Time",IF(AO77=$I77,"Full-Time","Casual"))))</f>
        <v/>
      </c>
      <c r="AS77" s="16" t="str">
        <f aca="false">IF(AK77=0,"",IF(AP77="","",IF(AP77=$H77,"Part-Time",IF(AP77=$I77,"Full-Time","Casual"))))</f>
        <v/>
      </c>
      <c r="AT77" s="16"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16" t="str">
        <f aca="false">IF(AK77=0,"",IF(AM77&lt;2,"",IF(OR(ISNUMBER(SEARCH("full",AR77)),UPPER(TRIM(AR77))="FT",UPPER(TRIM(AR77))="FTE"),"FT",IF(AND(OR(ISNUMBER(SEARCH("part",AR77)),UPPER(TRIM(AR77))="PT",UPPER(TRIM(AR77))="PTE"),Apply2026="Yes",OR($P77="",N($P77)&gt;=PT_MinHours)),"PT","None"))))</f>
        <v/>
      </c>
      <c r="AV77" s="16" t="str">
        <f aca="false">IF(AK77=0,"",IF(AM77&lt;3,"",IF(OR(ISNUMBER(SEARCH("full",AS77)),UPPER(TRIM(AS77))="FT",UPPER(TRIM(AS77))="FTE"),"FT",IF(AND(OR(ISNUMBER(SEARCH("part",AS77)),UPPER(TRIM(AS77))="PT",UPPER(TRIM(AS77))="PTE"),Apply2026="Yes",OR($P77="",N($P77)&gt;=PT_MinHours)),"PT","None"))))</f>
        <v/>
      </c>
      <c r="AW77" s="16" t="str">
        <f aca="false">IF(AK77=0,"",IF(AND(AM77&gt;=3,AP77&lt;=AsOfDate),AV77,IF(AND(AM77&gt;=2,AO77&lt;=AsOfDate),AU77,AT77)))</f>
        <v/>
      </c>
      <c r="AX77" s="16" t="str">
        <f aca="false">IF(AK77=0,"",IF(AsOfDate&lt;AL77,-1,12*(YEAR(AsOfDate)-YEAR(AL77))+MONTH(AsOfDate)-MONTH(AL77)-IF(DAY(AsOfDate)&lt;MIN(DAY(AL77),DAY(EOMONTH(AsOfDate,0))),1,0)))</f>
        <v/>
      </c>
      <c r="AY77" s="16" t="str">
        <f aca="false">IF(AK77=0,"",IF(OR(AM77&lt;2,AO77&gt;AsOfDate),AX77,IF((AO77-1)&lt;AL77,-1,12*(YEAR((AO77-1))-YEAR(AL77))+MONTH((AO77-1))-MONTH(AL77)-IF(DAY((AO77-1))&lt;MIN(DAY(AL77),DAY(EOMONTH((AO77-1),0))),1,0))))</f>
        <v/>
      </c>
      <c r="AZ77" s="16" t="str">
        <f aca="false">IF(AK77=0,"",IF(OR(AM77&lt;3,AP77&gt;AsOfDate),AX77,IF((AP77-1)&lt;AL77,-1,12*(YEAR((AP77-1))-YEAR(AL77))+MONTH((AP77-1))-MONTH(AL77)-IF(DAY((AP77-1))&lt;MIN(DAY(AL77),DAY(EOMONTH((AP77-1),0))),1,0))))</f>
        <v/>
      </c>
      <c r="BA77" s="16" t="str">
        <f aca="false">IF(AK77=0,"",IF(PFYDate&lt;AL77,-1,12*(YEAR(PFYDate)-YEAR(AL77))+MONTH(PFYDate)-MONTH(AL77)-IF(DAY(PFYDate)&lt;MIN(DAY(AL77),DAY(EOMONTH(PFYDate,0))),1,0)))</f>
        <v/>
      </c>
      <c r="BB77" s="16" t="str">
        <f aca="false">IF(AK77=0,"",IF(OR(AM77&lt;2,AO77&gt;PFYDate),BA77,IF((AO77-1)&lt;AL77,-1,12*(YEAR((AO77-1))-YEAR(AL77))+MONTH((AO77-1))-MONTH(AL77)-IF(DAY((AO77-1))&lt;MIN(DAY(AL77),DAY(EOMONTH((AO77-1),0))),1,0))))</f>
        <v/>
      </c>
      <c r="BC77" s="16" t="str">
        <f aca="false">IF(AK77=0,"",IF(OR(AM77&lt;3,AP77&gt;PFYDate),BA77,IF((AP77-1)&lt;AL77,-1,12*(YEAR((AP77-1))-YEAR(AL77))+MONTH((AP77-1))-MONTH(AL77)-IF(DAY((AP77-1))&lt;MIN(DAY(AL77),DAY(EOMONTH((AP77-1),0))),1,0))))</f>
        <v/>
      </c>
      <c r="BD77" s="16"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16"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16" t="str">
        <f aca="false">IF(AK77=0,"",IF(AW77="FT",IF(AX77&lt;FT_First,FT_First,IF(AX77&lt;FT_Y5,MIN(FT_Y5,FT_First+FT_Int1*(INT((AX77-FT_First)/FT_Int1)+1)),FT_Y5+12*INT((AX77-FT_Y5)/12)+FT_Int2*(INT(MOD(AX77-FT_Y5,12)/FT_Int2)+1))),IF(AW77="PT",IF(AX77&lt;PT_First,PT_First,PT_First+PT_Int*(INT((AX77-PT_First)/PT_Int)+1)),"")))</f>
        <v/>
      </c>
      <c r="BG77" s="16" t="str">
        <f aca="false">IF(AK77=0,"",IF(NOT(LH_Ready),0,COUNTIFS(INDEX(LH_Data,0,LH_ColFirst),$A77,INDEX(LH_Data,0,LH_ColSur),$B77,INDEX(LH_Data,0,LH_ColCat),BonusCat)))</f>
        <v/>
      </c>
      <c r="BH77" s="16" t="str">
        <f aca="false">IF(AK77=0,"",IF(OR(NOT(LH_Ready),BG77=0),0,SUMPRODUCT(MAX((INDEX(LH_Data,0,LH_ColFirst)=$A77)*(INDEX(LH_Data,0,LH_ColSur)=$B77)*(INDEX(LH_Data,0,LH_ColCat)=BonusCat)*ROW(LH_Data)))))</f>
        <v/>
      </c>
      <c r="BI77" s="16" t="str">
        <f aca="false">IF(AK77=0,"",IF(EOMONTH(AsOfDate,-1)&lt;AL77,-1,12*(YEAR(EOMONTH(AsOfDate,-1))-YEAR(AL77))+MONTH(EOMONTH(AsOfDate,-1))-MONTH(AL77)-IF(DAY(EOMONTH(AsOfDate,-1))&lt;MIN(DAY(AL77),DAY(EOMONTH(EOMONTH(AsOfDate,-1),0))),1,0)))</f>
        <v/>
      </c>
      <c r="BJ77" s="16" t="str">
        <f aca="false">IF(AK77=0,"",IF(OR(AM77&lt;2,AO77&gt;EOMONTH(AsOfDate,-1)),BI77,IF((AO77-1)&lt;AL77,-1,12*(YEAR((AO77-1))-YEAR(AL77))+MONTH((AO77-1))-MONTH(AL77)-IF(DAY((AO77-1))&lt;MIN(DAY(AL77),DAY(EOMONTH((AO77-1),0))),1,0))))</f>
        <v/>
      </c>
      <c r="BK77" s="16" t="str">
        <f aca="false">IF(AK77=0,"",IF(OR(AM77&lt;3,AP77&gt;EOMONTH(AsOfDate,-1)),BI77,IF((AP77-1)&lt;AL77,-1,12*(YEAR((AP77-1))-YEAR(AL77))+MONTH((AP77-1))-MONTH(AL77)-IF(DAY((AP77-1))&lt;MIN(DAY(AL77),DAY(EOMONTH((AP77-1),0))),1,0))))</f>
        <v/>
      </c>
      <c r="BL77" s="16"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16" t="str">
        <f aca="false">IF(AK77=0,"",IF(AW77="FT",IF(AX77&lt;FT_First,"",IF(AX77&lt;FT_Y5,FT_First+FT_Int1*INT((AX77-FT_First)/FT_Int1),FT_Y5+FT_Int2*INT((AX77-FT_Y5)/FT_Int2))),IF(AW77="PT",IF(AX77&lt;PT_First,"",PT_First+PT_Int*INT((AX77-PT_First)/PT_Int)),"")))</f>
        <v/>
      </c>
      <c r="BN77" s="16" t="str">
        <f aca="false">IF(AK77=0,"",IF((SchemeStart-1)&lt;AL77,-1,12*(YEAR((SchemeStart-1))-YEAR(AL77))+MONTH((SchemeStart-1))-MONTH(AL77)-IF(DAY((SchemeStart-1))&lt;MIN(DAY(AL77),DAY(EOMONTH((SchemeStart-1),0))),1,0)))</f>
        <v/>
      </c>
      <c r="BO77" s="16" t="str">
        <f aca="false">IF(AK77=0,"",IF(OR(AM77&lt;2,AO77&gt;(SchemeStart-1)),BN77,IF((AO77-1)&lt;AL77,-1,12*(YEAR((AO77-1))-YEAR(AL77))+MONTH((AO77-1))-MONTH(AL77)-IF(DAY((AO77-1))&lt;MIN(DAY(AL77),DAY(EOMONTH((AO77-1),0))),1,0))))</f>
        <v/>
      </c>
      <c r="BP77" s="16" t="str">
        <f aca="false">IF(AK77=0,"",IF(OR(AM77&lt;3,AP77&gt;(SchemeStart-1)),BN77,IF((AP77-1)&lt;AL77,-1,12*(YEAR((AP77-1))-YEAR(AL77))+MONTH((AP77-1))-MONTH(AL77)-IF(DAY((AP77-1))&lt;MIN(DAY(AL77),DAY(EOMONTH((AP77-1),0))),1,0))))</f>
        <v/>
      </c>
      <c r="BQ77" s="16"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12"/>
      <c r="B78" s="12"/>
      <c r="C78" s="12"/>
      <c r="D78" s="13"/>
      <c r="E78" s="14" t="str">
        <f aca="false">IF(OR(AK78=0,$D78=""),"",DATE(YEAR(AsOfDate)+IF(DATE(YEAR(AsOfDate),MONTH($D78),DAY($D78))&lt;=AsOfDate,1,0),MONTH($D78),DAY($D78)))</f>
        <v/>
      </c>
      <c r="F78" s="13"/>
      <c r="G78" s="13"/>
      <c r="H78" s="13"/>
      <c r="I78" s="13"/>
      <c r="J78" s="13"/>
      <c r="K78" s="14" t="str">
        <f aca="false">IF(AK78=0,"",DATE(YEAR(AsOfDate)+IF(DATE(YEAR(AsOfDate),MONTH(AL78),DAY(AL78))&lt;=AsOfDate,1,0),MONTH(AL78),DAY(AL78)))</f>
        <v/>
      </c>
      <c r="L78" s="15" t="str">
        <f aca="false">IF(AK78=0,"",ROUND((AsOfDate-AL78)/365.25,1))</f>
        <v/>
      </c>
      <c r="M78" s="16" t="str">
        <f aca="false">IF(AK78=0,"",IF(AsOfDate&lt;AL78,"-",DATEDIF(AL78,AsOfDate,"y")&amp;"y "&amp;DATEDIF(AL78,AsOfDate,"ym")&amp;"m "&amp;DATEDIF(AL78,AsOfDate,"md")&amp;"d"))</f>
        <v/>
      </c>
      <c r="N78" s="17" t="str">
        <f aca="false">IF(AK78=0,"",O78*HoursPerDay)</f>
        <v/>
      </c>
      <c r="O78" s="17" t="str">
        <f aca="false">IF(AK78=0,"",MAX(0,BD78-BQ78))</f>
        <v/>
      </c>
      <c r="P78" s="18"/>
      <c r="Q78" s="16"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16"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IF(AK78=0,"",IF(AW78="None","",EDATE(AL78,BF78)))</f>
        <v/>
      </c>
      <c r="T78" s="17" t="str">
        <f aca="false">IF(AK78=0,"",IF(NOT(LH_Ready),"",IF($F78&gt;PFYDate,0,IF(LH_ColPeriod=0,W78-U78+V78,SUMIFS(INDEX(LH_Data,0,LH_ColAcc),INDEX(LH_Data,0,LH_ColFirst),$A78,INDEX(LH_Data,0,LH_ColSur),$B78,INDEX(LH_Data,0,LH_ColCat),BonusCat,INDEX(LH_Data,0,LH_ColPeriod),LH_OpenLabel)*UnitFactor))))</f>
        <v/>
      </c>
      <c r="U78" s="17" t="str">
        <f aca="false">IF(AK78=0,"",IF(NOT(LH_Ready),"",SUMIFS(INDEX(LH_Data,0,LH_ColAcc),INDEX(LH_Data,0,LH_ColFirst),$A78,INDEX(LH_Data,0,LH_ColSur),$B78,INDEX(LH_Data,0,LH_ColCat),BonusCat,INDEX(LH_Data,0,LH_ColStart),"&gt;="&amp;AL78)*UnitFactor))</f>
        <v/>
      </c>
      <c r="V78" s="17" t="str">
        <f aca="false">IF(AK78=0,"",IF(NOT(LH_Ready),"",SUMIFS(INDEX(LH_Data,0,LH_ColTaken),INDEX(LH_Data,0,LH_ColFirst),$A78,INDEX(LH_Data,0,LH_ColSur),$B78,INDEX(LH_Data,0,LH_ColCat),BonusCat,INDEX(LH_Data,0,LH_ColStart),"&gt;="&amp;AL78)*UnitFactor))</f>
        <v/>
      </c>
      <c r="W78" s="17" t="str">
        <f aca="false">IF(AK78=0,"",IF(NOT(LH_Ready),"",IF(BH78=0,0,INDEX(INDEX(LH_Data,0,LH_ColClose),BH78-1)*UnitFactor)))</f>
        <v/>
      </c>
      <c r="X78" s="17" t="str">
        <f aca="false">IF(AK78=0,"",(MAX(0,BD78-BQ78)-MAX(0,BE78-BQ78))*HoursPerDay)</f>
        <v/>
      </c>
      <c r="Y78" s="17" t="str">
        <f aca="false">IF(AK78=0,"",IF(NOT(LH_Ready),"",IF($AI78="Yes",N(AE78)*HoursPerDay-SUMIFS(INDEX(LH_Data,0,LH_ColAcc),INDEX(LH_Data,0,LH_ColFirst),$A78,INDEX(LH_Data,0,LH_ColSur),$B78,INDEX(LH_Data,0,LH_ColCat),BonusCat,INDEX(LH_Data,0,LH_ColStart),"&gt;="&amp;(EOMONTH(AsOfDate,-1)+1),INDEX(LH_Data,0,LH_ColStart),"&lt;="&amp;AsOfDate)*UnitFactor,IF(BG78=0,N78,N78-N(T78)-N(U78)))))</f>
        <v/>
      </c>
      <c r="Z78" s="16" t="str">
        <f aca="false">IF(OR(AK78=0,Y78=""),"",IF(Y78&gt;0,"Yes","No"))</f>
        <v/>
      </c>
      <c r="AA78" s="16"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17" t="str">
        <f aca="false">IF(OR(AK78=0,T78=""),"",MAX(0,BE78-BQ78)*HoursPerDay-T78)</f>
        <v/>
      </c>
      <c r="AC78" s="16" t="str">
        <f aca="false">IF(AK78=0,"",BG78)</f>
        <v/>
      </c>
      <c r="AD78" s="16"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17" t="str">
        <f aca="false">IF(AK78=0,"",O78-MAX(0,BL78-BQ78))</f>
        <v/>
      </c>
      <c r="AF78" s="14" t="str">
        <f aca="false">IF(OR(AK78=0,AE78="",N(AE78)=0,BM78=""),"",EDATE(AL78,BM78))</f>
        <v/>
      </c>
      <c r="AG78" s="17" t="str">
        <f aca="false">IF(AK78=0,"",MIN(BD78,BQ78))</f>
        <v/>
      </c>
      <c r="AH78" s="17" t="str">
        <f aca="false">IF(AK78=0,"",IF(NOT(LH_Ready),"",IF(BG78=0,0,MAX(0,ROUND(N(T78)+N(U78)-N78,2)))))</f>
        <v/>
      </c>
      <c r="AI78" s="12"/>
      <c r="AJ78" s="12"/>
      <c r="AK78" s="16" t="n">
        <f aca="false">IF(OR(LEN($A78&amp;$B78)=0,$F78=""),0,1)</f>
        <v>0</v>
      </c>
      <c r="AL78" s="14" t="str">
        <f aca="false">IF(AK78=0,"",IF(PreSchemeCounts="No",MAX(SchemeStart,IF($J78&lt;&gt;"",$J78,IF(OR(CasualCounts="Yes",COUNT($G78:$I78)=0),$F78,IF(Apply2026="No",IF($I78="",$F78,$I78),IF(COUNT($H78:$I78)=0,$F78,MIN($H78:$I78)))))),IF($J78&lt;&gt;"",$J78,IF(OR(CasualCounts="Yes",COUNT($G78:$I78)=0),$F78,IF(Apply2026="No",IF($I78="",$F78,$I78),IF(COUNT($H78:$I78)=0,$F78,MIN($H78:$I78)))))))</f>
        <v/>
      </c>
      <c r="AM78" s="16" t="str">
        <f aca="false">IF(AK78=0,"",COUNT($G78:$I78))</f>
        <v/>
      </c>
      <c r="AN78" s="14" t="str">
        <f aca="false">IF(AK78=0,"",IFERROR(SMALL($G78:$I78,1),""))</f>
        <v/>
      </c>
      <c r="AO78" s="14" t="str">
        <f aca="false">IF(AK78=0,"",IFERROR(SMALL($G78:$I78,2),""))</f>
        <v/>
      </c>
      <c r="AP78" s="14" t="str">
        <f aca="false">IF(AK78=0,"",IFERROR(SMALL($G78:$I78,3),""))</f>
        <v/>
      </c>
      <c r="AQ78" s="16" t="str">
        <f aca="false">IF(AK78=0,"",IF(AN78="","",IF(AN78=$H78,"Part-Time",IF(AN78=$I78,"Full-Time","Casual"))))</f>
        <v/>
      </c>
      <c r="AR78" s="16" t="str">
        <f aca="false">IF(AK78=0,"",IF(AO78="","",IF(AO78=$H78,"Part-Time",IF(AO78=$I78,"Full-Time","Casual"))))</f>
        <v/>
      </c>
      <c r="AS78" s="16" t="str">
        <f aca="false">IF(AK78=0,"",IF(AP78="","",IF(AP78=$H78,"Part-Time",IF(AP78=$I78,"Full-Time","Casual"))))</f>
        <v/>
      </c>
      <c r="AT78" s="16"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16" t="str">
        <f aca="false">IF(AK78=0,"",IF(AM78&lt;2,"",IF(OR(ISNUMBER(SEARCH("full",AR78)),UPPER(TRIM(AR78))="FT",UPPER(TRIM(AR78))="FTE"),"FT",IF(AND(OR(ISNUMBER(SEARCH("part",AR78)),UPPER(TRIM(AR78))="PT",UPPER(TRIM(AR78))="PTE"),Apply2026="Yes",OR($P78="",N($P78)&gt;=PT_MinHours)),"PT","None"))))</f>
        <v/>
      </c>
      <c r="AV78" s="16" t="str">
        <f aca="false">IF(AK78=0,"",IF(AM78&lt;3,"",IF(OR(ISNUMBER(SEARCH("full",AS78)),UPPER(TRIM(AS78))="FT",UPPER(TRIM(AS78))="FTE"),"FT",IF(AND(OR(ISNUMBER(SEARCH("part",AS78)),UPPER(TRIM(AS78))="PT",UPPER(TRIM(AS78))="PTE"),Apply2026="Yes",OR($P78="",N($P78)&gt;=PT_MinHours)),"PT","None"))))</f>
        <v/>
      </c>
      <c r="AW78" s="16" t="str">
        <f aca="false">IF(AK78=0,"",IF(AND(AM78&gt;=3,AP78&lt;=AsOfDate),AV78,IF(AND(AM78&gt;=2,AO78&lt;=AsOfDate),AU78,AT78)))</f>
        <v/>
      </c>
      <c r="AX78" s="16" t="str">
        <f aca="false">IF(AK78=0,"",IF(AsOfDate&lt;AL78,-1,12*(YEAR(AsOfDate)-YEAR(AL78))+MONTH(AsOfDate)-MONTH(AL78)-IF(DAY(AsOfDate)&lt;MIN(DAY(AL78),DAY(EOMONTH(AsOfDate,0))),1,0)))</f>
        <v/>
      </c>
      <c r="AY78" s="16" t="str">
        <f aca="false">IF(AK78=0,"",IF(OR(AM78&lt;2,AO78&gt;AsOfDate),AX78,IF((AO78-1)&lt;AL78,-1,12*(YEAR((AO78-1))-YEAR(AL78))+MONTH((AO78-1))-MONTH(AL78)-IF(DAY((AO78-1))&lt;MIN(DAY(AL78),DAY(EOMONTH((AO78-1),0))),1,0))))</f>
        <v/>
      </c>
      <c r="AZ78" s="16" t="str">
        <f aca="false">IF(AK78=0,"",IF(OR(AM78&lt;3,AP78&gt;AsOfDate),AX78,IF((AP78-1)&lt;AL78,-1,12*(YEAR((AP78-1))-YEAR(AL78))+MONTH((AP78-1))-MONTH(AL78)-IF(DAY((AP78-1))&lt;MIN(DAY(AL78),DAY(EOMONTH((AP78-1),0))),1,0))))</f>
        <v/>
      </c>
      <c r="BA78" s="16" t="str">
        <f aca="false">IF(AK78=0,"",IF(PFYDate&lt;AL78,-1,12*(YEAR(PFYDate)-YEAR(AL78))+MONTH(PFYDate)-MONTH(AL78)-IF(DAY(PFYDate)&lt;MIN(DAY(AL78),DAY(EOMONTH(PFYDate,0))),1,0)))</f>
        <v/>
      </c>
      <c r="BB78" s="16" t="str">
        <f aca="false">IF(AK78=0,"",IF(OR(AM78&lt;2,AO78&gt;PFYDate),BA78,IF((AO78-1)&lt;AL78,-1,12*(YEAR((AO78-1))-YEAR(AL78))+MONTH((AO78-1))-MONTH(AL78)-IF(DAY((AO78-1))&lt;MIN(DAY(AL78),DAY(EOMONTH((AO78-1),0))),1,0))))</f>
        <v/>
      </c>
      <c r="BC78" s="16" t="str">
        <f aca="false">IF(AK78=0,"",IF(OR(AM78&lt;3,AP78&gt;PFYDate),BA78,IF((AP78-1)&lt;AL78,-1,12*(YEAR((AP78-1))-YEAR(AL78))+MONTH((AP78-1))-MONTH(AL78)-IF(DAY((AP78-1))&lt;MIN(DAY(AL78),DAY(EOMONTH((AP78-1),0))),1,0))))</f>
        <v/>
      </c>
      <c r="BD78" s="16"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16"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16" t="str">
        <f aca="false">IF(AK78=0,"",IF(AW78="FT",IF(AX78&lt;FT_First,FT_First,IF(AX78&lt;FT_Y5,MIN(FT_Y5,FT_First+FT_Int1*(INT((AX78-FT_First)/FT_Int1)+1)),FT_Y5+12*INT((AX78-FT_Y5)/12)+FT_Int2*(INT(MOD(AX78-FT_Y5,12)/FT_Int2)+1))),IF(AW78="PT",IF(AX78&lt;PT_First,PT_First,PT_First+PT_Int*(INT((AX78-PT_First)/PT_Int)+1)),"")))</f>
        <v/>
      </c>
      <c r="BG78" s="16" t="str">
        <f aca="false">IF(AK78=0,"",IF(NOT(LH_Ready),0,COUNTIFS(INDEX(LH_Data,0,LH_ColFirst),$A78,INDEX(LH_Data,0,LH_ColSur),$B78,INDEX(LH_Data,0,LH_ColCat),BonusCat)))</f>
        <v/>
      </c>
      <c r="BH78" s="16" t="str">
        <f aca="false">IF(AK78=0,"",IF(OR(NOT(LH_Ready),BG78=0),0,SUMPRODUCT(MAX((INDEX(LH_Data,0,LH_ColFirst)=$A78)*(INDEX(LH_Data,0,LH_ColSur)=$B78)*(INDEX(LH_Data,0,LH_ColCat)=BonusCat)*ROW(LH_Data)))))</f>
        <v/>
      </c>
      <c r="BI78" s="16" t="str">
        <f aca="false">IF(AK78=0,"",IF(EOMONTH(AsOfDate,-1)&lt;AL78,-1,12*(YEAR(EOMONTH(AsOfDate,-1))-YEAR(AL78))+MONTH(EOMONTH(AsOfDate,-1))-MONTH(AL78)-IF(DAY(EOMONTH(AsOfDate,-1))&lt;MIN(DAY(AL78),DAY(EOMONTH(EOMONTH(AsOfDate,-1),0))),1,0)))</f>
        <v/>
      </c>
      <c r="BJ78" s="16" t="str">
        <f aca="false">IF(AK78=0,"",IF(OR(AM78&lt;2,AO78&gt;EOMONTH(AsOfDate,-1)),BI78,IF((AO78-1)&lt;AL78,-1,12*(YEAR((AO78-1))-YEAR(AL78))+MONTH((AO78-1))-MONTH(AL78)-IF(DAY((AO78-1))&lt;MIN(DAY(AL78),DAY(EOMONTH((AO78-1),0))),1,0))))</f>
        <v/>
      </c>
      <c r="BK78" s="16" t="str">
        <f aca="false">IF(AK78=0,"",IF(OR(AM78&lt;3,AP78&gt;EOMONTH(AsOfDate,-1)),BI78,IF((AP78-1)&lt;AL78,-1,12*(YEAR((AP78-1))-YEAR(AL78))+MONTH((AP78-1))-MONTH(AL78)-IF(DAY((AP78-1))&lt;MIN(DAY(AL78),DAY(EOMONTH((AP78-1),0))),1,0))))</f>
        <v/>
      </c>
      <c r="BL78" s="16"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16" t="str">
        <f aca="false">IF(AK78=0,"",IF(AW78="FT",IF(AX78&lt;FT_First,"",IF(AX78&lt;FT_Y5,FT_First+FT_Int1*INT((AX78-FT_First)/FT_Int1),FT_Y5+FT_Int2*INT((AX78-FT_Y5)/FT_Int2))),IF(AW78="PT",IF(AX78&lt;PT_First,"",PT_First+PT_Int*INT((AX78-PT_First)/PT_Int)),"")))</f>
        <v/>
      </c>
      <c r="BN78" s="16" t="str">
        <f aca="false">IF(AK78=0,"",IF((SchemeStart-1)&lt;AL78,-1,12*(YEAR((SchemeStart-1))-YEAR(AL78))+MONTH((SchemeStart-1))-MONTH(AL78)-IF(DAY((SchemeStart-1))&lt;MIN(DAY(AL78),DAY(EOMONTH((SchemeStart-1),0))),1,0)))</f>
        <v/>
      </c>
      <c r="BO78" s="16" t="str">
        <f aca="false">IF(AK78=0,"",IF(OR(AM78&lt;2,AO78&gt;(SchemeStart-1)),BN78,IF((AO78-1)&lt;AL78,-1,12*(YEAR((AO78-1))-YEAR(AL78))+MONTH((AO78-1))-MONTH(AL78)-IF(DAY((AO78-1))&lt;MIN(DAY(AL78),DAY(EOMONTH((AO78-1),0))),1,0))))</f>
        <v/>
      </c>
      <c r="BP78" s="16" t="str">
        <f aca="false">IF(AK78=0,"",IF(OR(AM78&lt;3,AP78&gt;(SchemeStart-1)),BN78,IF((AP78-1)&lt;AL78,-1,12*(YEAR((AP78-1))-YEAR(AL78))+MONTH((AP78-1))-MONTH(AL78)-IF(DAY((AP78-1))&lt;MIN(DAY(AL78),DAY(EOMONTH((AP78-1),0))),1,0))))</f>
        <v/>
      </c>
      <c r="BQ78" s="16"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12"/>
      <c r="B79" s="12"/>
      <c r="C79" s="12"/>
      <c r="D79" s="13"/>
      <c r="E79" s="14" t="str">
        <f aca="false">IF(OR(AK79=0,$D79=""),"",DATE(YEAR(AsOfDate)+IF(DATE(YEAR(AsOfDate),MONTH($D79),DAY($D79))&lt;=AsOfDate,1,0),MONTH($D79),DAY($D79)))</f>
        <v/>
      </c>
      <c r="F79" s="13"/>
      <c r="G79" s="13"/>
      <c r="H79" s="13"/>
      <c r="I79" s="13"/>
      <c r="J79" s="13"/>
      <c r="K79" s="14" t="str">
        <f aca="false">IF(AK79=0,"",DATE(YEAR(AsOfDate)+IF(DATE(YEAR(AsOfDate),MONTH(AL79),DAY(AL79))&lt;=AsOfDate,1,0),MONTH(AL79),DAY(AL79)))</f>
        <v/>
      </c>
      <c r="L79" s="15" t="str">
        <f aca="false">IF(AK79=0,"",ROUND((AsOfDate-AL79)/365.25,1))</f>
        <v/>
      </c>
      <c r="M79" s="16" t="str">
        <f aca="false">IF(AK79=0,"",IF(AsOfDate&lt;AL79,"-",DATEDIF(AL79,AsOfDate,"y")&amp;"y "&amp;DATEDIF(AL79,AsOfDate,"ym")&amp;"m "&amp;DATEDIF(AL79,AsOfDate,"md")&amp;"d"))</f>
        <v/>
      </c>
      <c r="N79" s="17" t="str">
        <f aca="false">IF(AK79=0,"",O79*HoursPerDay)</f>
        <v/>
      </c>
      <c r="O79" s="17" t="str">
        <f aca="false">IF(AK79=0,"",MAX(0,BD79-BQ79))</f>
        <v/>
      </c>
      <c r="P79" s="18"/>
      <c r="Q79" s="16"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16"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IF(AK79=0,"",IF(AW79="None","",EDATE(AL79,BF79)))</f>
        <v/>
      </c>
      <c r="T79" s="17" t="str">
        <f aca="false">IF(AK79=0,"",IF(NOT(LH_Ready),"",IF($F79&gt;PFYDate,0,IF(LH_ColPeriod=0,W79-U79+V79,SUMIFS(INDEX(LH_Data,0,LH_ColAcc),INDEX(LH_Data,0,LH_ColFirst),$A79,INDEX(LH_Data,0,LH_ColSur),$B79,INDEX(LH_Data,0,LH_ColCat),BonusCat,INDEX(LH_Data,0,LH_ColPeriod),LH_OpenLabel)*UnitFactor))))</f>
        <v/>
      </c>
      <c r="U79" s="17" t="str">
        <f aca="false">IF(AK79=0,"",IF(NOT(LH_Ready),"",SUMIFS(INDEX(LH_Data,0,LH_ColAcc),INDEX(LH_Data,0,LH_ColFirst),$A79,INDEX(LH_Data,0,LH_ColSur),$B79,INDEX(LH_Data,0,LH_ColCat),BonusCat,INDEX(LH_Data,0,LH_ColStart),"&gt;="&amp;AL79)*UnitFactor))</f>
        <v/>
      </c>
      <c r="V79" s="17" t="str">
        <f aca="false">IF(AK79=0,"",IF(NOT(LH_Ready),"",SUMIFS(INDEX(LH_Data,0,LH_ColTaken),INDEX(LH_Data,0,LH_ColFirst),$A79,INDEX(LH_Data,0,LH_ColSur),$B79,INDEX(LH_Data,0,LH_ColCat),BonusCat,INDEX(LH_Data,0,LH_ColStart),"&gt;="&amp;AL79)*UnitFactor))</f>
        <v/>
      </c>
      <c r="W79" s="17" t="str">
        <f aca="false">IF(AK79=0,"",IF(NOT(LH_Ready),"",IF(BH79=0,0,INDEX(INDEX(LH_Data,0,LH_ColClose),BH79-1)*UnitFactor)))</f>
        <v/>
      </c>
      <c r="X79" s="17" t="str">
        <f aca="false">IF(AK79=0,"",(MAX(0,BD79-BQ79)-MAX(0,BE79-BQ79))*HoursPerDay)</f>
        <v/>
      </c>
      <c r="Y79" s="17" t="str">
        <f aca="false">IF(AK79=0,"",IF(NOT(LH_Ready),"",IF($AI79="Yes",N(AE79)*HoursPerDay-SUMIFS(INDEX(LH_Data,0,LH_ColAcc),INDEX(LH_Data,0,LH_ColFirst),$A79,INDEX(LH_Data,0,LH_ColSur),$B79,INDEX(LH_Data,0,LH_ColCat),BonusCat,INDEX(LH_Data,0,LH_ColStart),"&gt;="&amp;(EOMONTH(AsOfDate,-1)+1),INDEX(LH_Data,0,LH_ColStart),"&lt;="&amp;AsOfDate)*UnitFactor,IF(BG79=0,N79,N79-N(T79)-N(U79)))))</f>
        <v/>
      </c>
      <c r="Z79" s="16" t="str">
        <f aca="false">IF(OR(AK79=0,Y79=""),"",IF(Y79&gt;0,"Yes","No"))</f>
        <v/>
      </c>
      <c r="AA79" s="16"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17" t="str">
        <f aca="false">IF(OR(AK79=0,T79=""),"",MAX(0,BE79-BQ79)*HoursPerDay-T79)</f>
        <v/>
      </c>
      <c r="AC79" s="16" t="str">
        <f aca="false">IF(AK79=0,"",BG79)</f>
        <v/>
      </c>
      <c r="AD79" s="16"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17" t="str">
        <f aca="false">IF(AK79=0,"",O79-MAX(0,BL79-BQ79))</f>
        <v/>
      </c>
      <c r="AF79" s="14" t="str">
        <f aca="false">IF(OR(AK79=0,AE79="",N(AE79)=0,BM79=""),"",EDATE(AL79,BM79))</f>
        <v/>
      </c>
      <c r="AG79" s="17" t="str">
        <f aca="false">IF(AK79=0,"",MIN(BD79,BQ79))</f>
        <v/>
      </c>
      <c r="AH79" s="17" t="str">
        <f aca="false">IF(AK79=0,"",IF(NOT(LH_Ready),"",IF(BG79=0,0,MAX(0,ROUND(N(T79)+N(U79)-N79,2)))))</f>
        <v/>
      </c>
      <c r="AI79" s="12"/>
      <c r="AJ79" s="12"/>
      <c r="AK79" s="16" t="n">
        <f aca="false">IF(OR(LEN($A79&amp;$B79)=0,$F79=""),0,1)</f>
        <v>0</v>
      </c>
      <c r="AL79" s="14" t="str">
        <f aca="false">IF(AK79=0,"",IF(PreSchemeCounts="No",MAX(SchemeStart,IF($J79&lt;&gt;"",$J79,IF(OR(CasualCounts="Yes",COUNT($G79:$I79)=0),$F79,IF(Apply2026="No",IF($I79="",$F79,$I79),IF(COUNT($H79:$I79)=0,$F79,MIN($H79:$I79)))))),IF($J79&lt;&gt;"",$J79,IF(OR(CasualCounts="Yes",COUNT($G79:$I79)=0),$F79,IF(Apply2026="No",IF($I79="",$F79,$I79),IF(COUNT($H79:$I79)=0,$F79,MIN($H79:$I79)))))))</f>
        <v/>
      </c>
      <c r="AM79" s="16" t="str">
        <f aca="false">IF(AK79=0,"",COUNT($G79:$I79))</f>
        <v/>
      </c>
      <c r="AN79" s="14" t="str">
        <f aca="false">IF(AK79=0,"",IFERROR(SMALL($G79:$I79,1),""))</f>
        <v/>
      </c>
      <c r="AO79" s="14" t="str">
        <f aca="false">IF(AK79=0,"",IFERROR(SMALL($G79:$I79,2),""))</f>
        <v/>
      </c>
      <c r="AP79" s="14" t="str">
        <f aca="false">IF(AK79=0,"",IFERROR(SMALL($G79:$I79,3),""))</f>
        <v/>
      </c>
      <c r="AQ79" s="16" t="str">
        <f aca="false">IF(AK79=0,"",IF(AN79="","",IF(AN79=$H79,"Part-Time",IF(AN79=$I79,"Full-Time","Casual"))))</f>
        <v/>
      </c>
      <c r="AR79" s="16" t="str">
        <f aca="false">IF(AK79=0,"",IF(AO79="","",IF(AO79=$H79,"Part-Time",IF(AO79=$I79,"Full-Time","Casual"))))</f>
        <v/>
      </c>
      <c r="AS79" s="16" t="str">
        <f aca="false">IF(AK79=0,"",IF(AP79="","",IF(AP79=$H79,"Part-Time",IF(AP79=$I79,"Full-Time","Casual"))))</f>
        <v/>
      </c>
      <c r="AT79" s="16"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16" t="str">
        <f aca="false">IF(AK79=0,"",IF(AM79&lt;2,"",IF(OR(ISNUMBER(SEARCH("full",AR79)),UPPER(TRIM(AR79))="FT",UPPER(TRIM(AR79))="FTE"),"FT",IF(AND(OR(ISNUMBER(SEARCH("part",AR79)),UPPER(TRIM(AR79))="PT",UPPER(TRIM(AR79))="PTE"),Apply2026="Yes",OR($P79="",N($P79)&gt;=PT_MinHours)),"PT","None"))))</f>
        <v/>
      </c>
      <c r="AV79" s="16" t="str">
        <f aca="false">IF(AK79=0,"",IF(AM79&lt;3,"",IF(OR(ISNUMBER(SEARCH("full",AS79)),UPPER(TRIM(AS79))="FT",UPPER(TRIM(AS79))="FTE"),"FT",IF(AND(OR(ISNUMBER(SEARCH("part",AS79)),UPPER(TRIM(AS79))="PT",UPPER(TRIM(AS79))="PTE"),Apply2026="Yes",OR($P79="",N($P79)&gt;=PT_MinHours)),"PT","None"))))</f>
        <v/>
      </c>
      <c r="AW79" s="16" t="str">
        <f aca="false">IF(AK79=0,"",IF(AND(AM79&gt;=3,AP79&lt;=AsOfDate),AV79,IF(AND(AM79&gt;=2,AO79&lt;=AsOfDate),AU79,AT79)))</f>
        <v/>
      </c>
      <c r="AX79" s="16" t="str">
        <f aca="false">IF(AK79=0,"",IF(AsOfDate&lt;AL79,-1,12*(YEAR(AsOfDate)-YEAR(AL79))+MONTH(AsOfDate)-MONTH(AL79)-IF(DAY(AsOfDate)&lt;MIN(DAY(AL79),DAY(EOMONTH(AsOfDate,0))),1,0)))</f>
        <v/>
      </c>
      <c r="AY79" s="16" t="str">
        <f aca="false">IF(AK79=0,"",IF(OR(AM79&lt;2,AO79&gt;AsOfDate),AX79,IF((AO79-1)&lt;AL79,-1,12*(YEAR((AO79-1))-YEAR(AL79))+MONTH((AO79-1))-MONTH(AL79)-IF(DAY((AO79-1))&lt;MIN(DAY(AL79),DAY(EOMONTH((AO79-1),0))),1,0))))</f>
        <v/>
      </c>
      <c r="AZ79" s="16" t="str">
        <f aca="false">IF(AK79=0,"",IF(OR(AM79&lt;3,AP79&gt;AsOfDate),AX79,IF((AP79-1)&lt;AL79,-1,12*(YEAR((AP79-1))-YEAR(AL79))+MONTH((AP79-1))-MONTH(AL79)-IF(DAY((AP79-1))&lt;MIN(DAY(AL79),DAY(EOMONTH((AP79-1),0))),1,0))))</f>
        <v/>
      </c>
      <c r="BA79" s="16" t="str">
        <f aca="false">IF(AK79=0,"",IF(PFYDate&lt;AL79,-1,12*(YEAR(PFYDate)-YEAR(AL79))+MONTH(PFYDate)-MONTH(AL79)-IF(DAY(PFYDate)&lt;MIN(DAY(AL79),DAY(EOMONTH(PFYDate,0))),1,0)))</f>
        <v/>
      </c>
      <c r="BB79" s="16" t="str">
        <f aca="false">IF(AK79=0,"",IF(OR(AM79&lt;2,AO79&gt;PFYDate),BA79,IF((AO79-1)&lt;AL79,-1,12*(YEAR((AO79-1))-YEAR(AL79))+MONTH((AO79-1))-MONTH(AL79)-IF(DAY((AO79-1))&lt;MIN(DAY(AL79),DAY(EOMONTH((AO79-1),0))),1,0))))</f>
        <v/>
      </c>
      <c r="BC79" s="16" t="str">
        <f aca="false">IF(AK79=0,"",IF(OR(AM79&lt;3,AP79&gt;PFYDate),BA79,IF((AP79-1)&lt;AL79,-1,12*(YEAR((AP79-1))-YEAR(AL79))+MONTH((AP79-1))-MONTH(AL79)-IF(DAY((AP79-1))&lt;MIN(DAY(AL79),DAY(EOMONTH((AP79-1),0))),1,0))))</f>
        <v/>
      </c>
      <c r="BD79" s="16"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16"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16" t="str">
        <f aca="false">IF(AK79=0,"",IF(AW79="FT",IF(AX79&lt;FT_First,FT_First,IF(AX79&lt;FT_Y5,MIN(FT_Y5,FT_First+FT_Int1*(INT((AX79-FT_First)/FT_Int1)+1)),FT_Y5+12*INT((AX79-FT_Y5)/12)+FT_Int2*(INT(MOD(AX79-FT_Y5,12)/FT_Int2)+1))),IF(AW79="PT",IF(AX79&lt;PT_First,PT_First,PT_First+PT_Int*(INT((AX79-PT_First)/PT_Int)+1)),"")))</f>
        <v/>
      </c>
      <c r="BG79" s="16" t="str">
        <f aca="false">IF(AK79=0,"",IF(NOT(LH_Ready),0,COUNTIFS(INDEX(LH_Data,0,LH_ColFirst),$A79,INDEX(LH_Data,0,LH_ColSur),$B79,INDEX(LH_Data,0,LH_ColCat),BonusCat)))</f>
        <v/>
      </c>
      <c r="BH79" s="16" t="str">
        <f aca="false">IF(AK79=0,"",IF(OR(NOT(LH_Ready),BG79=0),0,SUMPRODUCT(MAX((INDEX(LH_Data,0,LH_ColFirst)=$A79)*(INDEX(LH_Data,0,LH_ColSur)=$B79)*(INDEX(LH_Data,0,LH_ColCat)=BonusCat)*ROW(LH_Data)))))</f>
        <v/>
      </c>
      <c r="BI79" s="16" t="str">
        <f aca="false">IF(AK79=0,"",IF(EOMONTH(AsOfDate,-1)&lt;AL79,-1,12*(YEAR(EOMONTH(AsOfDate,-1))-YEAR(AL79))+MONTH(EOMONTH(AsOfDate,-1))-MONTH(AL79)-IF(DAY(EOMONTH(AsOfDate,-1))&lt;MIN(DAY(AL79),DAY(EOMONTH(EOMONTH(AsOfDate,-1),0))),1,0)))</f>
        <v/>
      </c>
      <c r="BJ79" s="16" t="str">
        <f aca="false">IF(AK79=0,"",IF(OR(AM79&lt;2,AO79&gt;EOMONTH(AsOfDate,-1)),BI79,IF((AO79-1)&lt;AL79,-1,12*(YEAR((AO79-1))-YEAR(AL79))+MONTH((AO79-1))-MONTH(AL79)-IF(DAY((AO79-1))&lt;MIN(DAY(AL79),DAY(EOMONTH((AO79-1),0))),1,0))))</f>
        <v/>
      </c>
      <c r="BK79" s="16" t="str">
        <f aca="false">IF(AK79=0,"",IF(OR(AM79&lt;3,AP79&gt;EOMONTH(AsOfDate,-1)),BI79,IF((AP79-1)&lt;AL79,-1,12*(YEAR((AP79-1))-YEAR(AL79))+MONTH((AP79-1))-MONTH(AL79)-IF(DAY((AP79-1))&lt;MIN(DAY(AL79),DAY(EOMONTH((AP79-1),0))),1,0))))</f>
        <v/>
      </c>
      <c r="BL79" s="16"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16" t="str">
        <f aca="false">IF(AK79=0,"",IF(AW79="FT",IF(AX79&lt;FT_First,"",IF(AX79&lt;FT_Y5,FT_First+FT_Int1*INT((AX79-FT_First)/FT_Int1),FT_Y5+FT_Int2*INT((AX79-FT_Y5)/FT_Int2))),IF(AW79="PT",IF(AX79&lt;PT_First,"",PT_First+PT_Int*INT((AX79-PT_First)/PT_Int)),"")))</f>
        <v/>
      </c>
      <c r="BN79" s="16" t="str">
        <f aca="false">IF(AK79=0,"",IF((SchemeStart-1)&lt;AL79,-1,12*(YEAR((SchemeStart-1))-YEAR(AL79))+MONTH((SchemeStart-1))-MONTH(AL79)-IF(DAY((SchemeStart-1))&lt;MIN(DAY(AL79),DAY(EOMONTH((SchemeStart-1),0))),1,0)))</f>
        <v/>
      </c>
      <c r="BO79" s="16" t="str">
        <f aca="false">IF(AK79=0,"",IF(OR(AM79&lt;2,AO79&gt;(SchemeStart-1)),BN79,IF((AO79-1)&lt;AL79,-1,12*(YEAR((AO79-1))-YEAR(AL79))+MONTH((AO79-1))-MONTH(AL79)-IF(DAY((AO79-1))&lt;MIN(DAY(AL79),DAY(EOMONTH((AO79-1),0))),1,0))))</f>
        <v/>
      </c>
      <c r="BP79" s="16" t="str">
        <f aca="false">IF(AK79=0,"",IF(OR(AM79&lt;3,AP79&gt;(SchemeStart-1)),BN79,IF((AP79-1)&lt;AL79,-1,12*(YEAR((AP79-1))-YEAR(AL79))+MONTH((AP79-1))-MONTH(AL79)-IF(DAY((AP79-1))&lt;MIN(DAY(AL79),DAY(EOMONTH((AP79-1),0))),1,0))))</f>
        <v/>
      </c>
      <c r="BQ79" s="16"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12"/>
      <c r="B80" s="12"/>
      <c r="C80" s="12"/>
      <c r="D80" s="13"/>
      <c r="E80" s="14" t="str">
        <f aca="false">IF(OR(AK80=0,$D80=""),"",DATE(YEAR(AsOfDate)+IF(DATE(YEAR(AsOfDate),MONTH($D80),DAY($D80))&lt;=AsOfDate,1,0),MONTH($D80),DAY($D80)))</f>
        <v/>
      </c>
      <c r="F80" s="13"/>
      <c r="G80" s="13"/>
      <c r="H80" s="13"/>
      <c r="I80" s="13"/>
      <c r="J80" s="13"/>
      <c r="K80" s="14" t="str">
        <f aca="false">IF(AK80=0,"",DATE(YEAR(AsOfDate)+IF(DATE(YEAR(AsOfDate),MONTH(AL80),DAY(AL80))&lt;=AsOfDate,1,0),MONTH(AL80),DAY(AL80)))</f>
        <v/>
      </c>
      <c r="L80" s="15" t="str">
        <f aca="false">IF(AK80=0,"",ROUND((AsOfDate-AL80)/365.25,1))</f>
        <v/>
      </c>
      <c r="M80" s="16" t="str">
        <f aca="false">IF(AK80=0,"",IF(AsOfDate&lt;AL80,"-",DATEDIF(AL80,AsOfDate,"y")&amp;"y "&amp;DATEDIF(AL80,AsOfDate,"ym")&amp;"m "&amp;DATEDIF(AL80,AsOfDate,"md")&amp;"d"))</f>
        <v/>
      </c>
      <c r="N80" s="17" t="str">
        <f aca="false">IF(AK80=0,"",O80*HoursPerDay)</f>
        <v/>
      </c>
      <c r="O80" s="17" t="str">
        <f aca="false">IF(AK80=0,"",MAX(0,BD80-BQ80))</f>
        <v/>
      </c>
      <c r="P80" s="18"/>
      <c r="Q80" s="16"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16"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IF(AK80=0,"",IF(AW80="None","",EDATE(AL80,BF80)))</f>
        <v/>
      </c>
      <c r="T80" s="17" t="str">
        <f aca="false">IF(AK80=0,"",IF(NOT(LH_Ready),"",IF($F80&gt;PFYDate,0,IF(LH_ColPeriod=0,W80-U80+V80,SUMIFS(INDEX(LH_Data,0,LH_ColAcc),INDEX(LH_Data,0,LH_ColFirst),$A80,INDEX(LH_Data,0,LH_ColSur),$B80,INDEX(LH_Data,0,LH_ColCat),BonusCat,INDEX(LH_Data,0,LH_ColPeriod),LH_OpenLabel)*UnitFactor))))</f>
        <v/>
      </c>
      <c r="U80" s="17" t="str">
        <f aca="false">IF(AK80=0,"",IF(NOT(LH_Ready),"",SUMIFS(INDEX(LH_Data,0,LH_ColAcc),INDEX(LH_Data,0,LH_ColFirst),$A80,INDEX(LH_Data,0,LH_ColSur),$B80,INDEX(LH_Data,0,LH_ColCat),BonusCat,INDEX(LH_Data,0,LH_ColStart),"&gt;="&amp;AL80)*UnitFactor))</f>
        <v/>
      </c>
      <c r="V80" s="17" t="str">
        <f aca="false">IF(AK80=0,"",IF(NOT(LH_Ready),"",SUMIFS(INDEX(LH_Data,0,LH_ColTaken),INDEX(LH_Data,0,LH_ColFirst),$A80,INDEX(LH_Data,0,LH_ColSur),$B80,INDEX(LH_Data,0,LH_ColCat),BonusCat,INDEX(LH_Data,0,LH_ColStart),"&gt;="&amp;AL80)*UnitFactor))</f>
        <v/>
      </c>
      <c r="W80" s="17" t="str">
        <f aca="false">IF(AK80=0,"",IF(NOT(LH_Ready),"",IF(BH80=0,0,INDEX(INDEX(LH_Data,0,LH_ColClose),BH80-1)*UnitFactor)))</f>
        <v/>
      </c>
      <c r="X80" s="17" t="str">
        <f aca="false">IF(AK80=0,"",(MAX(0,BD80-BQ80)-MAX(0,BE80-BQ80))*HoursPerDay)</f>
        <v/>
      </c>
      <c r="Y80" s="17" t="str">
        <f aca="false">IF(AK80=0,"",IF(NOT(LH_Ready),"",IF($AI80="Yes",N(AE80)*HoursPerDay-SUMIFS(INDEX(LH_Data,0,LH_ColAcc),INDEX(LH_Data,0,LH_ColFirst),$A80,INDEX(LH_Data,0,LH_ColSur),$B80,INDEX(LH_Data,0,LH_ColCat),BonusCat,INDEX(LH_Data,0,LH_ColStart),"&gt;="&amp;(EOMONTH(AsOfDate,-1)+1),INDEX(LH_Data,0,LH_ColStart),"&lt;="&amp;AsOfDate)*UnitFactor,IF(BG80=0,N80,N80-N(T80)-N(U80)))))</f>
        <v/>
      </c>
      <c r="Z80" s="16" t="str">
        <f aca="false">IF(OR(AK80=0,Y80=""),"",IF(Y80&gt;0,"Yes","No"))</f>
        <v/>
      </c>
      <c r="AA80" s="16"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17" t="str">
        <f aca="false">IF(OR(AK80=0,T80=""),"",MAX(0,BE80-BQ80)*HoursPerDay-T80)</f>
        <v/>
      </c>
      <c r="AC80" s="16" t="str">
        <f aca="false">IF(AK80=0,"",BG80)</f>
        <v/>
      </c>
      <c r="AD80" s="16"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17" t="str">
        <f aca="false">IF(AK80=0,"",O80-MAX(0,BL80-BQ80))</f>
        <v/>
      </c>
      <c r="AF80" s="14" t="str">
        <f aca="false">IF(OR(AK80=0,AE80="",N(AE80)=0,BM80=""),"",EDATE(AL80,BM80))</f>
        <v/>
      </c>
      <c r="AG80" s="17" t="str">
        <f aca="false">IF(AK80=0,"",MIN(BD80,BQ80))</f>
        <v/>
      </c>
      <c r="AH80" s="17" t="str">
        <f aca="false">IF(AK80=0,"",IF(NOT(LH_Ready),"",IF(BG80=0,0,MAX(0,ROUND(N(T80)+N(U80)-N80,2)))))</f>
        <v/>
      </c>
      <c r="AI80" s="12"/>
      <c r="AJ80" s="12"/>
      <c r="AK80" s="16" t="n">
        <f aca="false">IF(OR(LEN($A80&amp;$B80)=0,$F80=""),0,1)</f>
        <v>0</v>
      </c>
      <c r="AL80" s="14" t="str">
        <f aca="false">IF(AK80=0,"",IF(PreSchemeCounts="No",MAX(SchemeStart,IF($J80&lt;&gt;"",$J80,IF(OR(CasualCounts="Yes",COUNT($G80:$I80)=0),$F80,IF(Apply2026="No",IF($I80="",$F80,$I80),IF(COUNT($H80:$I80)=0,$F80,MIN($H80:$I80)))))),IF($J80&lt;&gt;"",$J80,IF(OR(CasualCounts="Yes",COUNT($G80:$I80)=0),$F80,IF(Apply2026="No",IF($I80="",$F80,$I80),IF(COUNT($H80:$I80)=0,$F80,MIN($H80:$I80)))))))</f>
        <v/>
      </c>
      <c r="AM80" s="16" t="str">
        <f aca="false">IF(AK80=0,"",COUNT($G80:$I80))</f>
        <v/>
      </c>
      <c r="AN80" s="14" t="str">
        <f aca="false">IF(AK80=0,"",IFERROR(SMALL($G80:$I80,1),""))</f>
        <v/>
      </c>
      <c r="AO80" s="14" t="str">
        <f aca="false">IF(AK80=0,"",IFERROR(SMALL($G80:$I80,2),""))</f>
        <v/>
      </c>
      <c r="AP80" s="14" t="str">
        <f aca="false">IF(AK80=0,"",IFERROR(SMALL($G80:$I80,3),""))</f>
        <v/>
      </c>
      <c r="AQ80" s="16" t="str">
        <f aca="false">IF(AK80=0,"",IF(AN80="","",IF(AN80=$H80,"Part-Time",IF(AN80=$I80,"Full-Time","Casual"))))</f>
        <v/>
      </c>
      <c r="AR80" s="16" t="str">
        <f aca="false">IF(AK80=0,"",IF(AO80="","",IF(AO80=$H80,"Part-Time",IF(AO80=$I80,"Full-Time","Casual"))))</f>
        <v/>
      </c>
      <c r="AS80" s="16" t="str">
        <f aca="false">IF(AK80=0,"",IF(AP80="","",IF(AP80=$H80,"Part-Time",IF(AP80=$I80,"Full-Time","Casual"))))</f>
        <v/>
      </c>
      <c r="AT80" s="16"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16" t="str">
        <f aca="false">IF(AK80=0,"",IF(AM80&lt;2,"",IF(OR(ISNUMBER(SEARCH("full",AR80)),UPPER(TRIM(AR80))="FT",UPPER(TRIM(AR80))="FTE"),"FT",IF(AND(OR(ISNUMBER(SEARCH("part",AR80)),UPPER(TRIM(AR80))="PT",UPPER(TRIM(AR80))="PTE"),Apply2026="Yes",OR($P80="",N($P80)&gt;=PT_MinHours)),"PT","None"))))</f>
        <v/>
      </c>
      <c r="AV80" s="16" t="str">
        <f aca="false">IF(AK80=0,"",IF(AM80&lt;3,"",IF(OR(ISNUMBER(SEARCH("full",AS80)),UPPER(TRIM(AS80))="FT",UPPER(TRIM(AS80))="FTE"),"FT",IF(AND(OR(ISNUMBER(SEARCH("part",AS80)),UPPER(TRIM(AS80))="PT",UPPER(TRIM(AS80))="PTE"),Apply2026="Yes",OR($P80="",N($P80)&gt;=PT_MinHours)),"PT","None"))))</f>
        <v/>
      </c>
      <c r="AW80" s="16" t="str">
        <f aca="false">IF(AK80=0,"",IF(AND(AM80&gt;=3,AP80&lt;=AsOfDate),AV80,IF(AND(AM80&gt;=2,AO80&lt;=AsOfDate),AU80,AT80)))</f>
        <v/>
      </c>
      <c r="AX80" s="16" t="str">
        <f aca="false">IF(AK80=0,"",IF(AsOfDate&lt;AL80,-1,12*(YEAR(AsOfDate)-YEAR(AL80))+MONTH(AsOfDate)-MONTH(AL80)-IF(DAY(AsOfDate)&lt;MIN(DAY(AL80),DAY(EOMONTH(AsOfDate,0))),1,0)))</f>
        <v/>
      </c>
      <c r="AY80" s="16" t="str">
        <f aca="false">IF(AK80=0,"",IF(OR(AM80&lt;2,AO80&gt;AsOfDate),AX80,IF((AO80-1)&lt;AL80,-1,12*(YEAR((AO80-1))-YEAR(AL80))+MONTH((AO80-1))-MONTH(AL80)-IF(DAY((AO80-1))&lt;MIN(DAY(AL80),DAY(EOMONTH((AO80-1),0))),1,0))))</f>
        <v/>
      </c>
      <c r="AZ80" s="16" t="str">
        <f aca="false">IF(AK80=0,"",IF(OR(AM80&lt;3,AP80&gt;AsOfDate),AX80,IF((AP80-1)&lt;AL80,-1,12*(YEAR((AP80-1))-YEAR(AL80))+MONTH((AP80-1))-MONTH(AL80)-IF(DAY((AP80-1))&lt;MIN(DAY(AL80),DAY(EOMONTH((AP80-1),0))),1,0))))</f>
        <v/>
      </c>
      <c r="BA80" s="16" t="str">
        <f aca="false">IF(AK80=0,"",IF(PFYDate&lt;AL80,-1,12*(YEAR(PFYDate)-YEAR(AL80))+MONTH(PFYDate)-MONTH(AL80)-IF(DAY(PFYDate)&lt;MIN(DAY(AL80),DAY(EOMONTH(PFYDate,0))),1,0)))</f>
        <v/>
      </c>
      <c r="BB80" s="16" t="str">
        <f aca="false">IF(AK80=0,"",IF(OR(AM80&lt;2,AO80&gt;PFYDate),BA80,IF((AO80-1)&lt;AL80,-1,12*(YEAR((AO80-1))-YEAR(AL80))+MONTH((AO80-1))-MONTH(AL80)-IF(DAY((AO80-1))&lt;MIN(DAY(AL80),DAY(EOMONTH((AO80-1),0))),1,0))))</f>
        <v/>
      </c>
      <c r="BC80" s="16" t="str">
        <f aca="false">IF(AK80=0,"",IF(OR(AM80&lt;3,AP80&gt;PFYDate),BA80,IF((AP80-1)&lt;AL80,-1,12*(YEAR((AP80-1))-YEAR(AL80))+MONTH((AP80-1))-MONTH(AL80)-IF(DAY((AP80-1))&lt;MIN(DAY(AL80),DAY(EOMONTH((AP80-1),0))),1,0))))</f>
        <v/>
      </c>
      <c r="BD80" s="16"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16"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16" t="str">
        <f aca="false">IF(AK80=0,"",IF(AW80="FT",IF(AX80&lt;FT_First,FT_First,IF(AX80&lt;FT_Y5,MIN(FT_Y5,FT_First+FT_Int1*(INT((AX80-FT_First)/FT_Int1)+1)),FT_Y5+12*INT((AX80-FT_Y5)/12)+FT_Int2*(INT(MOD(AX80-FT_Y5,12)/FT_Int2)+1))),IF(AW80="PT",IF(AX80&lt;PT_First,PT_First,PT_First+PT_Int*(INT((AX80-PT_First)/PT_Int)+1)),"")))</f>
        <v/>
      </c>
      <c r="BG80" s="16" t="str">
        <f aca="false">IF(AK80=0,"",IF(NOT(LH_Ready),0,COUNTIFS(INDEX(LH_Data,0,LH_ColFirst),$A80,INDEX(LH_Data,0,LH_ColSur),$B80,INDEX(LH_Data,0,LH_ColCat),BonusCat)))</f>
        <v/>
      </c>
      <c r="BH80" s="16" t="str">
        <f aca="false">IF(AK80=0,"",IF(OR(NOT(LH_Ready),BG80=0),0,SUMPRODUCT(MAX((INDEX(LH_Data,0,LH_ColFirst)=$A80)*(INDEX(LH_Data,0,LH_ColSur)=$B80)*(INDEX(LH_Data,0,LH_ColCat)=BonusCat)*ROW(LH_Data)))))</f>
        <v/>
      </c>
      <c r="BI80" s="16" t="str">
        <f aca="false">IF(AK80=0,"",IF(EOMONTH(AsOfDate,-1)&lt;AL80,-1,12*(YEAR(EOMONTH(AsOfDate,-1))-YEAR(AL80))+MONTH(EOMONTH(AsOfDate,-1))-MONTH(AL80)-IF(DAY(EOMONTH(AsOfDate,-1))&lt;MIN(DAY(AL80),DAY(EOMONTH(EOMONTH(AsOfDate,-1),0))),1,0)))</f>
        <v/>
      </c>
      <c r="BJ80" s="16" t="str">
        <f aca="false">IF(AK80=0,"",IF(OR(AM80&lt;2,AO80&gt;EOMONTH(AsOfDate,-1)),BI80,IF((AO80-1)&lt;AL80,-1,12*(YEAR((AO80-1))-YEAR(AL80))+MONTH((AO80-1))-MONTH(AL80)-IF(DAY((AO80-1))&lt;MIN(DAY(AL80),DAY(EOMONTH((AO80-1),0))),1,0))))</f>
        <v/>
      </c>
      <c r="BK80" s="16" t="str">
        <f aca="false">IF(AK80=0,"",IF(OR(AM80&lt;3,AP80&gt;EOMONTH(AsOfDate,-1)),BI80,IF((AP80-1)&lt;AL80,-1,12*(YEAR((AP80-1))-YEAR(AL80))+MONTH((AP80-1))-MONTH(AL80)-IF(DAY((AP80-1))&lt;MIN(DAY(AL80),DAY(EOMONTH((AP80-1),0))),1,0))))</f>
        <v/>
      </c>
      <c r="BL80" s="16"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16" t="str">
        <f aca="false">IF(AK80=0,"",IF(AW80="FT",IF(AX80&lt;FT_First,"",IF(AX80&lt;FT_Y5,FT_First+FT_Int1*INT((AX80-FT_First)/FT_Int1),FT_Y5+FT_Int2*INT((AX80-FT_Y5)/FT_Int2))),IF(AW80="PT",IF(AX80&lt;PT_First,"",PT_First+PT_Int*INT((AX80-PT_First)/PT_Int)),"")))</f>
        <v/>
      </c>
      <c r="BN80" s="16" t="str">
        <f aca="false">IF(AK80=0,"",IF((SchemeStart-1)&lt;AL80,-1,12*(YEAR((SchemeStart-1))-YEAR(AL80))+MONTH((SchemeStart-1))-MONTH(AL80)-IF(DAY((SchemeStart-1))&lt;MIN(DAY(AL80),DAY(EOMONTH((SchemeStart-1),0))),1,0)))</f>
        <v/>
      </c>
      <c r="BO80" s="16" t="str">
        <f aca="false">IF(AK80=0,"",IF(OR(AM80&lt;2,AO80&gt;(SchemeStart-1)),BN80,IF((AO80-1)&lt;AL80,-1,12*(YEAR((AO80-1))-YEAR(AL80))+MONTH((AO80-1))-MONTH(AL80)-IF(DAY((AO80-1))&lt;MIN(DAY(AL80),DAY(EOMONTH((AO80-1),0))),1,0))))</f>
        <v/>
      </c>
      <c r="BP80" s="16" t="str">
        <f aca="false">IF(AK80=0,"",IF(OR(AM80&lt;3,AP80&gt;(SchemeStart-1)),BN80,IF((AP80-1)&lt;AL80,-1,12*(YEAR((AP80-1))-YEAR(AL80))+MONTH((AP80-1))-MONTH(AL80)-IF(DAY((AP80-1))&lt;MIN(DAY(AL80),DAY(EOMONTH((AP80-1),0))),1,0))))</f>
        <v/>
      </c>
      <c r="BQ80" s="16"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12"/>
      <c r="B81" s="12"/>
      <c r="C81" s="12"/>
      <c r="D81" s="13"/>
      <c r="E81" s="14" t="str">
        <f aca="false">IF(OR(AK81=0,$D81=""),"",DATE(YEAR(AsOfDate)+IF(DATE(YEAR(AsOfDate),MONTH($D81),DAY($D81))&lt;=AsOfDate,1,0),MONTH($D81),DAY($D81)))</f>
        <v/>
      </c>
      <c r="F81" s="13"/>
      <c r="G81" s="13"/>
      <c r="H81" s="13"/>
      <c r="I81" s="13"/>
      <c r="J81" s="13"/>
      <c r="K81" s="14" t="str">
        <f aca="false">IF(AK81=0,"",DATE(YEAR(AsOfDate)+IF(DATE(YEAR(AsOfDate),MONTH(AL81),DAY(AL81))&lt;=AsOfDate,1,0),MONTH(AL81),DAY(AL81)))</f>
        <v/>
      </c>
      <c r="L81" s="15" t="str">
        <f aca="false">IF(AK81=0,"",ROUND((AsOfDate-AL81)/365.25,1))</f>
        <v/>
      </c>
      <c r="M81" s="16" t="str">
        <f aca="false">IF(AK81=0,"",IF(AsOfDate&lt;AL81,"-",DATEDIF(AL81,AsOfDate,"y")&amp;"y "&amp;DATEDIF(AL81,AsOfDate,"ym")&amp;"m "&amp;DATEDIF(AL81,AsOfDate,"md")&amp;"d"))</f>
        <v/>
      </c>
      <c r="N81" s="17" t="str">
        <f aca="false">IF(AK81=0,"",O81*HoursPerDay)</f>
        <v/>
      </c>
      <c r="O81" s="17" t="str">
        <f aca="false">IF(AK81=0,"",MAX(0,BD81-BQ81))</f>
        <v/>
      </c>
      <c r="P81" s="18"/>
      <c r="Q81" s="16"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16"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IF(AK81=0,"",IF(AW81="None","",EDATE(AL81,BF81)))</f>
        <v/>
      </c>
      <c r="T81" s="17" t="str">
        <f aca="false">IF(AK81=0,"",IF(NOT(LH_Ready),"",IF($F81&gt;PFYDate,0,IF(LH_ColPeriod=0,W81-U81+V81,SUMIFS(INDEX(LH_Data,0,LH_ColAcc),INDEX(LH_Data,0,LH_ColFirst),$A81,INDEX(LH_Data,0,LH_ColSur),$B81,INDEX(LH_Data,0,LH_ColCat),BonusCat,INDEX(LH_Data,0,LH_ColPeriod),LH_OpenLabel)*UnitFactor))))</f>
        <v/>
      </c>
      <c r="U81" s="17" t="str">
        <f aca="false">IF(AK81=0,"",IF(NOT(LH_Ready),"",SUMIFS(INDEX(LH_Data,0,LH_ColAcc),INDEX(LH_Data,0,LH_ColFirst),$A81,INDEX(LH_Data,0,LH_ColSur),$B81,INDEX(LH_Data,0,LH_ColCat),BonusCat,INDEX(LH_Data,0,LH_ColStart),"&gt;="&amp;AL81)*UnitFactor))</f>
        <v/>
      </c>
      <c r="V81" s="17" t="str">
        <f aca="false">IF(AK81=0,"",IF(NOT(LH_Ready),"",SUMIFS(INDEX(LH_Data,0,LH_ColTaken),INDEX(LH_Data,0,LH_ColFirst),$A81,INDEX(LH_Data,0,LH_ColSur),$B81,INDEX(LH_Data,0,LH_ColCat),BonusCat,INDEX(LH_Data,0,LH_ColStart),"&gt;="&amp;AL81)*UnitFactor))</f>
        <v/>
      </c>
      <c r="W81" s="17" t="str">
        <f aca="false">IF(AK81=0,"",IF(NOT(LH_Ready),"",IF(BH81=0,0,INDEX(INDEX(LH_Data,0,LH_ColClose),BH81-1)*UnitFactor)))</f>
        <v/>
      </c>
      <c r="X81" s="17" t="str">
        <f aca="false">IF(AK81=0,"",(MAX(0,BD81-BQ81)-MAX(0,BE81-BQ81))*HoursPerDay)</f>
        <v/>
      </c>
      <c r="Y81" s="17" t="str">
        <f aca="false">IF(AK81=0,"",IF(NOT(LH_Ready),"",IF($AI81="Yes",N(AE81)*HoursPerDay-SUMIFS(INDEX(LH_Data,0,LH_ColAcc),INDEX(LH_Data,0,LH_ColFirst),$A81,INDEX(LH_Data,0,LH_ColSur),$B81,INDEX(LH_Data,0,LH_ColCat),BonusCat,INDEX(LH_Data,0,LH_ColStart),"&gt;="&amp;(EOMONTH(AsOfDate,-1)+1),INDEX(LH_Data,0,LH_ColStart),"&lt;="&amp;AsOfDate)*UnitFactor,IF(BG81=0,N81,N81-N(T81)-N(U81)))))</f>
        <v/>
      </c>
      <c r="Z81" s="16" t="str">
        <f aca="false">IF(OR(AK81=0,Y81=""),"",IF(Y81&gt;0,"Yes","No"))</f>
        <v/>
      </c>
      <c r="AA81" s="16"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17" t="str">
        <f aca="false">IF(OR(AK81=0,T81=""),"",MAX(0,BE81-BQ81)*HoursPerDay-T81)</f>
        <v/>
      </c>
      <c r="AC81" s="16" t="str">
        <f aca="false">IF(AK81=0,"",BG81)</f>
        <v/>
      </c>
      <c r="AD81" s="16"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17" t="str">
        <f aca="false">IF(AK81=0,"",O81-MAX(0,BL81-BQ81))</f>
        <v/>
      </c>
      <c r="AF81" s="14" t="str">
        <f aca="false">IF(OR(AK81=0,AE81="",N(AE81)=0,BM81=""),"",EDATE(AL81,BM81))</f>
        <v/>
      </c>
      <c r="AG81" s="17" t="str">
        <f aca="false">IF(AK81=0,"",MIN(BD81,BQ81))</f>
        <v/>
      </c>
      <c r="AH81" s="17" t="str">
        <f aca="false">IF(AK81=0,"",IF(NOT(LH_Ready),"",IF(BG81=0,0,MAX(0,ROUND(N(T81)+N(U81)-N81,2)))))</f>
        <v/>
      </c>
      <c r="AI81" s="12"/>
      <c r="AJ81" s="12"/>
      <c r="AK81" s="16" t="n">
        <f aca="false">IF(OR(LEN($A81&amp;$B81)=0,$F81=""),0,1)</f>
        <v>0</v>
      </c>
      <c r="AL81" s="14" t="str">
        <f aca="false">IF(AK81=0,"",IF(PreSchemeCounts="No",MAX(SchemeStart,IF($J81&lt;&gt;"",$J81,IF(OR(CasualCounts="Yes",COUNT($G81:$I81)=0),$F81,IF(Apply2026="No",IF($I81="",$F81,$I81),IF(COUNT($H81:$I81)=0,$F81,MIN($H81:$I81)))))),IF($J81&lt;&gt;"",$J81,IF(OR(CasualCounts="Yes",COUNT($G81:$I81)=0),$F81,IF(Apply2026="No",IF($I81="",$F81,$I81),IF(COUNT($H81:$I81)=0,$F81,MIN($H81:$I81)))))))</f>
        <v/>
      </c>
      <c r="AM81" s="16" t="str">
        <f aca="false">IF(AK81=0,"",COUNT($G81:$I81))</f>
        <v/>
      </c>
      <c r="AN81" s="14" t="str">
        <f aca="false">IF(AK81=0,"",IFERROR(SMALL($G81:$I81,1),""))</f>
        <v/>
      </c>
      <c r="AO81" s="14" t="str">
        <f aca="false">IF(AK81=0,"",IFERROR(SMALL($G81:$I81,2),""))</f>
        <v/>
      </c>
      <c r="AP81" s="14" t="str">
        <f aca="false">IF(AK81=0,"",IFERROR(SMALL($G81:$I81,3),""))</f>
        <v/>
      </c>
      <c r="AQ81" s="16" t="str">
        <f aca="false">IF(AK81=0,"",IF(AN81="","",IF(AN81=$H81,"Part-Time",IF(AN81=$I81,"Full-Time","Casual"))))</f>
        <v/>
      </c>
      <c r="AR81" s="16" t="str">
        <f aca="false">IF(AK81=0,"",IF(AO81="","",IF(AO81=$H81,"Part-Time",IF(AO81=$I81,"Full-Time","Casual"))))</f>
        <v/>
      </c>
      <c r="AS81" s="16" t="str">
        <f aca="false">IF(AK81=0,"",IF(AP81="","",IF(AP81=$H81,"Part-Time",IF(AP81=$I81,"Full-Time","Casual"))))</f>
        <v/>
      </c>
      <c r="AT81" s="16"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16" t="str">
        <f aca="false">IF(AK81=0,"",IF(AM81&lt;2,"",IF(OR(ISNUMBER(SEARCH("full",AR81)),UPPER(TRIM(AR81))="FT",UPPER(TRIM(AR81))="FTE"),"FT",IF(AND(OR(ISNUMBER(SEARCH("part",AR81)),UPPER(TRIM(AR81))="PT",UPPER(TRIM(AR81))="PTE"),Apply2026="Yes",OR($P81="",N($P81)&gt;=PT_MinHours)),"PT","None"))))</f>
        <v/>
      </c>
      <c r="AV81" s="16" t="str">
        <f aca="false">IF(AK81=0,"",IF(AM81&lt;3,"",IF(OR(ISNUMBER(SEARCH("full",AS81)),UPPER(TRIM(AS81))="FT",UPPER(TRIM(AS81))="FTE"),"FT",IF(AND(OR(ISNUMBER(SEARCH("part",AS81)),UPPER(TRIM(AS81))="PT",UPPER(TRIM(AS81))="PTE"),Apply2026="Yes",OR($P81="",N($P81)&gt;=PT_MinHours)),"PT","None"))))</f>
        <v/>
      </c>
      <c r="AW81" s="16" t="str">
        <f aca="false">IF(AK81=0,"",IF(AND(AM81&gt;=3,AP81&lt;=AsOfDate),AV81,IF(AND(AM81&gt;=2,AO81&lt;=AsOfDate),AU81,AT81)))</f>
        <v/>
      </c>
      <c r="AX81" s="16" t="str">
        <f aca="false">IF(AK81=0,"",IF(AsOfDate&lt;AL81,-1,12*(YEAR(AsOfDate)-YEAR(AL81))+MONTH(AsOfDate)-MONTH(AL81)-IF(DAY(AsOfDate)&lt;MIN(DAY(AL81),DAY(EOMONTH(AsOfDate,0))),1,0)))</f>
        <v/>
      </c>
      <c r="AY81" s="16" t="str">
        <f aca="false">IF(AK81=0,"",IF(OR(AM81&lt;2,AO81&gt;AsOfDate),AX81,IF((AO81-1)&lt;AL81,-1,12*(YEAR((AO81-1))-YEAR(AL81))+MONTH((AO81-1))-MONTH(AL81)-IF(DAY((AO81-1))&lt;MIN(DAY(AL81),DAY(EOMONTH((AO81-1),0))),1,0))))</f>
        <v/>
      </c>
      <c r="AZ81" s="16" t="str">
        <f aca="false">IF(AK81=0,"",IF(OR(AM81&lt;3,AP81&gt;AsOfDate),AX81,IF((AP81-1)&lt;AL81,-1,12*(YEAR((AP81-1))-YEAR(AL81))+MONTH((AP81-1))-MONTH(AL81)-IF(DAY((AP81-1))&lt;MIN(DAY(AL81),DAY(EOMONTH((AP81-1),0))),1,0))))</f>
        <v/>
      </c>
      <c r="BA81" s="16" t="str">
        <f aca="false">IF(AK81=0,"",IF(PFYDate&lt;AL81,-1,12*(YEAR(PFYDate)-YEAR(AL81))+MONTH(PFYDate)-MONTH(AL81)-IF(DAY(PFYDate)&lt;MIN(DAY(AL81),DAY(EOMONTH(PFYDate,0))),1,0)))</f>
        <v/>
      </c>
      <c r="BB81" s="16" t="str">
        <f aca="false">IF(AK81=0,"",IF(OR(AM81&lt;2,AO81&gt;PFYDate),BA81,IF((AO81-1)&lt;AL81,-1,12*(YEAR((AO81-1))-YEAR(AL81))+MONTH((AO81-1))-MONTH(AL81)-IF(DAY((AO81-1))&lt;MIN(DAY(AL81),DAY(EOMONTH((AO81-1),0))),1,0))))</f>
        <v/>
      </c>
      <c r="BC81" s="16" t="str">
        <f aca="false">IF(AK81=0,"",IF(OR(AM81&lt;3,AP81&gt;PFYDate),BA81,IF((AP81-1)&lt;AL81,-1,12*(YEAR((AP81-1))-YEAR(AL81))+MONTH((AP81-1))-MONTH(AL81)-IF(DAY((AP81-1))&lt;MIN(DAY(AL81),DAY(EOMONTH((AP81-1),0))),1,0))))</f>
        <v/>
      </c>
      <c r="BD81" s="16"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16"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16" t="str">
        <f aca="false">IF(AK81=0,"",IF(AW81="FT",IF(AX81&lt;FT_First,FT_First,IF(AX81&lt;FT_Y5,MIN(FT_Y5,FT_First+FT_Int1*(INT((AX81-FT_First)/FT_Int1)+1)),FT_Y5+12*INT((AX81-FT_Y5)/12)+FT_Int2*(INT(MOD(AX81-FT_Y5,12)/FT_Int2)+1))),IF(AW81="PT",IF(AX81&lt;PT_First,PT_First,PT_First+PT_Int*(INT((AX81-PT_First)/PT_Int)+1)),"")))</f>
        <v/>
      </c>
      <c r="BG81" s="16" t="str">
        <f aca="false">IF(AK81=0,"",IF(NOT(LH_Ready),0,COUNTIFS(INDEX(LH_Data,0,LH_ColFirst),$A81,INDEX(LH_Data,0,LH_ColSur),$B81,INDEX(LH_Data,0,LH_ColCat),BonusCat)))</f>
        <v/>
      </c>
      <c r="BH81" s="16" t="str">
        <f aca="false">IF(AK81=0,"",IF(OR(NOT(LH_Ready),BG81=0),0,SUMPRODUCT(MAX((INDEX(LH_Data,0,LH_ColFirst)=$A81)*(INDEX(LH_Data,0,LH_ColSur)=$B81)*(INDEX(LH_Data,0,LH_ColCat)=BonusCat)*ROW(LH_Data)))))</f>
        <v/>
      </c>
      <c r="BI81" s="16" t="str">
        <f aca="false">IF(AK81=0,"",IF(EOMONTH(AsOfDate,-1)&lt;AL81,-1,12*(YEAR(EOMONTH(AsOfDate,-1))-YEAR(AL81))+MONTH(EOMONTH(AsOfDate,-1))-MONTH(AL81)-IF(DAY(EOMONTH(AsOfDate,-1))&lt;MIN(DAY(AL81),DAY(EOMONTH(EOMONTH(AsOfDate,-1),0))),1,0)))</f>
        <v/>
      </c>
      <c r="BJ81" s="16" t="str">
        <f aca="false">IF(AK81=0,"",IF(OR(AM81&lt;2,AO81&gt;EOMONTH(AsOfDate,-1)),BI81,IF((AO81-1)&lt;AL81,-1,12*(YEAR((AO81-1))-YEAR(AL81))+MONTH((AO81-1))-MONTH(AL81)-IF(DAY((AO81-1))&lt;MIN(DAY(AL81),DAY(EOMONTH((AO81-1),0))),1,0))))</f>
        <v/>
      </c>
      <c r="BK81" s="16" t="str">
        <f aca="false">IF(AK81=0,"",IF(OR(AM81&lt;3,AP81&gt;EOMONTH(AsOfDate,-1)),BI81,IF((AP81-1)&lt;AL81,-1,12*(YEAR((AP81-1))-YEAR(AL81))+MONTH((AP81-1))-MONTH(AL81)-IF(DAY((AP81-1))&lt;MIN(DAY(AL81),DAY(EOMONTH((AP81-1),0))),1,0))))</f>
        <v/>
      </c>
      <c r="BL81" s="16"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16" t="str">
        <f aca="false">IF(AK81=0,"",IF(AW81="FT",IF(AX81&lt;FT_First,"",IF(AX81&lt;FT_Y5,FT_First+FT_Int1*INT((AX81-FT_First)/FT_Int1),FT_Y5+FT_Int2*INT((AX81-FT_Y5)/FT_Int2))),IF(AW81="PT",IF(AX81&lt;PT_First,"",PT_First+PT_Int*INT((AX81-PT_First)/PT_Int)),"")))</f>
        <v/>
      </c>
      <c r="BN81" s="16" t="str">
        <f aca="false">IF(AK81=0,"",IF((SchemeStart-1)&lt;AL81,-1,12*(YEAR((SchemeStart-1))-YEAR(AL81))+MONTH((SchemeStart-1))-MONTH(AL81)-IF(DAY((SchemeStart-1))&lt;MIN(DAY(AL81),DAY(EOMONTH((SchemeStart-1),0))),1,0)))</f>
        <v/>
      </c>
      <c r="BO81" s="16" t="str">
        <f aca="false">IF(AK81=0,"",IF(OR(AM81&lt;2,AO81&gt;(SchemeStart-1)),BN81,IF((AO81-1)&lt;AL81,-1,12*(YEAR((AO81-1))-YEAR(AL81))+MONTH((AO81-1))-MONTH(AL81)-IF(DAY((AO81-1))&lt;MIN(DAY(AL81),DAY(EOMONTH((AO81-1),0))),1,0))))</f>
        <v/>
      </c>
      <c r="BP81" s="16" t="str">
        <f aca="false">IF(AK81=0,"",IF(OR(AM81&lt;3,AP81&gt;(SchemeStart-1)),BN81,IF((AP81-1)&lt;AL81,-1,12*(YEAR((AP81-1))-YEAR(AL81))+MONTH((AP81-1))-MONTH(AL81)-IF(DAY((AP81-1))&lt;MIN(DAY(AL81),DAY(EOMONTH((AP81-1),0))),1,0))))</f>
        <v/>
      </c>
      <c r="BQ81" s="16"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12"/>
      <c r="B82" s="12"/>
      <c r="C82" s="12"/>
      <c r="D82" s="13"/>
      <c r="E82" s="14" t="str">
        <f aca="false">IF(OR(AK82=0,$D82=""),"",DATE(YEAR(AsOfDate)+IF(DATE(YEAR(AsOfDate),MONTH($D82),DAY($D82))&lt;=AsOfDate,1,0),MONTH($D82),DAY($D82)))</f>
        <v/>
      </c>
      <c r="F82" s="13"/>
      <c r="G82" s="13"/>
      <c r="H82" s="13"/>
      <c r="I82" s="13"/>
      <c r="J82" s="13"/>
      <c r="K82" s="14" t="str">
        <f aca="false">IF(AK82=0,"",DATE(YEAR(AsOfDate)+IF(DATE(YEAR(AsOfDate),MONTH(AL82),DAY(AL82))&lt;=AsOfDate,1,0),MONTH(AL82),DAY(AL82)))</f>
        <v/>
      </c>
      <c r="L82" s="15" t="str">
        <f aca="false">IF(AK82=0,"",ROUND((AsOfDate-AL82)/365.25,1))</f>
        <v/>
      </c>
      <c r="M82" s="16" t="str">
        <f aca="false">IF(AK82=0,"",IF(AsOfDate&lt;AL82,"-",DATEDIF(AL82,AsOfDate,"y")&amp;"y "&amp;DATEDIF(AL82,AsOfDate,"ym")&amp;"m "&amp;DATEDIF(AL82,AsOfDate,"md")&amp;"d"))</f>
        <v/>
      </c>
      <c r="N82" s="17" t="str">
        <f aca="false">IF(AK82=0,"",O82*HoursPerDay)</f>
        <v/>
      </c>
      <c r="O82" s="17" t="str">
        <f aca="false">IF(AK82=0,"",MAX(0,BD82-BQ82))</f>
        <v/>
      </c>
      <c r="P82" s="18"/>
      <c r="Q82" s="16"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16"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IF(AK82=0,"",IF(AW82="None","",EDATE(AL82,BF82)))</f>
        <v/>
      </c>
      <c r="T82" s="17" t="str">
        <f aca="false">IF(AK82=0,"",IF(NOT(LH_Ready),"",IF($F82&gt;PFYDate,0,IF(LH_ColPeriod=0,W82-U82+V82,SUMIFS(INDEX(LH_Data,0,LH_ColAcc),INDEX(LH_Data,0,LH_ColFirst),$A82,INDEX(LH_Data,0,LH_ColSur),$B82,INDEX(LH_Data,0,LH_ColCat),BonusCat,INDEX(LH_Data,0,LH_ColPeriod),LH_OpenLabel)*UnitFactor))))</f>
        <v/>
      </c>
      <c r="U82" s="17" t="str">
        <f aca="false">IF(AK82=0,"",IF(NOT(LH_Ready),"",SUMIFS(INDEX(LH_Data,0,LH_ColAcc),INDEX(LH_Data,0,LH_ColFirst),$A82,INDEX(LH_Data,0,LH_ColSur),$B82,INDEX(LH_Data,0,LH_ColCat),BonusCat,INDEX(LH_Data,0,LH_ColStart),"&gt;="&amp;AL82)*UnitFactor))</f>
        <v/>
      </c>
      <c r="V82" s="17" t="str">
        <f aca="false">IF(AK82=0,"",IF(NOT(LH_Ready),"",SUMIFS(INDEX(LH_Data,0,LH_ColTaken),INDEX(LH_Data,0,LH_ColFirst),$A82,INDEX(LH_Data,0,LH_ColSur),$B82,INDEX(LH_Data,0,LH_ColCat),BonusCat,INDEX(LH_Data,0,LH_ColStart),"&gt;="&amp;AL82)*UnitFactor))</f>
        <v/>
      </c>
      <c r="W82" s="17" t="str">
        <f aca="false">IF(AK82=0,"",IF(NOT(LH_Ready),"",IF(BH82=0,0,INDEX(INDEX(LH_Data,0,LH_ColClose),BH82-1)*UnitFactor)))</f>
        <v/>
      </c>
      <c r="X82" s="17" t="str">
        <f aca="false">IF(AK82=0,"",(MAX(0,BD82-BQ82)-MAX(0,BE82-BQ82))*HoursPerDay)</f>
        <v/>
      </c>
      <c r="Y82" s="17" t="str">
        <f aca="false">IF(AK82=0,"",IF(NOT(LH_Ready),"",IF($AI82="Yes",N(AE82)*HoursPerDay-SUMIFS(INDEX(LH_Data,0,LH_ColAcc),INDEX(LH_Data,0,LH_ColFirst),$A82,INDEX(LH_Data,0,LH_ColSur),$B82,INDEX(LH_Data,0,LH_ColCat),BonusCat,INDEX(LH_Data,0,LH_ColStart),"&gt;="&amp;(EOMONTH(AsOfDate,-1)+1),INDEX(LH_Data,0,LH_ColStart),"&lt;="&amp;AsOfDate)*UnitFactor,IF(BG82=0,N82,N82-N(T82)-N(U82)))))</f>
        <v/>
      </c>
      <c r="Z82" s="16" t="str">
        <f aca="false">IF(OR(AK82=0,Y82=""),"",IF(Y82&gt;0,"Yes","No"))</f>
        <v/>
      </c>
      <c r="AA82" s="16"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17" t="str">
        <f aca="false">IF(OR(AK82=0,T82=""),"",MAX(0,BE82-BQ82)*HoursPerDay-T82)</f>
        <v/>
      </c>
      <c r="AC82" s="16" t="str">
        <f aca="false">IF(AK82=0,"",BG82)</f>
        <v/>
      </c>
      <c r="AD82" s="16"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17" t="str">
        <f aca="false">IF(AK82=0,"",O82-MAX(0,BL82-BQ82))</f>
        <v/>
      </c>
      <c r="AF82" s="14" t="str">
        <f aca="false">IF(OR(AK82=0,AE82="",N(AE82)=0,BM82=""),"",EDATE(AL82,BM82))</f>
        <v/>
      </c>
      <c r="AG82" s="17" t="str">
        <f aca="false">IF(AK82=0,"",MIN(BD82,BQ82))</f>
        <v/>
      </c>
      <c r="AH82" s="17" t="str">
        <f aca="false">IF(AK82=0,"",IF(NOT(LH_Ready),"",IF(BG82=0,0,MAX(0,ROUND(N(T82)+N(U82)-N82,2)))))</f>
        <v/>
      </c>
      <c r="AI82" s="12"/>
      <c r="AJ82" s="12"/>
      <c r="AK82" s="16" t="n">
        <f aca="false">IF(OR(LEN($A82&amp;$B82)=0,$F82=""),0,1)</f>
        <v>0</v>
      </c>
      <c r="AL82" s="14" t="str">
        <f aca="false">IF(AK82=0,"",IF(PreSchemeCounts="No",MAX(SchemeStart,IF($J82&lt;&gt;"",$J82,IF(OR(CasualCounts="Yes",COUNT($G82:$I82)=0),$F82,IF(Apply2026="No",IF($I82="",$F82,$I82),IF(COUNT($H82:$I82)=0,$F82,MIN($H82:$I82)))))),IF($J82&lt;&gt;"",$J82,IF(OR(CasualCounts="Yes",COUNT($G82:$I82)=0),$F82,IF(Apply2026="No",IF($I82="",$F82,$I82),IF(COUNT($H82:$I82)=0,$F82,MIN($H82:$I82)))))))</f>
        <v/>
      </c>
      <c r="AM82" s="16" t="str">
        <f aca="false">IF(AK82=0,"",COUNT($G82:$I82))</f>
        <v/>
      </c>
      <c r="AN82" s="14" t="str">
        <f aca="false">IF(AK82=0,"",IFERROR(SMALL($G82:$I82,1),""))</f>
        <v/>
      </c>
      <c r="AO82" s="14" t="str">
        <f aca="false">IF(AK82=0,"",IFERROR(SMALL($G82:$I82,2),""))</f>
        <v/>
      </c>
      <c r="AP82" s="14" t="str">
        <f aca="false">IF(AK82=0,"",IFERROR(SMALL($G82:$I82,3),""))</f>
        <v/>
      </c>
      <c r="AQ82" s="16" t="str">
        <f aca="false">IF(AK82=0,"",IF(AN82="","",IF(AN82=$H82,"Part-Time",IF(AN82=$I82,"Full-Time","Casual"))))</f>
        <v/>
      </c>
      <c r="AR82" s="16" t="str">
        <f aca="false">IF(AK82=0,"",IF(AO82="","",IF(AO82=$H82,"Part-Time",IF(AO82=$I82,"Full-Time","Casual"))))</f>
        <v/>
      </c>
      <c r="AS82" s="16" t="str">
        <f aca="false">IF(AK82=0,"",IF(AP82="","",IF(AP82=$H82,"Part-Time",IF(AP82=$I82,"Full-Time","Casual"))))</f>
        <v/>
      </c>
      <c r="AT82" s="16"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16" t="str">
        <f aca="false">IF(AK82=0,"",IF(AM82&lt;2,"",IF(OR(ISNUMBER(SEARCH("full",AR82)),UPPER(TRIM(AR82))="FT",UPPER(TRIM(AR82))="FTE"),"FT",IF(AND(OR(ISNUMBER(SEARCH("part",AR82)),UPPER(TRIM(AR82))="PT",UPPER(TRIM(AR82))="PTE"),Apply2026="Yes",OR($P82="",N($P82)&gt;=PT_MinHours)),"PT","None"))))</f>
        <v/>
      </c>
      <c r="AV82" s="16" t="str">
        <f aca="false">IF(AK82=0,"",IF(AM82&lt;3,"",IF(OR(ISNUMBER(SEARCH("full",AS82)),UPPER(TRIM(AS82))="FT",UPPER(TRIM(AS82))="FTE"),"FT",IF(AND(OR(ISNUMBER(SEARCH("part",AS82)),UPPER(TRIM(AS82))="PT",UPPER(TRIM(AS82))="PTE"),Apply2026="Yes",OR($P82="",N($P82)&gt;=PT_MinHours)),"PT","None"))))</f>
        <v/>
      </c>
      <c r="AW82" s="16" t="str">
        <f aca="false">IF(AK82=0,"",IF(AND(AM82&gt;=3,AP82&lt;=AsOfDate),AV82,IF(AND(AM82&gt;=2,AO82&lt;=AsOfDate),AU82,AT82)))</f>
        <v/>
      </c>
      <c r="AX82" s="16" t="str">
        <f aca="false">IF(AK82=0,"",IF(AsOfDate&lt;AL82,-1,12*(YEAR(AsOfDate)-YEAR(AL82))+MONTH(AsOfDate)-MONTH(AL82)-IF(DAY(AsOfDate)&lt;MIN(DAY(AL82),DAY(EOMONTH(AsOfDate,0))),1,0)))</f>
        <v/>
      </c>
      <c r="AY82" s="16" t="str">
        <f aca="false">IF(AK82=0,"",IF(OR(AM82&lt;2,AO82&gt;AsOfDate),AX82,IF((AO82-1)&lt;AL82,-1,12*(YEAR((AO82-1))-YEAR(AL82))+MONTH((AO82-1))-MONTH(AL82)-IF(DAY((AO82-1))&lt;MIN(DAY(AL82),DAY(EOMONTH((AO82-1),0))),1,0))))</f>
        <v/>
      </c>
      <c r="AZ82" s="16" t="str">
        <f aca="false">IF(AK82=0,"",IF(OR(AM82&lt;3,AP82&gt;AsOfDate),AX82,IF((AP82-1)&lt;AL82,-1,12*(YEAR((AP82-1))-YEAR(AL82))+MONTH((AP82-1))-MONTH(AL82)-IF(DAY((AP82-1))&lt;MIN(DAY(AL82),DAY(EOMONTH((AP82-1),0))),1,0))))</f>
        <v/>
      </c>
      <c r="BA82" s="16" t="str">
        <f aca="false">IF(AK82=0,"",IF(PFYDate&lt;AL82,-1,12*(YEAR(PFYDate)-YEAR(AL82))+MONTH(PFYDate)-MONTH(AL82)-IF(DAY(PFYDate)&lt;MIN(DAY(AL82),DAY(EOMONTH(PFYDate,0))),1,0)))</f>
        <v/>
      </c>
      <c r="BB82" s="16" t="str">
        <f aca="false">IF(AK82=0,"",IF(OR(AM82&lt;2,AO82&gt;PFYDate),BA82,IF((AO82-1)&lt;AL82,-1,12*(YEAR((AO82-1))-YEAR(AL82))+MONTH((AO82-1))-MONTH(AL82)-IF(DAY((AO82-1))&lt;MIN(DAY(AL82),DAY(EOMONTH((AO82-1),0))),1,0))))</f>
        <v/>
      </c>
      <c r="BC82" s="16" t="str">
        <f aca="false">IF(AK82=0,"",IF(OR(AM82&lt;3,AP82&gt;PFYDate),BA82,IF((AP82-1)&lt;AL82,-1,12*(YEAR((AP82-1))-YEAR(AL82))+MONTH((AP82-1))-MONTH(AL82)-IF(DAY((AP82-1))&lt;MIN(DAY(AL82),DAY(EOMONTH((AP82-1),0))),1,0))))</f>
        <v/>
      </c>
      <c r="BD82" s="16"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16"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16" t="str">
        <f aca="false">IF(AK82=0,"",IF(AW82="FT",IF(AX82&lt;FT_First,FT_First,IF(AX82&lt;FT_Y5,MIN(FT_Y5,FT_First+FT_Int1*(INT((AX82-FT_First)/FT_Int1)+1)),FT_Y5+12*INT((AX82-FT_Y5)/12)+FT_Int2*(INT(MOD(AX82-FT_Y5,12)/FT_Int2)+1))),IF(AW82="PT",IF(AX82&lt;PT_First,PT_First,PT_First+PT_Int*(INT((AX82-PT_First)/PT_Int)+1)),"")))</f>
        <v/>
      </c>
      <c r="BG82" s="16" t="str">
        <f aca="false">IF(AK82=0,"",IF(NOT(LH_Ready),0,COUNTIFS(INDEX(LH_Data,0,LH_ColFirst),$A82,INDEX(LH_Data,0,LH_ColSur),$B82,INDEX(LH_Data,0,LH_ColCat),BonusCat)))</f>
        <v/>
      </c>
      <c r="BH82" s="16" t="str">
        <f aca="false">IF(AK82=0,"",IF(OR(NOT(LH_Ready),BG82=0),0,SUMPRODUCT(MAX((INDEX(LH_Data,0,LH_ColFirst)=$A82)*(INDEX(LH_Data,0,LH_ColSur)=$B82)*(INDEX(LH_Data,0,LH_ColCat)=BonusCat)*ROW(LH_Data)))))</f>
        <v/>
      </c>
      <c r="BI82" s="16" t="str">
        <f aca="false">IF(AK82=0,"",IF(EOMONTH(AsOfDate,-1)&lt;AL82,-1,12*(YEAR(EOMONTH(AsOfDate,-1))-YEAR(AL82))+MONTH(EOMONTH(AsOfDate,-1))-MONTH(AL82)-IF(DAY(EOMONTH(AsOfDate,-1))&lt;MIN(DAY(AL82),DAY(EOMONTH(EOMONTH(AsOfDate,-1),0))),1,0)))</f>
        <v/>
      </c>
      <c r="BJ82" s="16" t="str">
        <f aca="false">IF(AK82=0,"",IF(OR(AM82&lt;2,AO82&gt;EOMONTH(AsOfDate,-1)),BI82,IF((AO82-1)&lt;AL82,-1,12*(YEAR((AO82-1))-YEAR(AL82))+MONTH((AO82-1))-MONTH(AL82)-IF(DAY((AO82-1))&lt;MIN(DAY(AL82),DAY(EOMONTH((AO82-1),0))),1,0))))</f>
        <v/>
      </c>
      <c r="BK82" s="16" t="str">
        <f aca="false">IF(AK82=0,"",IF(OR(AM82&lt;3,AP82&gt;EOMONTH(AsOfDate,-1)),BI82,IF((AP82-1)&lt;AL82,-1,12*(YEAR((AP82-1))-YEAR(AL82))+MONTH((AP82-1))-MONTH(AL82)-IF(DAY((AP82-1))&lt;MIN(DAY(AL82),DAY(EOMONTH((AP82-1),0))),1,0))))</f>
        <v/>
      </c>
      <c r="BL82" s="16"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16" t="str">
        <f aca="false">IF(AK82=0,"",IF(AW82="FT",IF(AX82&lt;FT_First,"",IF(AX82&lt;FT_Y5,FT_First+FT_Int1*INT((AX82-FT_First)/FT_Int1),FT_Y5+FT_Int2*INT((AX82-FT_Y5)/FT_Int2))),IF(AW82="PT",IF(AX82&lt;PT_First,"",PT_First+PT_Int*INT((AX82-PT_First)/PT_Int)),"")))</f>
        <v/>
      </c>
      <c r="BN82" s="16" t="str">
        <f aca="false">IF(AK82=0,"",IF((SchemeStart-1)&lt;AL82,-1,12*(YEAR((SchemeStart-1))-YEAR(AL82))+MONTH((SchemeStart-1))-MONTH(AL82)-IF(DAY((SchemeStart-1))&lt;MIN(DAY(AL82),DAY(EOMONTH((SchemeStart-1),0))),1,0)))</f>
        <v/>
      </c>
      <c r="BO82" s="16" t="str">
        <f aca="false">IF(AK82=0,"",IF(OR(AM82&lt;2,AO82&gt;(SchemeStart-1)),BN82,IF((AO82-1)&lt;AL82,-1,12*(YEAR((AO82-1))-YEAR(AL82))+MONTH((AO82-1))-MONTH(AL82)-IF(DAY((AO82-1))&lt;MIN(DAY(AL82),DAY(EOMONTH((AO82-1),0))),1,0))))</f>
        <v/>
      </c>
      <c r="BP82" s="16" t="str">
        <f aca="false">IF(AK82=0,"",IF(OR(AM82&lt;3,AP82&gt;(SchemeStart-1)),BN82,IF((AP82-1)&lt;AL82,-1,12*(YEAR((AP82-1))-YEAR(AL82))+MONTH((AP82-1))-MONTH(AL82)-IF(DAY((AP82-1))&lt;MIN(DAY(AL82),DAY(EOMONTH((AP82-1),0))),1,0))))</f>
        <v/>
      </c>
      <c r="BQ82" s="16"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12"/>
      <c r="B83" s="12"/>
      <c r="C83" s="12"/>
      <c r="D83" s="13"/>
      <c r="E83" s="14" t="str">
        <f aca="false">IF(OR(AK83=0,$D83=""),"",DATE(YEAR(AsOfDate)+IF(DATE(YEAR(AsOfDate),MONTH($D83),DAY($D83))&lt;=AsOfDate,1,0),MONTH($D83),DAY($D83)))</f>
        <v/>
      </c>
      <c r="F83" s="13"/>
      <c r="G83" s="13"/>
      <c r="H83" s="13"/>
      <c r="I83" s="13"/>
      <c r="J83" s="13"/>
      <c r="K83" s="14" t="str">
        <f aca="false">IF(AK83=0,"",DATE(YEAR(AsOfDate)+IF(DATE(YEAR(AsOfDate),MONTH(AL83),DAY(AL83))&lt;=AsOfDate,1,0),MONTH(AL83),DAY(AL83)))</f>
        <v/>
      </c>
      <c r="L83" s="15" t="str">
        <f aca="false">IF(AK83=0,"",ROUND((AsOfDate-AL83)/365.25,1))</f>
        <v/>
      </c>
      <c r="M83" s="16" t="str">
        <f aca="false">IF(AK83=0,"",IF(AsOfDate&lt;AL83,"-",DATEDIF(AL83,AsOfDate,"y")&amp;"y "&amp;DATEDIF(AL83,AsOfDate,"ym")&amp;"m "&amp;DATEDIF(AL83,AsOfDate,"md")&amp;"d"))</f>
        <v/>
      </c>
      <c r="N83" s="17" t="str">
        <f aca="false">IF(AK83=0,"",O83*HoursPerDay)</f>
        <v/>
      </c>
      <c r="O83" s="17" t="str">
        <f aca="false">IF(AK83=0,"",MAX(0,BD83-BQ83))</f>
        <v/>
      </c>
      <c r="P83" s="18"/>
      <c r="Q83" s="16"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16"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IF(AK83=0,"",IF(AW83="None","",EDATE(AL83,BF83)))</f>
        <v/>
      </c>
      <c r="T83" s="17" t="str">
        <f aca="false">IF(AK83=0,"",IF(NOT(LH_Ready),"",IF($F83&gt;PFYDate,0,IF(LH_ColPeriod=0,W83-U83+V83,SUMIFS(INDEX(LH_Data,0,LH_ColAcc),INDEX(LH_Data,0,LH_ColFirst),$A83,INDEX(LH_Data,0,LH_ColSur),$B83,INDEX(LH_Data,0,LH_ColCat),BonusCat,INDEX(LH_Data,0,LH_ColPeriod),LH_OpenLabel)*UnitFactor))))</f>
        <v/>
      </c>
      <c r="U83" s="17" t="str">
        <f aca="false">IF(AK83=0,"",IF(NOT(LH_Ready),"",SUMIFS(INDEX(LH_Data,0,LH_ColAcc),INDEX(LH_Data,0,LH_ColFirst),$A83,INDEX(LH_Data,0,LH_ColSur),$B83,INDEX(LH_Data,0,LH_ColCat),BonusCat,INDEX(LH_Data,0,LH_ColStart),"&gt;="&amp;AL83)*UnitFactor))</f>
        <v/>
      </c>
      <c r="V83" s="17" t="str">
        <f aca="false">IF(AK83=0,"",IF(NOT(LH_Ready),"",SUMIFS(INDEX(LH_Data,0,LH_ColTaken),INDEX(LH_Data,0,LH_ColFirst),$A83,INDEX(LH_Data,0,LH_ColSur),$B83,INDEX(LH_Data,0,LH_ColCat),BonusCat,INDEX(LH_Data,0,LH_ColStart),"&gt;="&amp;AL83)*UnitFactor))</f>
        <v/>
      </c>
      <c r="W83" s="17" t="str">
        <f aca="false">IF(AK83=0,"",IF(NOT(LH_Ready),"",IF(BH83=0,0,INDEX(INDEX(LH_Data,0,LH_ColClose),BH83-1)*UnitFactor)))</f>
        <v/>
      </c>
      <c r="X83" s="17" t="str">
        <f aca="false">IF(AK83=0,"",(MAX(0,BD83-BQ83)-MAX(0,BE83-BQ83))*HoursPerDay)</f>
        <v/>
      </c>
      <c r="Y83" s="17" t="str">
        <f aca="false">IF(AK83=0,"",IF(NOT(LH_Ready),"",IF($AI83="Yes",N(AE83)*HoursPerDay-SUMIFS(INDEX(LH_Data,0,LH_ColAcc),INDEX(LH_Data,0,LH_ColFirst),$A83,INDEX(LH_Data,0,LH_ColSur),$B83,INDEX(LH_Data,0,LH_ColCat),BonusCat,INDEX(LH_Data,0,LH_ColStart),"&gt;="&amp;(EOMONTH(AsOfDate,-1)+1),INDEX(LH_Data,0,LH_ColStart),"&lt;="&amp;AsOfDate)*UnitFactor,IF(BG83=0,N83,N83-N(T83)-N(U83)))))</f>
        <v/>
      </c>
      <c r="Z83" s="16" t="str">
        <f aca="false">IF(OR(AK83=0,Y83=""),"",IF(Y83&gt;0,"Yes","No"))</f>
        <v/>
      </c>
      <c r="AA83" s="16"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17" t="str">
        <f aca="false">IF(OR(AK83=0,T83=""),"",MAX(0,BE83-BQ83)*HoursPerDay-T83)</f>
        <v/>
      </c>
      <c r="AC83" s="16" t="str">
        <f aca="false">IF(AK83=0,"",BG83)</f>
        <v/>
      </c>
      <c r="AD83" s="16"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17" t="str">
        <f aca="false">IF(AK83=0,"",O83-MAX(0,BL83-BQ83))</f>
        <v/>
      </c>
      <c r="AF83" s="14" t="str">
        <f aca="false">IF(OR(AK83=0,AE83="",N(AE83)=0,BM83=""),"",EDATE(AL83,BM83))</f>
        <v/>
      </c>
      <c r="AG83" s="17" t="str">
        <f aca="false">IF(AK83=0,"",MIN(BD83,BQ83))</f>
        <v/>
      </c>
      <c r="AH83" s="17" t="str">
        <f aca="false">IF(AK83=0,"",IF(NOT(LH_Ready),"",IF(BG83=0,0,MAX(0,ROUND(N(T83)+N(U83)-N83,2)))))</f>
        <v/>
      </c>
      <c r="AI83" s="12"/>
      <c r="AJ83" s="12"/>
      <c r="AK83" s="16" t="n">
        <f aca="false">IF(OR(LEN($A83&amp;$B83)=0,$F83=""),0,1)</f>
        <v>0</v>
      </c>
      <c r="AL83" s="14" t="str">
        <f aca="false">IF(AK83=0,"",IF(PreSchemeCounts="No",MAX(SchemeStart,IF($J83&lt;&gt;"",$J83,IF(OR(CasualCounts="Yes",COUNT($G83:$I83)=0),$F83,IF(Apply2026="No",IF($I83="",$F83,$I83),IF(COUNT($H83:$I83)=0,$F83,MIN($H83:$I83)))))),IF($J83&lt;&gt;"",$J83,IF(OR(CasualCounts="Yes",COUNT($G83:$I83)=0),$F83,IF(Apply2026="No",IF($I83="",$F83,$I83),IF(COUNT($H83:$I83)=0,$F83,MIN($H83:$I83)))))))</f>
        <v/>
      </c>
      <c r="AM83" s="16" t="str">
        <f aca="false">IF(AK83=0,"",COUNT($G83:$I83))</f>
        <v/>
      </c>
      <c r="AN83" s="14" t="str">
        <f aca="false">IF(AK83=0,"",IFERROR(SMALL($G83:$I83,1),""))</f>
        <v/>
      </c>
      <c r="AO83" s="14" t="str">
        <f aca="false">IF(AK83=0,"",IFERROR(SMALL($G83:$I83,2),""))</f>
        <v/>
      </c>
      <c r="AP83" s="14" t="str">
        <f aca="false">IF(AK83=0,"",IFERROR(SMALL($G83:$I83,3),""))</f>
        <v/>
      </c>
      <c r="AQ83" s="16" t="str">
        <f aca="false">IF(AK83=0,"",IF(AN83="","",IF(AN83=$H83,"Part-Time",IF(AN83=$I83,"Full-Time","Casual"))))</f>
        <v/>
      </c>
      <c r="AR83" s="16" t="str">
        <f aca="false">IF(AK83=0,"",IF(AO83="","",IF(AO83=$H83,"Part-Time",IF(AO83=$I83,"Full-Time","Casual"))))</f>
        <v/>
      </c>
      <c r="AS83" s="16" t="str">
        <f aca="false">IF(AK83=0,"",IF(AP83="","",IF(AP83=$H83,"Part-Time",IF(AP83=$I83,"Full-Time","Casual"))))</f>
        <v/>
      </c>
      <c r="AT83" s="16"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16" t="str">
        <f aca="false">IF(AK83=0,"",IF(AM83&lt;2,"",IF(OR(ISNUMBER(SEARCH("full",AR83)),UPPER(TRIM(AR83))="FT",UPPER(TRIM(AR83))="FTE"),"FT",IF(AND(OR(ISNUMBER(SEARCH("part",AR83)),UPPER(TRIM(AR83))="PT",UPPER(TRIM(AR83))="PTE"),Apply2026="Yes",OR($P83="",N($P83)&gt;=PT_MinHours)),"PT","None"))))</f>
        <v/>
      </c>
      <c r="AV83" s="16" t="str">
        <f aca="false">IF(AK83=0,"",IF(AM83&lt;3,"",IF(OR(ISNUMBER(SEARCH("full",AS83)),UPPER(TRIM(AS83))="FT",UPPER(TRIM(AS83))="FTE"),"FT",IF(AND(OR(ISNUMBER(SEARCH("part",AS83)),UPPER(TRIM(AS83))="PT",UPPER(TRIM(AS83))="PTE"),Apply2026="Yes",OR($P83="",N($P83)&gt;=PT_MinHours)),"PT","None"))))</f>
        <v/>
      </c>
      <c r="AW83" s="16" t="str">
        <f aca="false">IF(AK83=0,"",IF(AND(AM83&gt;=3,AP83&lt;=AsOfDate),AV83,IF(AND(AM83&gt;=2,AO83&lt;=AsOfDate),AU83,AT83)))</f>
        <v/>
      </c>
      <c r="AX83" s="16" t="str">
        <f aca="false">IF(AK83=0,"",IF(AsOfDate&lt;AL83,-1,12*(YEAR(AsOfDate)-YEAR(AL83))+MONTH(AsOfDate)-MONTH(AL83)-IF(DAY(AsOfDate)&lt;MIN(DAY(AL83),DAY(EOMONTH(AsOfDate,0))),1,0)))</f>
        <v/>
      </c>
      <c r="AY83" s="16" t="str">
        <f aca="false">IF(AK83=0,"",IF(OR(AM83&lt;2,AO83&gt;AsOfDate),AX83,IF((AO83-1)&lt;AL83,-1,12*(YEAR((AO83-1))-YEAR(AL83))+MONTH((AO83-1))-MONTH(AL83)-IF(DAY((AO83-1))&lt;MIN(DAY(AL83),DAY(EOMONTH((AO83-1),0))),1,0))))</f>
        <v/>
      </c>
      <c r="AZ83" s="16" t="str">
        <f aca="false">IF(AK83=0,"",IF(OR(AM83&lt;3,AP83&gt;AsOfDate),AX83,IF((AP83-1)&lt;AL83,-1,12*(YEAR((AP83-1))-YEAR(AL83))+MONTH((AP83-1))-MONTH(AL83)-IF(DAY((AP83-1))&lt;MIN(DAY(AL83),DAY(EOMONTH((AP83-1),0))),1,0))))</f>
        <v/>
      </c>
      <c r="BA83" s="16" t="str">
        <f aca="false">IF(AK83=0,"",IF(PFYDate&lt;AL83,-1,12*(YEAR(PFYDate)-YEAR(AL83))+MONTH(PFYDate)-MONTH(AL83)-IF(DAY(PFYDate)&lt;MIN(DAY(AL83),DAY(EOMONTH(PFYDate,0))),1,0)))</f>
        <v/>
      </c>
      <c r="BB83" s="16" t="str">
        <f aca="false">IF(AK83=0,"",IF(OR(AM83&lt;2,AO83&gt;PFYDate),BA83,IF((AO83-1)&lt;AL83,-1,12*(YEAR((AO83-1))-YEAR(AL83))+MONTH((AO83-1))-MONTH(AL83)-IF(DAY((AO83-1))&lt;MIN(DAY(AL83),DAY(EOMONTH((AO83-1),0))),1,0))))</f>
        <v/>
      </c>
      <c r="BC83" s="16" t="str">
        <f aca="false">IF(AK83=0,"",IF(OR(AM83&lt;3,AP83&gt;PFYDate),BA83,IF((AP83-1)&lt;AL83,-1,12*(YEAR((AP83-1))-YEAR(AL83))+MONTH((AP83-1))-MONTH(AL83)-IF(DAY((AP83-1))&lt;MIN(DAY(AL83),DAY(EOMONTH((AP83-1),0))),1,0))))</f>
        <v/>
      </c>
      <c r="BD83" s="16"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16"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16" t="str">
        <f aca="false">IF(AK83=0,"",IF(AW83="FT",IF(AX83&lt;FT_First,FT_First,IF(AX83&lt;FT_Y5,MIN(FT_Y5,FT_First+FT_Int1*(INT((AX83-FT_First)/FT_Int1)+1)),FT_Y5+12*INT((AX83-FT_Y5)/12)+FT_Int2*(INT(MOD(AX83-FT_Y5,12)/FT_Int2)+1))),IF(AW83="PT",IF(AX83&lt;PT_First,PT_First,PT_First+PT_Int*(INT((AX83-PT_First)/PT_Int)+1)),"")))</f>
        <v/>
      </c>
      <c r="BG83" s="16" t="str">
        <f aca="false">IF(AK83=0,"",IF(NOT(LH_Ready),0,COUNTIFS(INDEX(LH_Data,0,LH_ColFirst),$A83,INDEX(LH_Data,0,LH_ColSur),$B83,INDEX(LH_Data,0,LH_ColCat),BonusCat)))</f>
        <v/>
      </c>
      <c r="BH83" s="16" t="str">
        <f aca="false">IF(AK83=0,"",IF(OR(NOT(LH_Ready),BG83=0),0,SUMPRODUCT(MAX((INDEX(LH_Data,0,LH_ColFirst)=$A83)*(INDEX(LH_Data,0,LH_ColSur)=$B83)*(INDEX(LH_Data,0,LH_ColCat)=BonusCat)*ROW(LH_Data)))))</f>
        <v/>
      </c>
      <c r="BI83" s="16" t="str">
        <f aca="false">IF(AK83=0,"",IF(EOMONTH(AsOfDate,-1)&lt;AL83,-1,12*(YEAR(EOMONTH(AsOfDate,-1))-YEAR(AL83))+MONTH(EOMONTH(AsOfDate,-1))-MONTH(AL83)-IF(DAY(EOMONTH(AsOfDate,-1))&lt;MIN(DAY(AL83),DAY(EOMONTH(EOMONTH(AsOfDate,-1),0))),1,0)))</f>
        <v/>
      </c>
      <c r="BJ83" s="16" t="str">
        <f aca="false">IF(AK83=0,"",IF(OR(AM83&lt;2,AO83&gt;EOMONTH(AsOfDate,-1)),BI83,IF((AO83-1)&lt;AL83,-1,12*(YEAR((AO83-1))-YEAR(AL83))+MONTH((AO83-1))-MONTH(AL83)-IF(DAY((AO83-1))&lt;MIN(DAY(AL83),DAY(EOMONTH((AO83-1),0))),1,0))))</f>
        <v/>
      </c>
      <c r="BK83" s="16" t="str">
        <f aca="false">IF(AK83=0,"",IF(OR(AM83&lt;3,AP83&gt;EOMONTH(AsOfDate,-1)),BI83,IF((AP83-1)&lt;AL83,-1,12*(YEAR((AP83-1))-YEAR(AL83))+MONTH((AP83-1))-MONTH(AL83)-IF(DAY((AP83-1))&lt;MIN(DAY(AL83),DAY(EOMONTH((AP83-1),0))),1,0))))</f>
        <v/>
      </c>
      <c r="BL83" s="16"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16" t="str">
        <f aca="false">IF(AK83=0,"",IF(AW83="FT",IF(AX83&lt;FT_First,"",IF(AX83&lt;FT_Y5,FT_First+FT_Int1*INT((AX83-FT_First)/FT_Int1),FT_Y5+FT_Int2*INT((AX83-FT_Y5)/FT_Int2))),IF(AW83="PT",IF(AX83&lt;PT_First,"",PT_First+PT_Int*INT((AX83-PT_First)/PT_Int)),"")))</f>
        <v/>
      </c>
      <c r="BN83" s="16" t="str">
        <f aca="false">IF(AK83=0,"",IF((SchemeStart-1)&lt;AL83,-1,12*(YEAR((SchemeStart-1))-YEAR(AL83))+MONTH((SchemeStart-1))-MONTH(AL83)-IF(DAY((SchemeStart-1))&lt;MIN(DAY(AL83),DAY(EOMONTH((SchemeStart-1),0))),1,0)))</f>
        <v/>
      </c>
      <c r="BO83" s="16" t="str">
        <f aca="false">IF(AK83=0,"",IF(OR(AM83&lt;2,AO83&gt;(SchemeStart-1)),BN83,IF((AO83-1)&lt;AL83,-1,12*(YEAR((AO83-1))-YEAR(AL83))+MONTH((AO83-1))-MONTH(AL83)-IF(DAY((AO83-1))&lt;MIN(DAY(AL83),DAY(EOMONTH((AO83-1),0))),1,0))))</f>
        <v/>
      </c>
      <c r="BP83" s="16" t="str">
        <f aca="false">IF(AK83=0,"",IF(OR(AM83&lt;3,AP83&gt;(SchemeStart-1)),BN83,IF((AP83-1)&lt;AL83,-1,12*(YEAR((AP83-1))-YEAR(AL83))+MONTH((AP83-1))-MONTH(AL83)-IF(DAY((AP83-1))&lt;MIN(DAY(AL83),DAY(EOMONTH((AP83-1),0))),1,0))))</f>
        <v/>
      </c>
      <c r="BQ83" s="16"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12"/>
      <c r="B84" s="12"/>
      <c r="C84" s="12"/>
      <c r="D84" s="13"/>
      <c r="E84" s="14" t="str">
        <f aca="false">IF(OR(AK84=0,$D84=""),"",DATE(YEAR(AsOfDate)+IF(DATE(YEAR(AsOfDate),MONTH($D84),DAY($D84))&lt;=AsOfDate,1,0),MONTH($D84),DAY($D84)))</f>
        <v/>
      </c>
      <c r="F84" s="13"/>
      <c r="G84" s="13"/>
      <c r="H84" s="13"/>
      <c r="I84" s="13"/>
      <c r="J84" s="13"/>
      <c r="K84" s="14" t="str">
        <f aca="false">IF(AK84=0,"",DATE(YEAR(AsOfDate)+IF(DATE(YEAR(AsOfDate),MONTH(AL84),DAY(AL84))&lt;=AsOfDate,1,0),MONTH(AL84),DAY(AL84)))</f>
        <v/>
      </c>
      <c r="L84" s="15" t="str">
        <f aca="false">IF(AK84=0,"",ROUND((AsOfDate-AL84)/365.25,1))</f>
        <v/>
      </c>
      <c r="M84" s="16" t="str">
        <f aca="false">IF(AK84=0,"",IF(AsOfDate&lt;AL84,"-",DATEDIF(AL84,AsOfDate,"y")&amp;"y "&amp;DATEDIF(AL84,AsOfDate,"ym")&amp;"m "&amp;DATEDIF(AL84,AsOfDate,"md")&amp;"d"))</f>
        <v/>
      </c>
      <c r="N84" s="17" t="str">
        <f aca="false">IF(AK84=0,"",O84*HoursPerDay)</f>
        <v/>
      </c>
      <c r="O84" s="17" t="str">
        <f aca="false">IF(AK84=0,"",MAX(0,BD84-BQ84))</f>
        <v/>
      </c>
      <c r="P84" s="18"/>
      <c r="Q84" s="16"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16"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IF(AK84=0,"",IF(AW84="None","",EDATE(AL84,BF84)))</f>
        <v/>
      </c>
      <c r="T84" s="17" t="str">
        <f aca="false">IF(AK84=0,"",IF(NOT(LH_Ready),"",IF($F84&gt;PFYDate,0,IF(LH_ColPeriod=0,W84-U84+V84,SUMIFS(INDEX(LH_Data,0,LH_ColAcc),INDEX(LH_Data,0,LH_ColFirst),$A84,INDEX(LH_Data,0,LH_ColSur),$B84,INDEX(LH_Data,0,LH_ColCat),BonusCat,INDEX(LH_Data,0,LH_ColPeriod),LH_OpenLabel)*UnitFactor))))</f>
        <v/>
      </c>
      <c r="U84" s="17" t="str">
        <f aca="false">IF(AK84=0,"",IF(NOT(LH_Ready),"",SUMIFS(INDEX(LH_Data,0,LH_ColAcc),INDEX(LH_Data,0,LH_ColFirst),$A84,INDEX(LH_Data,0,LH_ColSur),$B84,INDEX(LH_Data,0,LH_ColCat),BonusCat,INDEX(LH_Data,0,LH_ColStart),"&gt;="&amp;AL84)*UnitFactor))</f>
        <v/>
      </c>
      <c r="V84" s="17" t="str">
        <f aca="false">IF(AK84=0,"",IF(NOT(LH_Ready),"",SUMIFS(INDEX(LH_Data,0,LH_ColTaken),INDEX(LH_Data,0,LH_ColFirst),$A84,INDEX(LH_Data,0,LH_ColSur),$B84,INDEX(LH_Data,0,LH_ColCat),BonusCat,INDEX(LH_Data,0,LH_ColStart),"&gt;="&amp;AL84)*UnitFactor))</f>
        <v/>
      </c>
      <c r="W84" s="17" t="str">
        <f aca="false">IF(AK84=0,"",IF(NOT(LH_Ready),"",IF(BH84=0,0,INDEX(INDEX(LH_Data,0,LH_ColClose),BH84-1)*UnitFactor)))</f>
        <v/>
      </c>
      <c r="X84" s="17" t="str">
        <f aca="false">IF(AK84=0,"",(MAX(0,BD84-BQ84)-MAX(0,BE84-BQ84))*HoursPerDay)</f>
        <v/>
      </c>
      <c r="Y84" s="17" t="str">
        <f aca="false">IF(AK84=0,"",IF(NOT(LH_Ready),"",IF($AI84="Yes",N(AE84)*HoursPerDay-SUMIFS(INDEX(LH_Data,0,LH_ColAcc),INDEX(LH_Data,0,LH_ColFirst),$A84,INDEX(LH_Data,0,LH_ColSur),$B84,INDEX(LH_Data,0,LH_ColCat),BonusCat,INDEX(LH_Data,0,LH_ColStart),"&gt;="&amp;(EOMONTH(AsOfDate,-1)+1),INDEX(LH_Data,0,LH_ColStart),"&lt;="&amp;AsOfDate)*UnitFactor,IF(BG84=0,N84,N84-N(T84)-N(U84)))))</f>
        <v/>
      </c>
      <c r="Z84" s="16" t="str">
        <f aca="false">IF(OR(AK84=0,Y84=""),"",IF(Y84&gt;0,"Yes","No"))</f>
        <v/>
      </c>
      <c r="AA84" s="16"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17" t="str">
        <f aca="false">IF(OR(AK84=0,T84=""),"",MAX(0,BE84-BQ84)*HoursPerDay-T84)</f>
        <v/>
      </c>
      <c r="AC84" s="16" t="str">
        <f aca="false">IF(AK84=0,"",BG84)</f>
        <v/>
      </c>
      <c r="AD84" s="16"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17" t="str">
        <f aca="false">IF(AK84=0,"",O84-MAX(0,BL84-BQ84))</f>
        <v/>
      </c>
      <c r="AF84" s="14" t="str">
        <f aca="false">IF(OR(AK84=0,AE84="",N(AE84)=0,BM84=""),"",EDATE(AL84,BM84))</f>
        <v/>
      </c>
      <c r="AG84" s="17" t="str">
        <f aca="false">IF(AK84=0,"",MIN(BD84,BQ84))</f>
        <v/>
      </c>
      <c r="AH84" s="17" t="str">
        <f aca="false">IF(AK84=0,"",IF(NOT(LH_Ready),"",IF(BG84=0,0,MAX(0,ROUND(N(T84)+N(U84)-N84,2)))))</f>
        <v/>
      </c>
      <c r="AI84" s="12"/>
      <c r="AJ84" s="12"/>
      <c r="AK84" s="16" t="n">
        <f aca="false">IF(OR(LEN($A84&amp;$B84)=0,$F84=""),0,1)</f>
        <v>0</v>
      </c>
      <c r="AL84" s="14" t="str">
        <f aca="false">IF(AK84=0,"",IF(PreSchemeCounts="No",MAX(SchemeStart,IF($J84&lt;&gt;"",$J84,IF(OR(CasualCounts="Yes",COUNT($G84:$I84)=0),$F84,IF(Apply2026="No",IF($I84="",$F84,$I84),IF(COUNT($H84:$I84)=0,$F84,MIN($H84:$I84)))))),IF($J84&lt;&gt;"",$J84,IF(OR(CasualCounts="Yes",COUNT($G84:$I84)=0),$F84,IF(Apply2026="No",IF($I84="",$F84,$I84),IF(COUNT($H84:$I84)=0,$F84,MIN($H84:$I84)))))))</f>
        <v/>
      </c>
      <c r="AM84" s="16" t="str">
        <f aca="false">IF(AK84=0,"",COUNT($G84:$I84))</f>
        <v/>
      </c>
      <c r="AN84" s="14" t="str">
        <f aca="false">IF(AK84=0,"",IFERROR(SMALL($G84:$I84,1),""))</f>
        <v/>
      </c>
      <c r="AO84" s="14" t="str">
        <f aca="false">IF(AK84=0,"",IFERROR(SMALL($G84:$I84,2),""))</f>
        <v/>
      </c>
      <c r="AP84" s="14" t="str">
        <f aca="false">IF(AK84=0,"",IFERROR(SMALL($G84:$I84,3),""))</f>
        <v/>
      </c>
      <c r="AQ84" s="16" t="str">
        <f aca="false">IF(AK84=0,"",IF(AN84="","",IF(AN84=$H84,"Part-Time",IF(AN84=$I84,"Full-Time","Casual"))))</f>
        <v/>
      </c>
      <c r="AR84" s="16" t="str">
        <f aca="false">IF(AK84=0,"",IF(AO84="","",IF(AO84=$H84,"Part-Time",IF(AO84=$I84,"Full-Time","Casual"))))</f>
        <v/>
      </c>
      <c r="AS84" s="16" t="str">
        <f aca="false">IF(AK84=0,"",IF(AP84="","",IF(AP84=$H84,"Part-Time",IF(AP84=$I84,"Full-Time","Casual"))))</f>
        <v/>
      </c>
      <c r="AT84" s="16"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16" t="str">
        <f aca="false">IF(AK84=0,"",IF(AM84&lt;2,"",IF(OR(ISNUMBER(SEARCH("full",AR84)),UPPER(TRIM(AR84))="FT",UPPER(TRIM(AR84))="FTE"),"FT",IF(AND(OR(ISNUMBER(SEARCH("part",AR84)),UPPER(TRIM(AR84))="PT",UPPER(TRIM(AR84))="PTE"),Apply2026="Yes",OR($P84="",N($P84)&gt;=PT_MinHours)),"PT","None"))))</f>
        <v/>
      </c>
      <c r="AV84" s="16" t="str">
        <f aca="false">IF(AK84=0,"",IF(AM84&lt;3,"",IF(OR(ISNUMBER(SEARCH("full",AS84)),UPPER(TRIM(AS84))="FT",UPPER(TRIM(AS84))="FTE"),"FT",IF(AND(OR(ISNUMBER(SEARCH("part",AS84)),UPPER(TRIM(AS84))="PT",UPPER(TRIM(AS84))="PTE"),Apply2026="Yes",OR($P84="",N($P84)&gt;=PT_MinHours)),"PT","None"))))</f>
        <v/>
      </c>
      <c r="AW84" s="16" t="str">
        <f aca="false">IF(AK84=0,"",IF(AND(AM84&gt;=3,AP84&lt;=AsOfDate),AV84,IF(AND(AM84&gt;=2,AO84&lt;=AsOfDate),AU84,AT84)))</f>
        <v/>
      </c>
      <c r="AX84" s="16" t="str">
        <f aca="false">IF(AK84=0,"",IF(AsOfDate&lt;AL84,-1,12*(YEAR(AsOfDate)-YEAR(AL84))+MONTH(AsOfDate)-MONTH(AL84)-IF(DAY(AsOfDate)&lt;MIN(DAY(AL84),DAY(EOMONTH(AsOfDate,0))),1,0)))</f>
        <v/>
      </c>
      <c r="AY84" s="16" t="str">
        <f aca="false">IF(AK84=0,"",IF(OR(AM84&lt;2,AO84&gt;AsOfDate),AX84,IF((AO84-1)&lt;AL84,-1,12*(YEAR((AO84-1))-YEAR(AL84))+MONTH((AO84-1))-MONTH(AL84)-IF(DAY((AO84-1))&lt;MIN(DAY(AL84),DAY(EOMONTH((AO84-1),0))),1,0))))</f>
        <v/>
      </c>
      <c r="AZ84" s="16" t="str">
        <f aca="false">IF(AK84=0,"",IF(OR(AM84&lt;3,AP84&gt;AsOfDate),AX84,IF((AP84-1)&lt;AL84,-1,12*(YEAR((AP84-1))-YEAR(AL84))+MONTH((AP84-1))-MONTH(AL84)-IF(DAY((AP84-1))&lt;MIN(DAY(AL84),DAY(EOMONTH((AP84-1),0))),1,0))))</f>
        <v/>
      </c>
      <c r="BA84" s="16" t="str">
        <f aca="false">IF(AK84=0,"",IF(PFYDate&lt;AL84,-1,12*(YEAR(PFYDate)-YEAR(AL84))+MONTH(PFYDate)-MONTH(AL84)-IF(DAY(PFYDate)&lt;MIN(DAY(AL84),DAY(EOMONTH(PFYDate,0))),1,0)))</f>
        <v/>
      </c>
      <c r="BB84" s="16" t="str">
        <f aca="false">IF(AK84=0,"",IF(OR(AM84&lt;2,AO84&gt;PFYDate),BA84,IF((AO84-1)&lt;AL84,-1,12*(YEAR((AO84-1))-YEAR(AL84))+MONTH((AO84-1))-MONTH(AL84)-IF(DAY((AO84-1))&lt;MIN(DAY(AL84),DAY(EOMONTH((AO84-1),0))),1,0))))</f>
        <v/>
      </c>
      <c r="BC84" s="16" t="str">
        <f aca="false">IF(AK84=0,"",IF(OR(AM84&lt;3,AP84&gt;PFYDate),BA84,IF((AP84-1)&lt;AL84,-1,12*(YEAR((AP84-1))-YEAR(AL84))+MONTH((AP84-1))-MONTH(AL84)-IF(DAY((AP84-1))&lt;MIN(DAY(AL84),DAY(EOMONTH((AP84-1),0))),1,0))))</f>
        <v/>
      </c>
      <c r="BD84" s="16"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16"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16" t="str">
        <f aca="false">IF(AK84=0,"",IF(AW84="FT",IF(AX84&lt;FT_First,FT_First,IF(AX84&lt;FT_Y5,MIN(FT_Y5,FT_First+FT_Int1*(INT((AX84-FT_First)/FT_Int1)+1)),FT_Y5+12*INT((AX84-FT_Y5)/12)+FT_Int2*(INT(MOD(AX84-FT_Y5,12)/FT_Int2)+1))),IF(AW84="PT",IF(AX84&lt;PT_First,PT_First,PT_First+PT_Int*(INT((AX84-PT_First)/PT_Int)+1)),"")))</f>
        <v/>
      </c>
      <c r="BG84" s="16" t="str">
        <f aca="false">IF(AK84=0,"",IF(NOT(LH_Ready),0,COUNTIFS(INDEX(LH_Data,0,LH_ColFirst),$A84,INDEX(LH_Data,0,LH_ColSur),$B84,INDEX(LH_Data,0,LH_ColCat),BonusCat)))</f>
        <v/>
      </c>
      <c r="BH84" s="16" t="str">
        <f aca="false">IF(AK84=0,"",IF(OR(NOT(LH_Ready),BG84=0),0,SUMPRODUCT(MAX((INDEX(LH_Data,0,LH_ColFirst)=$A84)*(INDEX(LH_Data,0,LH_ColSur)=$B84)*(INDEX(LH_Data,0,LH_ColCat)=BonusCat)*ROW(LH_Data)))))</f>
        <v/>
      </c>
      <c r="BI84" s="16" t="str">
        <f aca="false">IF(AK84=0,"",IF(EOMONTH(AsOfDate,-1)&lt;AL84,-1,12*(YEAR(EOMONTH(AsOfDate,-1))-YEAR(AL84))+MONTH(EOMONTH(AsOfDate,-1))-MONTH(AL84)-IF(DAY(EOMONTH(AsOfDate,-1))&lt;MIN(DAY(AL84),DAY(EOMONTH(EOMONTH(AsOfDate,-1),0))),1,0)))</f>
        <v/>
      </c>
      <c r="BJ84" s="16" t="str">
        <f aca="false">IF(AK84=0,"",IF(OR(AM84&lt;2,AO84&gt;EOMONTH(AsOfDate,-1)),BI84,IF((AO84-1)&lt;AL84,-1,12*(YEAR((AO84-1))-YEAR(AL84))+MONTH((AO84-1))-MONTH(AL84)-IF(DAY((AO84-1))&lt;MIN(DAY(AL84),DAY(EOMONTH((AO84-1),0))),1,0))))</f>
        <v/>
      </c>
      <c r="BK84" s="16" t="str">
        <f aca="false">IF(AK84=0,"",IF(OR(AM84&lt;3,AP84&gt;EOMONTH(AsOfDate,-1)),BI84,IF((AP84-1)&lt;AL84,-1,12*(YEAR((AP84-1))-YEAR(AL84))+MONTH((AP84-1))-MONTH(AL84)-IF(DAY((AP84-1))&lt;MIN(DAY(AL84),DAY(EOMONTH((AP84-1),0))),1,0))))</f>
        <v/>
      </c>
      <c r="BL84" s="16"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16" t="str">
        <f aca="false">IF(AK84=0,"",IF(AW84="FT",IF(AX84&lt;FT_First,"",IF(AX84&lt;FT_Y5,FT_First+FT_Int1*INT((AX84-FT_First)/FT_Int1),FT_Y5+FT_Int2*INT((AX84-FT_Y5)/FT_Int2))),IF(AW84="PT",IF(AX84&lt;PT_First,"",PT_First+PT_Int*INT((AX84-PT_First)/PT_Int)),"")))</f>
        <v/>
      </c>
      <c r="BN84" s="16" t="str">
        <f aca="false">IF(AK84=0,"",IF((SchemeStart-1)&lt;AL84,-1,12*(YEAR((SchemeStart-1))-YEAR(AL84))+MONTH((SchemeStart-1))-MONTH(AL84)-IF(DAY((SchemeStart-1))&lt;MIN(DAY(AL84),DAY(EOMONTH((SchemeStart-1),0))),1,0)))</f>
        <v/>
      </c>
      <c r="BO84" s="16" t="str">
        <f aca="false">IF(AK84=0,"",IF(OR(AM84&lt;2,AO84&gt;(SchemeStart-1)),BN84,IF((AO84-1)&lt;AL84,-1,12*(YEAR((AO84-1))-YEAR(AL84))+MONTH((AO84-1))-MONTH(AL84)-IF(DAY((AO84-1))&lt;MIN(DAY(AL84),DAY(EOMONTH((AO84-1),0))),1,0))))</f>
        <v/>
      </c>
      <c r="BP84" s="16" t="str">
        <f aca="false">IF(AK84=0,"",IF(OR(AM84&lt;3,AP84&gt;(SchemeStart-1)),BN84,IF((AP84-1)&lt;AL84,-1,12*(YEAR((AP84-1))-YEAR(AL84))+MONTH((AP84-1))-MONTH(AL84)-IF(DAY((AP84-1))&lt;MIN(DAY(AL84),DAY(EOMONTH((AP84-1),0))),1,0))))</f>
        <v/>
      </c>
      <c r="BQ84" s="16"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12"/>
      <c r="B85" s="12"/>
      <c r="C85" s="12"/>
      <c r="D85" s="13"/>
      <c r="E85" s="14" t="str">
        <f aca="false">IF(OR(AK85=0,$D85=""),"",DATE(YEAR(AsOfDate)+IF(DATE(YEAR(AsOfDate),MONTH($D85),DAY($D85))&lt;=AsOfDate,1,0),MONTH($D85),DAY($D85)))</f>
        <v/>
      </c>
      <c r="F85" s="13"/>
      <c r="G85" s="13"/>
      <c r="H85" s="13"/>
      <c r="I85" s="13"/>
      <c r="J85" s="13"/>
      <c r="K85" s="14" t="str">
        <f aca="false">IF(AK85=0,"",DATE(YEAR(AsOfDate)+IF(DATE(YEAR(AsOfDate),MONTH(AL85),DAY(AL85))&lt;=AsOfDate,1,0),MONTH(AL85),DAY(AL85)))</f>
        <v/>
      </c>
      <c r="L85" s="15" t="str">
        <f aca="false">IF(AK85=0,"",ROUND((AsOfDate-AL85)/365.25,1))</f>
        <v/>
      </c>
      <c r="M85" s="16" t="str">
        <f aca="false">IF(AK85=0,"",IF(AsOfDate&lt;AL85,"-",DATEDIF(AL85,AsOfDate,"y")&amp;"y "&amp;DATEDIF(AL85,AsOfDate,"ym")&amp;"m "&amp;DATEDIF(AL85,AsOfDate,"md")&amp;"d"))</f>
        <v/>
      </c>
      <c r="N85" s="17" t="str">
        <f aca="false">IF(AK85=0,"",O85*HoursPerDay)</f>
        <v/>
      </c>
      <c r="O85" s="17" t="str">
        <f aca="false">IF(AK85=0,"",MAX(0,BD85-BQ85))</f>
        <v/>
      </c>
      <c r="P85" s="18"/>
      <c r="Q85" s="16"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16"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IF(AK85=0,"",IF(AW85="None","",EDATE(AL85,BF85)))</f>
        <v/>
      </c>
      <c r="T85" s="17" t="str">
        <f aca="false">IF(AK85=0,"",IF(NOT(LH_Ready),"",IF($F85&gt;PFYDate,0,IF(LH_ColPeriod=0,W85-U85+V85,SUMIFS(INDEX(LH_Data,0,LH_ColAcc),INDEX(LH_Data,0,LH_ColFirst),$A85,INDEX(LH_Data,0,LH_ColSur),$B85,INDEX(LH_Data,0,LH_ColCat),BonusCat,INDEX(LH_Data,0,LH_ColPeriod),LH_OpenLabel)*UnitFactor))))</f>
        <v/>
      </c>
      <c r="U85" s="17" t="str">
        <f aca="false">IF(AK85=0,"",IF(NOT(LH_Ready),"",SUMIFS(INDEX(LH_Data,0,LH_ColAcc),INDEX(LH_Data,0,LH_ColFirst),$A85,INDEX(LH_Data,0,LH_ColSur),$B85,INDEX(LH_Data,0,LH_ColCat),BonusCat,INDEX(LH_Data,0,LH_ColStart),"&gt;="&amp;AL85)*UnitFactor))</f>
        <v/>
      </c>
      <c r="V85" s="17" t="str">
        <f aca="false">IF(AK85=0,"",IF(NOT(LH_Ready),"",SUMIFS(INDEX(LH_Data,0,LH_ColTaken),INDEX(LH_Data,0,LH_ColFirst),$A85,INDEX(LH_Data,0,LH_ColSur),$B85,INDEX(LH_Data,0,LH_ColCat),BonusCat,INDEX(LH_Data,0,LH_ColStart),"&gt;="&amp;AL85)*UnitFactor))</f>
        <v/>
      </c>
      <c r="W85" s="17" t="str">
        <f aca="false">IF(AK85=0,"",IF(NOT(LH_Ready),"",IF(BH85=0,0,INDEX(INDEX(LH_Data,0,LH_ColClose),BH85-1)*UnitFactor)))</f>
        <v/>
      </c>
      <c r="X85" s="17" t="str">
        <f aca="false">IF(AK85=0,"",(MAX(0,BD85-BQ85)-MAX(0,BE85-BQ85))*HoursPerDay)</f>
        <v/>
      </c>
      <c r="Y85" s="17" t="str">
        <f aca="false">IF(AK85=0,"",IF(NOT(LH_Ready),"",IF($AI85="Yes",N(AE85)*HoursPerDay-SUMIFS(INDEX(LH_Data,0,LH_ColAcc),INDEX(LH_Data,0,LH_ColFirst),$A85,INDEX(LH_Data,0,LH_ColSur),$B85,INDEX(LH_Data,0,LH_ColCat),BonusCat,INDEX(LH_Data,0,LH_ColStart),"&gt;="&amp;(EOMONTH(AsOfDate,-1)+1),INDEX(LH_Data,0,LH_ColStart),"&lt;="&amp;AsOfDate)*UnitFactor,IF(BG85=0,N85,N85-N(T85)-N(U85)))))</f>
        <v/>
      </c>
      <c r="Z85" s="16" t="str">
        <f aca="false">IF(OR(AK85=0,Y85=""),"",IF(Y85&gt;0,"Yes","No"))</f>
        <v/>
      </c>
      <c r="AA85" s="16"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17" t="str">
        <f aca="false">IF(OR(AK85=0,T85=""),"",MAX(0,BE85-BQ85)*HoursPerDay-T85)</f>
        <v/>
      </c>
      <c r="AC85" s="16" t="str">
        <f aca="false">IF(AK85=0,"",BG85)</f>
        <v/>
      </c>
      <c r="AD85" s="16"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17" t="str">
        <f aca="false">IF(AK85=0,"",O85-MAX(0,BL85-BQ85))</f>
        <v/>
      </c>
      <c r="AF85" s="14" t="str">
        <f aca="false">IF(OR(AK85=0,AE85="",N(AE85)=0,BM85=""),"",EDATE(AL85,BM85))</f>
        <v/>
      </c>
      <c r="AG85" s="17" t="str">
        <f aca="false">IF(AK85=0,"",MIN(BD85,BQ85))</f>
        <v/>
      </c>
      <c r="AH85" s="17" t="str">
        <f aca="false">IF(AK85=0,"",IF(NOT(LH_Ready),"",IF(BG85=0,0,MAX(0,ROUND(N(T85)+N(U85)-N85,2)))))</f>
        <v/>
      </c>
      <c r="AI85" s="12"/>
      <c r="AJ85" s="12"/>
      <c r="AK85" s="16" t="n">
        <f aca="false">IF(OR(LEN($A85&amp;$B85)=0,$F85=""),0,1)</f>
        <v>0</v>
      </c>
      <c r="AL85" s="14" t="str">
        <f aca="false">IF(AK85=0,"",IF(PreSchemeCounts="No",MAX(SchemeStart,IF($J85&lt;&gt;"",$J85,IF(OR(CasualCounts="Yes",COUNT($G85:$I85)=0),$F85,IF(Apply2026="No",IF($I85="",$F85,$I85),IF(COUNT($H85:$I85)=0,$F85,MIN($H85:$I85)))))),IF($J85&lt;&gt;"",$J85,IF(OR(CasualCounts="Yes",COUNT($G85:$I85)=0),$F85,IF(Apply2026="No",IF($I85="",$F85,$I85),IF(COUNT($H85:$I85)=0,$F85,MIN($H85:$I85)))))))</f>
        <v/>
      </c>
      <c r="AM85" s="16" t="str">
        <f aca="false">IF(AK85=0,"",COUNT($G85:$I85))</f>
        <v/>
      </c>
      <c r="AN85" s="14" t="str">
        <f aca="false">IF(AK85=0,"",IFERROR(SMALL($G85:$I85,1),""))</f>
        <v/>
      </c>
      <c r="AO85" s="14" t="str">
        <f aca="false">IF(AK85=0,"",IFERROR(SMALL($G85:$I85,2),""))</f>
        <v/>
      </c>
      <c r="AP85" s="14" t="str">
        <f aca="false">IF(AK85=0,"",IFERROR(SMALL($G85:$I85,3),""))</f>
        <v/>
      </c>
      <c r="AQ85" s="16" t="str">
        <f aca="false">IF(AK85=0,"",IF(AN85="","",IF(AN85=$H85,"Part-Time",IF(AN85=$I85,"Full-Time","Casual"))))</f>
        <v/>
      </c>
      <c r="AR85" s="16" t="str">
        <f aca="false">IF(AK85=0,"",IF(AO85="","",IF(AO85=$H85,"Part-Time",IF(AO85=$I85,"Full-Time","Casual"))))</f>
        <v/>
      </c>
      <c r="AS85" s="16" t="str">
        <f aca="false">IF(AK85=0,"",IF(AP85="","",IF(AP85=$H85,"Part-Time",IF(AP85=$I85,"Full-Time","Casual"))))</f>
        <v/>
      </c>
      <c r="AT85" s="16"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16" t="str">
        <f aca="false">IF(AK85=0,"",IF(AM85&lt;2,"",IF(OR(ISNUMBER(SEARCH("full",AR85)),UPPER(TRIM(AR85))="FT",UPPER(TRIM(AR85))="FTE"),"FT",IF(AND(OR(ISNUMBER(SEARCH("part",AR85)),UPPER(TRIM(AR85))="PT",UPPER(TRIM(AR85))="PTE"),Apply2026="Yes",OR($P85="",N($P85)&gt;=PT_MinHours)),"PT","None"))))</f>
        <v/>
      </c>
      <c r="AV85" s="16" t="str">
        <f aca="false">IF(AK85=0,"",IF(AM85&lt;3,"",IF(OR(ISNUMBER(SEARCH("full",AS85)),UPPER(TRIM(AS85))="FT",UPPER(TRIM(AS85))="FTE"),"FT",IF(AND(OR(ISNUMBER(SEARCH("part",AS85)),UPPER(TRIM(AS85))="PT",UPPER(TRIM(AS85))="PTE"),Apply2026="Yes",OR($P85="",N($P85)&gt;=PT_MinHours)),"PT","None"))))</f>
        <v/>
      </c>
      <c r="AW85" s="16" t="str">
        <f aca="false">IF(AK85=0,"",IF(AND(AM85&gt;=3,AP85&lt;=AsOfDate),AV85,IF(AND(AM85&gt;=2,AO85&lt;=AsOfDate),AU85,AT85)))</f>
        <v/>
      </c>
      <c r="AX85" s="16" t="str">
        <f aca="false">IF(AK85=0,"",IF(AsOfDate&lt;AL85,-1,12*(YEAR(AsOfDate)-YEAR(AL85))+MONTH(AsOfDate)-MONTH(AL85)-IF(DAY(AsOfDate)&lt;MIN(DAY(AL85),DAY(EOMONTH(AsOfDate,0))),1,0)))</f>
        <v/>
      </c>
      <c r="AY85" s="16" t="str">
        <f aca="false">IF(AK85=0,"",IF(OR(AM85&lt;2,AO85&gt;AsOfDate),AX85,IF((AO85-1)&lt;AL85,-1,12*(YEAR((AO85-1))-YEAR(AL85))+MONTH((AO85-1))-MONTH(AL85)-IF(DAY((AO85-1))&lt;MIN(DAY(AL85),DAY(EOMONTH((AO85-1),0))),1,0))))</f>
        <v/>
      </c>
      <c r="AZ85" s="16" t="str">
        <f aca="false">IF(AK85=0,"",IF(OR(AM85&lt;3,AP85&gt;AsOfDate),AX85,IF((AP85-1)&lt;AL85,-1,12*(YEAR((AP85-1))-YEAR(AL85))+MONTH((AP85-1))-MONTH(AL85)-IF(DAY((AP85-1))&lt;MIN(DAY(AL85),DAY(EOMONTH((AP85-1),0))),1,0))))</f>
        <v/>
      </c>
      <c r="BA85" s="16" t="str">
        <f aca="false">IF(AK85=0,"",IF(PFYDate&lt;AL85,-1,12*(YEAR(PFYDate)-YEAR(AL85))+MONTH(PFYDate)-MONTH(AL85)-IF(DAY(PFYDate)&lt;MIN(DAY(AL85),DAY(EOMONTH(PFYDate,0))),1,0)))</f>
        <v/>
      </c>
      <c r="BB85" s="16" t="str">
        <f aca="false">IF(AK85=0,"",IF(OR(AM85&lt;2,AO85&gt;PFYDate),BA85,IF((AO85-1)&lt;AL85,-1,12*(YEAR((AO85-1))-YEAR(AL85))+MONTH((AO85-1))-MONTH(AL85)-IF(DAY((AO85-1))&lt;MIN(DAY(AL85),DAY(EOMONTH((AO85-1),0))),1,0))))</f>
        <v/>
      </c>
      <c r="BC85" s="16" t="str">
        <f aca="false">IF(AK85=0,"",IF(OR(AM85&lt;3,AP85&gt;PFYDate),BA85,IF((AP85-1)&lt;AL85,-1,12*(YEAR((AP85-1))-YEAR(AL85))+MONTH((AP85-1))-MONTH(AL85)-IF(DAY((AP85-1))&lt;MIN(DAY(AL85),DAY(EOMONTH((AP85-1),0))),1,0))))</f>
        <v/>
      </c>
      <c r="BD85" s="16"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16"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16" t="str">
        <f aca="false">IF(AK85=0,"",IF(AW85="FT",IF(AX85&lt;FT_First,FT_First,IF(AX85&lt;FT_Y5,MIN(FT_Y5,FT_First+FT_Int1*(INT((AX85-FT_First)/FT_Int1)+1)),FT_Y5+12*INT((AX85-FT_Y5)/12)+FT_Int2*(INT(MOD(AX85-FT_Y5,12)/FT_Int2)+1))),IF(AW85="PT",IF(AX85&lt;PT_First,PT_First,PT_First+PT_Int*(INT((AX85-PT_First)/PT_Int)+1)),"")))</f>
        <v/>
      </c>
      <c r="BG85" s="16" t="str">
        <f aca="false">IF(AK85=0,"",IF(NOT(LH_Ready),0,COUNTIFS(INDEX(LH_Data,0,LH_ColFirst),$A85,INDEX(LH_Data,0,LH_ColSur),$B85,INDEX(LH_Data,0,LH_ColCat),BonusCat)))</f>
        <v/>
      </c>
      <c r="BH85" s="16" t="str">
        <f aca="false">IF(AK85=0,"",IF(OR(NOT(LH_Ready),BG85=0),0,SUMPRODUCT(MAX((INDEX(LH_Data,0,LH_ColFirst)=$A85)*(INDEX(LH_Data,0,LH_ColSur)=$B85)*(INDEX(LH_Data,0,LH_ColCat)=BonusCat)*ROW(LH_Data)))))</f>
        <v/>
      </c>
      <c r="BI85" s="16" t="str">
        <f aca="false">IF(AK85=0,"",IF(EOMONTH(AsOfDate,-1)&lt;AL85,-1,12*(YEAR(EOMONTH(AsOfDate,-1))-YEAR(AL85))+MONTH(EOMONTH(AsOfDate,-1))-MONTH(AL85)-IF(DAY(EOMONTH(AsOfDate,-1))&lt;MIN(DAY(AL85),DAY(EOMONTH(EOMONTH(AsOfDate,-1),0))),1,0)))</f>
        <v/>
      </c>
      <c r="BJ85" s="16" t="str">
        <f aca="false">IF(AK85=0,"",IF(OR(AM85&lt;2,AO85&gt;EOMONTH(AsOfDate,-1)),BI85,IF((AO85-1)&lt;AL85,-1,12*(YEAR((AO85-1))-YEAR(AL85))+MONTH((AO85-1))-MONTH(AL85)-IF(DAY((AO85-1))&lt;MIN(DAY(AL85),DAY(EOMONTH((AO85-1),0))),1,0))))</f>
        <v/>
      </c>
      <c r="BK85" s="16" t="str">
        <f aca="false">IF(AK85=0,"",IF(OR(AM85&lt;3,AP85&gt;EOMONTH(AsOfDate,-1)),BI85,IF((AP85-1)&lt;AL85,-1,12*(YEAR((AP85-1))-YEAR(AL85))+MONTH((AP85-1))-MONTH(AL85)-IF(DAY((AP85-1))&lt;MIN(DAY(AL85),DAY(EOMONTH((AP85-1),0))),1,0))))</f>
        <v/>
      </c>
      <c r="BL85" s="16"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16" t="str">
        <f aca="false">IF(AK85=0,"",IF(AW85="FT",IF(AX85&lt;FT_First,"",IF(AX85&lt;FT_Y5,FT_First+FT_Int1*INT((AX85-FT_First)/FT_Int1),FT_Y5+FT_Int2*INT((AX85-FT_Y5)/FT_Int2))),IF(AW85="PT",IF(AX85&lt;PT_First,"",PT_First+PT_Int*INT((AX85-PT_First)/PT_Int)),"")))</f>
        <v/>
      </c>
      <c r="BN85" s="16" t="str">
        <f aca="false">IF(AK85=0,"",IF((SchemeStart-1)&lt;AL85,-1,12*(YEAR((SchemeStart-1))-YEAR(AL85))+MONTH((SchemeStart-1))-MONTH(AL85)-IF(DAY((SchemeStart-1))&lt;MIN(DAY(AL85),DAY(EOMONTH((SchemeStart-1),0))),1,0)))</f>
        <v/>
      </c>
      <c r="BO85" s="16" t="str">
        <f aca="false">IF(AK85=0,"",IF(OR(AM85&lt;2,AO85&gt;(SchemeStart-1)),BN85,IF((AO85-1)&lt;AL85,-1,12*(YEAR((AO85-1))-YEAR(AL85))+MONTH((AO85-1))-MONTH(AL85)-IF(DAY((AO85-1))&lt;MIN(DAY(AL85),DAY(EOMONTH((AO85-1),0))),1,0))))</f>
        <v/>
      </c>
      <c r="BP85" s="16" t="str">
        <f aca="false">IF(AK85=0,"",IF(OR(AM85&lt;3,AP85&gt;(SchemeStart-1)),BN85,IF((AP85-1)&lt;AL85,-1,12*(YEAR((AP85-1))-YEAR(AL85))+MONTH((AP85-1))-MONTH(AL85)-IF(DAY((AP85-1))&lt;MIN(DAY(AL85),DAY(EOMONTH((AP85-1),0))),1,0))))</f>
        <v/>
      </c>
      <c r="BQ85" s="16"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12"/>
      <c r="B86" s="12"/>
      <c r="C86" s="12"/>
      <c r="D86" s="13"/>
      <c r="E86" s="14" t="str">
        <f aca="false">IF(OR(AK86=0,$D86=""),"",DATE(YEAR(AsOfDate)+IF(DATE(YEAR(AsOfDate),MONTH($D86),DAY($D86))&lt;=AsOfDate,1,0),MONTH($D86),DAY($D86)))</f>
        <v/>
      </c>
      <c r="F86" s="13"/>
      <c r="G86" s="13"/>
      <c r="H86" s="13"/>
      <c r="I86" s="13"/>
      <c r="J86" s="13"/>
      <c r="K86" s="14" t="str">
        <f aca="false">IF(AK86=0,"",DATE(YEAR(AsOfDate)+IF(DATE(YEAR(AsOfDate),MONTH(AL86),DAY(AL86))&lt;=AsOfDate,1,0),MONTH(AL86),DAY(AL86)))</f>
        <v/>
      </c>
      <c r="L86" s="15" t="str">
        <f aca="false">IF(AK86=0,"",ROUND((AsOfDate-AL86)/365.25,1))</f>
        <v/>
      </c>
      <c r="M86" s="16" t="str">
        <f aca="false">IF(AK86=0,"",IF(AsOfDate&lt;AL86,"-",DATEDIF(AL86,AsOfDate,"y")&amp;"y "&amp;DATEDIF(AL86,AsOfDate,"ym")&amp;"m "&amp;DATEDIF(AL86,AsOfDate,"md")&amp;"d"))</f>
        <v/>
      </c>
      <c r="N86" s="17" t="str">
        <f aca="false">IF(AK86=0,"",O86*HoursPerDay)</f>
        <v/>
      </c>
      <c r="O86" s="17" t="str">
        <f aca="false">IF(AK86=0,"",MAX(0,BD86-BQ86))</f>
        <v/>
      </c>
      <c r="P86" s="18"/>
      <c r="Q86" s="16"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16"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IF(AK86=0,"",IF(AW86="None","",EDATE(AL86,BF86)))</f>
        <v/>
      </c>
      <c r="T86" s="17" t="str">
        <f aca="false">IF(AK86=0,"",IF(NOT(LH_Ready),"",IF($F86&gt;PFYDate,0,IF(LH_ColPeriod=0,W86-U86+V86,SUMIFS(INDEX(LH_Data,0,LH_ColAcc),INDEX(LH_Data,0,LH_ColFirst),$A86,INDEX(LH_Data,0,LH_ColSur),$B86,INDEX(LH_Data,0,LH_ColCat),BonusCat,INDEX(LH_Data,0,LH_ColPeriod),LH_OpenLabel)*UnitFactor))))</f>
        <v/>
      </c>
      <c r="U86" s="17" t="str">
        <f aca="false">IF(AK86=0,"",IF(NOT(LH_Ready),"",SUMIFS(INDEX(LH_Data,0,LH_ColAcc),INDEX(LH_Data,0,LH_ColFirst),$A86,INDEX(LH_Data,0,LH_ColSur),$B86,INDEX(LH_Data,0,LH_ColCat),BonusCat,INDEX(LH_Data,0,LH_ColStart),"&gt;="&amp;AL86)*UnitFactor))</f>
        <v/>
      </c>
      <c r="V86" s="17" t="str">
        <f aca="false">IF(AK86=0,"",IF(NOT(LH_Ready),"",SUMIFS(INDEX(LH_Data,0,LH_ColTaken),INDEX(LH_Data,0,LH_ColFirst),$A86,INDEX(LH_Data,0,LH_ColSur),$B86,INDEX(LH_Data,0,LH_ColCat),BonusCat,INDEX(LH_Data,0,LH_ColStart),"&gt;="&amp;AL86)*UnitFactor))</f>
        <v/>
      </c>
      <c r="W86" s="17" t="str">
        <f aca="false">IF(AK86=0,"",IF(NOT(LH_Ready),"",IF(BH86=0,0,INDEX(INDEX(LH_Data,0,LH_ColClose),BH86-1)*UnitFactor)))</f>
        <v/>
      </c>
      <c r="X86" s="17" t="str">
        <f aca="false">IF(AK86=0,"",(MAX(0,BD86-BQ86)-MAX(0,BE86-BQ86))*HoursPerDay)</f>
        <v/>
      </c>
      <c r="Y86" s="17" t="str">
        <f aca="false">IF(AK86=0,"",IF(NOT(LH_Ready),"",IF($AI86="Yes",N(AE86)*HoursPerDay-SUMIFS(INDEX(LH_Data,0,LH_ColAcc),INDEX(LH_Data,0,LH_ColFirst),$A86,INDEX(LH_Data,0,LH_ColSur),$B86,INDEX(LH_Data,0,LH_ColCat),BonusCat,INDEX(LH_Data,0,LH_ColStart),"&gt;="&amp;(EOMONTH(AsOfDate,-1)+1),INDEX(LH_Data,0,LH_ColStart),"&lt;="&amp;AsOfDate)*UnitFactor,IF(BG86=0,N86,N86-N(T86)-N(U86)))))</f>
        <v/>
      </c>
      <c r="Z86" s="16" t="str">
        <f aca="false">IF(OR(AK86=0,Y86=""),"",IF(Y86&gt;0,"Yes","No"))</f>
        <v/>
      </c>
      <c r="AA86" s="16"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17" t="str">
        <f aca="false">IF(OR(AK86=0,T86=""),"",MAX(0,BE86-BQ86)*HoursPerDay-T86)</f>
        <v/>
      </c>
      <c r="AC86" s="16" t="str">
        <f aca="false">IF(AK86=0,"",BG86)</f>
        <v/>
      </c>
      <c r="AD86" s="16"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17" t="str">
        <f aca="false">IF(AK86=0,"",O86-MAX(0,BL86-BQ86))</f>
        <v/>
      </c>
      <c r="AF86" s="14" t="str">
        <f aca="false">IF(OR(AK86=0,AE86="",N(AE86)=0,BM86=""),"",EDATE(AL86,BM86))</f>
        <v/>
      </c>
      <c r="AG86" s="17" t="str">
        <f aca="false">IF(AK86=0,"",MIN(BD86,BQ86))</f>
        <v/>
      </c>
      <c r="AH86" s="17" t="str">
        <f aca="false">IF(AK86=0,"",IF(NOT(LH_Ready),"",IF(BG86=0,0,MAX(0,ROUND(N(T86)+N(U86)-N86,2)))))</f>
        <v/>
      </c>
      <c r="AI86" s="12"/>
      <c r="AJ86" s="12"/>
      <c r="AK86" s="16" t="n">
        <f aca="false">IF(OR(LEN($A86&amp;$B86)=0,$F86=""),0,1)</f>
        <v>0</v>
      </c>
      <c r="AL86" s="14" t="str">
        <f aca="false">IF(AK86=0,"",IF(PreSchemeCounts="No",MAX(SchemeStart,IF($J86&lt;&gt;"",$J86,IF(OR(CasualCounts="Yes",COUNT($G86:$I86)=0),$F86,IF(Apply2026="No",IF($I86="",$F86,$I86),IF(COUNT($H86:$I86)=0,$F86,MIN($H86:$I86)))))),IF($J86&lt;&gt;"",$J86,IF(OR(CasualCounts="Yes",COUNT($G86:$I86)=0),$F86,IF(Apply2026="No",IF($I86="",$F86,$I86),IF(COUNT($H86:$I86)=0,$F86,MIN($H86:$I86)))))))</f>
        <v/>
      </c>
      <c r="AM86" s="16" t="str">
        <f aca="false">IF(AK86=0,"",COUNT($G86:$I86))</f>
        <v/>
      </c>
      <c r="AN86" s="14" t="str">
        <f aca="false">IF(AK86=0,"",IFERROR(SMALL($G86:$I86,1),""))</f>
        <v/>
      </c>
      <c r="AO86" s="14" t="str">
        <f aca="false">IF(AK86=0,"",IFERROR(SMALL($G86:$I86,2),""))</f>
        <v/>
      </c>
      <c r="AP86" s="14" t="str">
        <f aca="false">IF(AK86=0,"",IFERROR(SMALL($G86:$I86,3),""))</f>
        <v/>
      </c>
      <c r="AQ86" s="16" t="str">
        <f aca="false">IF(AK86=0,"",IF(AN86="","",IF(AN86=$H86,"Part-Time",IF(AN86=$I86,"Full-Time","Casual"))))</f>
        <v/>
      </c>
      <c r="AR86" s="16" t="str">
        <f aca="false">IF(AK86=0,"",IF(AO86="","",IF(AO86=$H86,"Part-Time",IF(AO86=$I86,"Full-Time","Casual"))))</f>
        <v/>
      </c>
      <c r="AS86" s="16" t="str">
        <f aca="false">IF(AK86=0,"",IF(AP86="","",IF(AP86=$H86,"Part-Time",IF(AP86=$I86,"Full-Time","Casual"))))</f>
        <v/>
      </c>
      <c r="AT86" s="16"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16" t="str">
        <f aca="false">IF(AK86=0,"",IF(AM86&lt;2,"",IF(OR(ISNUMBER(SEARCH("full",AR86)),UPPER(TRIM(AR86))="FT",UPPER(TRIM(AR86))="FTE"),"FT",IF(AND(OR(ISNUMBER(SEARCH("part",AR86)),UPPER(TRIM(AR86))="PT",UPPER(TRIM(AR86))="PTE"),Apply2026="Yes",OR($P86="",N($P86)&gt;=PT_MinHours)),"PT","None"))))</f>
        <v/>
      </c>
      <c r="AV86" s="16" t="str">
        <f aca="false">IF(AK86=0,"",IF(AM86&lt;3,"",IF(OR(ISNUMBER(SEARCH("full",AS86)),UPPER(TRIM(AS86))="FT",UPPER(TRIM(AS86))="FTE"),"FT",IF(AND(OR(ISNUMBER(SEARCH("part",AS86)),UPPER(TRIM(AS86))="PT",UPPER(TRIM(AS86))="PTE"),Apply2026="Yes",OR($P86="",N($P86)&gt;=PT_MinHours)),"PT","None"))))</f>
        <v/>
      </c>
      <c r="AW86" s="16" t="str">
        <f aca="false">IF(AK86=0,"",IF(AND(AM86&gt;=3,AP86&lt;=AsOfDate),AV86,IF(AND(AM86&gt;=2,AO86&lt;=AsOfDate),AU86,AT86)))</f>
        <v/>
      </c>
      <c r="AX86" s="16" t="str">
        <f aca="false">IF(AK86=0,"",IF(AsOfDate&lt;AL86,-1,12*(YEAR(AsOfDate)-YEAR(AL86))+MONTH(AsOfDate)-MONTH(AL86)-IF(DAY(AsOfDate)&lt;MIN(DAY(AL86),DAY(EOMONTH(AsOfDate,0))),1,0)))</f>
        <v/>
      </c>
      <c r="AY86" s="16" t="str">
        <f aca="false">IF(AK86=0,"",IF(OR(AM86&lt;2,AO86&gt;AsOfDate),AX86,IF((AO86-1)&lt;AL86,-1,12*(YEAR((AO86-1))-YEAR(AL86))+MONTH((AO86-1))-MONTH(AL86)-IF(DAY((AO86-1))&lt;MIN(DAY(AL86),DAY(EOMONTH((AO86-1),0))),1,0))))</f>
        <v/>
      </c>
      <c r="AZ86" s="16" t="str">
        <f aca="false">IF(AK86=0,"",IF(OR(AM86&lt;3,AP86&gt;AsOfDate),AX86,IF((AP86-1)&lt;AL86,-1,12*(YEAR((AP86-1))-YEAR(AL86))+MONTH((AP86-1))-MONTH(AL86)-IF(DAY((AP86-1))&lt;MIN(DAY(AL86),DAY(EOMONTH((AP86-1),0))),1,0))))</f>
        <v/>
      </c>
      <c r="BA86" s="16" t="str">
        <f aca="false">IF(AK86=0,"",IF(PFYDate&lt;AL86,-1,12*(YEAR(PFYDate)-YEAR(AL86))+MONTH(PFYDate)-MONTH(AL86)-IF(DAY(PFYDate)&lt;MIN(DAY(AL86),DAY(EOMONTH(PFYDate,0))),1,0)))</f>
        <v/>
      </c>
      <c r="BB86" s="16" t="str">
        <f aca="false">IF(AK86=0,"",IF(OR(AM86&lt;2,AO86&gt;PFYDate),BA86,IF((AO86-1)&lt;AL86,-1,12*(YEAR((AO86-1))-YEAR(AL86))+MONTH((AO86-1))-MONTH(AL86)-IF(DAY((AO86-1))&lt;MIN(DAY(AL86),DAY(EOMONTH((AO86-1),0))),1,0))))</f>
        <v/>
      </c>
      <c r="BC86" s="16" t="str">
        <f aca="false">IF(AK86=0,"",IF(OR(AM86&lt;3,AP86&gt;PFYDate),BA86,IF((AP86-1)&lt;AL86,-1,12*(YEAR((AP86-1))-YEAR(AL86))+MONTH((AP86-1))-MONTH(AL86)-IF(DAY((AP86-1))&lt;MIN(DAY(AL86),DAY(EOMONTH((AP86-1),0))),1,0))))</f>
        <v/>
      </c>
      <c r="BD86" s="16"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16"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16" t="str">
        <f aca="false">IF(AK86=0,"",IF(AW86="FT",IF(AX86&lt;FT_First,FT_First,IF(AX86&lt;FT_Y5,MIN(FT_Y5,FT_First+FT_Int1*(INT((AX86-FT_First)/FT_Int1)+1)),FT_Y5+12*INT((AX86-FT_Y5)/12)+FT_Int2*(INT(MOD(AX86-FT_Y5,12)/FT_Int2)+1))),IF(AW86="PT",IF(AX86&lt;PT_First,PT_First,PT_First+PT_Int*(INT((AX86-PT_First)/PT_Int)+1)),"")))</f>
        <v/>
      </c>
      <c r="BG86" s="16" t="str">
        <f aca="false">IF(AK86=0,"",IF(NOT(LH_Ready),0,COUNTIFS(INDEX(LH_Data,0,LH_ColFirst),$A86,INDEX(LH_Data,0,LH_ColSur),$B86,INDEX(LH_Data,0,LH_ColCat),BonusCat)))</f>
        <v/>
      </c>
      <c r="BH86" s="16" t="str">
        <f aca="false">IF(AK86=0,"",IF(OR(NOT(LH_Ready),BG86=0),0,SUMPRODUCT(MAX((INDEX(LH_Data,0,LH_ColFirst)=$A86)*(INDEX(LH_Data,0,LH_ColSur)=$B86)*(INDEX(LH_Data,0,LH_ColCat)=BonusCat)*ROW(LH_Data)))))</f>
        <v/>
      </c>
      <c r="BI86" s="16" t="str">
        <f aca="false">IF(AK86=0,"",IF(EOMONTH(AsOfDate,-1)&lt;AL86,-1,12*(YEAR(EOMONTH(AsOfDate,-1))-YEAR(AL86))+MONTH(EOMONTH(AsOfDate,-1))-MONTH(AL86)-IF(DAY(EOMONTH(AsOfDate,-1))&lt;MIN(DAY(AL86),DAY(EOMONTH(EOMONTH(AsOfDate,-1),0))),1,0)))</f>
        <v/>
      </c>
      <c r="BJ86" s="16" t="str">
        <f aca="false">IF(AK86=0,"",IF(OR(AM86&lt;2,AO86&gt;EOMONTH(AsOfDate,-1)),BI86,IF((AO86-1)&lt;AL86,-1,12*(YEAR((AO86-1))-YEAR(AL86))+MONTH((AO86-1))-MONTH(AL86)-IF(DAY((AO86-1))&lt;MIN(DAY(AL86),DAY(EOMONTH((AO86-1),0))),1,0))))</f>
        <v/>
      </c>
      <c r="BK86" s="16" t="str">
        <f aca="false">IF(AK86=0,"",IF(OR(AM86&lt;3,AP86&gt;EOMONTH(AsOfDate,-1)),BI86,IF((AP86-1)&lt;AL86,-1,12*(YEAR((AP86-1))-YEAR(AL86))+MONTH((AP86-1))-MONTH(AL86)-IF(DAY((AP86-1))&lt;MIN(DAY(AL86),DAY(EOMONTH((AP86-1),0))),1,0))))</f>
        <v/>
      </c>
      <c r="BL86" s="16"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16" t="str">
        <f aca="false">IF(AK86=0,"",IF(AW86="FT",IF(AX86&lt;FT_First,"",IF(AX86&lt;FT_Y5,FT_First+FT_Int1*INT((AX86-FT_First)/FT_Int1),FT_Y5+FT_Int2*INT((AX86-FT_Y5)/FT_Int2))),IF(AW86="PT",IF(AX86&lt;PT_First,"",PT_First+PT_Int*INT((AX86-PT_First)/PT_Int)),"")))</f>
        <v/>
      </c>
      <c r="BN86" s="16" t="str">
        <f aca="false">IF(AK86=0,"",IF((SchemeStart-1)&lt;AL86,-1,12*(YEAR((SchemeStart-1))-YEAR(AL86))+MONTH((SchemeStart-1))-MONTH(AL86)-IF(DAY((SchemeStart-1))&lt;MIN(DAY(AL86),DAY(EOMONTH((SchemeStart-1),0))),1,0)))</f>
        <v/>
      </c>
      <c r="BO86" s="16" t="str">
        <f aca="false">IF(AK86=0,"",IF(OR(AM86&lt;2,AO86&gt;(SchemeStart-1)),BN86,IF((AO86-1)&lt;AL86,-1,12*(YEAR((AO86-1))-YEAR(AL86))+MONTH((AO86-1))-MONTH(AL86)-IF(DAY((AO86-1))&lt;MIN(DAY(AL86),DAY(EOMONTH((AO86-1),0))),1,0))))</f>
        <v/>
      </c>
      <c r="BP86" s="16" t="str">
        <f aca="false">IF(AK86=0,"",IF(OR(AM86&lt;3,AP86&gt;(SchemeStart-1)),BN86,IF((AP86-1)&lt;AL86,-1,12*(YEAR((AP86-1))-YEAR(AL86))+MONTH((AP86-1))-MONTH(AL86)-IF(DAY((AP86-1))&lt;MIN(DAY(AL86),DAY(EOMONTH((AP86-1),0))),1,0))))</f>
        <v/>
      </c>
      <c r="BQ86" s="16"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12"/>
      <c r="B87" s="12"/>
      <c r="C87" s="12"/>
      <c r="D87" s="13"/>
      <c r="E87" s="14" t="str">
        <f aca="false">IF(OR(AK87=0,$D87=""),"",DATE(YEAR(AsOfDate)+IF(DATE(YEAR(AsOfDate),MONTH($D87),DAY($D87))&lt;=AsOfDate,1,0),MONTH($D87),DAY($D87)))</f>
        <v/>
      </c>
      <c r="F87" s="13"/>
      <c r="G87" s="13"/>
      <c r="H87" s="13"/>
      <c r="I87" s="13"/>
      <c r="J87" s="13"/>
      <c r="K87" s="14" t="str">
        <f aca="false">IF(AK87=0,"",DATE(YEAR(AsOfDate)+IF(DATE(YEAR(AsOfDate),MONTH(AL87),DAY(AL87))&lt;=AsOfDate,1,0),MONTH(AL87),DAY(AL87)))</f>
        <v/>
      </c>
      <c r="L87" s="15" t="str">
        <f aca="false">IF(AK87=0,"",ROUND((AsOfDate-AL87)/365.25,1))</f>
        <v/>
      </c>
      <c r="M87" s="16" t="str">
        <f aca="false">IF(AK87=0,"",IF(AsOfDate&lt;AL87,"-",DATEDIF(AL87,AsOfDate,"y")&amp;"y "&amp;DATEDIF(AL87,AsOfDate,"ym")&amp;"m "&amp;DATEDIF(AL87,AsOfDate,"md")&amp;"d"))</f>
        <v/>
      </c>
      <c r="N87" s="17" t="str">
        <f aca="false">IF(AK87=0,"",O87*HoursPerDay)</f>
        <v/>
      </c>
      <c r="O87" s="17" t="str">
        <f aca="false">IF(AK87=0,"",MAX(0,BD87-BQ87))</f>
        <v/>
      </c>
      <c r="P87" s="18"/>
      <c r="Q87" s="16"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16"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IF(AK87=0,"",IF(AW87="None","",EDATE(AL87,BF87)))</f>
        <v/>
      </c>
      <c r="T87" s="17" t="str">
        <f aca="false">IF(AK87=0,"",IF(NOT(LH_Ready),"",IF($F87&gt;PFYDate,0,IF(LH_ColPeriod=0,W87-U87+V87,SUMIFS(INDEX(LH_Data,0,LH_ColAcc),INDEX(LH_Data,0,LH_ColFirst),$A87,INDEX(LH_Data,0,LH_ColSur),$B87,INDEX(LH_Data,0,LH_ColCat),BonusCat,INDEX(LH_Data,0,LH_ColPeriod),LH_OpenLabel)*UnitFactor))))</f>
        <v/>
      </c>
      <c r="U87" s="17" t="str">
        <f aca="false">IF(AK87=0,"",IF(NOT(LH_Ready),"",SUMIFS(INDEX(LH_Data,0,LH_ColAcc),INDEX(LH_Data,0,LH_ColFirst),$A87,INDEX(LH_Data,0,LH_ColSur),$B87,INDEX(LH_Data,0,LH_ColCat),BonusCat,INDEX(LH_Data,0,LH_ColStart),"&gt;="&amp;AL87)*UnitFactor))</f>
        <v/>
      </c>
      <c r="V87" s="17" t="str">
        <f aca="false">IF(AK87=0,"",IF(NOT(LH_Ready),"",SUMIFS(INDEX(LH_Data,0,LH_ColTaken),INDEX(LH_Data,0,LH_ColFirst),$A87,INDEX(LH_Data,0,LH_ColSur),$B87,INDEX(LH_Data,0,LH_ColCat),BonusCat,INDEX(LH_Data,0,LH_ColStart),"&gt;="&amp;AL87)*UnitFactor))</f>
        <v/>
      </c>
      <c r="W87" s="17" t="str">
        <f aca="false">IF(AK87=0,"",IF(NOT(LH_Ready),"",IF(BH87=0,0,INDEX(INDEX(LH_Data,0,LH_ColClose),BH87-1)*UnitFactor)))</f>
        <v/>
      </c>
      <c r="X87" s="17" t="str">
        <f aca="false">IF(AK87=0,"",(MAX(0,BD87-BQ87)-MAX(0,BE87-BQ87))*HoursPerDay)</f>
        <v/>
      </c>
      <c r="Y87" s="17" t="str">
        <f aca="false">IF(AK87=0,"",IF(NOT(LH_Ready),"",IF($AI87="Yes",N(AE87)*HoursPerDay-SUMIFS(INDEX(LH_Data,0,LH_ColAcc),INDEX(LH_Data,0,LH_ColFirst),$A87,INDEX(LH_Data,0,LH_ColSur),$B87,INDEX(LH_Data,0,LH_ColCat),BonusCat,INDEX(LH_Data,0,LH_ColStart),"&gt;="&amp;(EOMONTH(AsOfDate,-1)+1),INDEX(LH_Data,0,LH_ColStart),"&lt;="&amp;AsOfDate)*UnitFactor,IF(BG87=0,N87,N87-N(T87)-N(U87)))))</f>
        <v/>
      </c>
      <c r="Z87" s="16" t="str">
        <f aca="false">IF(OR(AK87=0,Y87=""),"",IF(Y87&gt;0,"Yes","No"))</f>
        <v/>
      </c>
      <c r="AA87" s="16"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17" t="str">
        <f aca="false">IF(OR(AK87=0,T87=""),"",MAX(0,BE87-BQ87)*HoursPerDay-T87)</f>
        <v/>
      </c>
      <c r="AC87" s="16" t="str">
        <f aca="false">IF(AK87=0,"",BG87)</f>
        <v/>
      </c>
      <c r="AD87" s="16"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17" t="str">
        <f aca="false">IF(AK87=0,"",O87-MAX(0,BL87-BQ87))</f>
        <v/>
      </c>
      <c r="AF87" s="14" t="str">
        <f aca="false">IF(OR(AK87=0,AE87="",N(AE87)=0,BM87=""),"",EDATE(AL87,BM87))</f>
        <v/>
      </c>
      <c r="AG87" s="17" t="str">
        <f aca="false">IF(AK87=0,"",MIN(BD87,BQ87))</f>
        <v/>
      </c>
      <c r="AH87" s="17" t="str">
        <f aca="false">IF(AK87=0,"",IF(NOT(LH_Ready),"",IF(BG87=0,0,MAX(0,ROUND(N(T87)+N(U87)-N87,2)))))</f>
        <v/>
      </c>
      <c r="AI87" s="12"/>
      <c r="AJ87" s="12"/>
      <c r="AK87" s="16" t="n">
        <f aca="false">IF(OR(LEN($A87&amp;$B87)=0,$F87=""),0,1)</f>
        <v>0</v>
      </c>
      <c r="AL87" s="14" t="str">
        <f aca="false">IF(AK87=0,"",IF(PreSchemeCounts="No",MAX(SchemeStart,IF($J87&lt;&gt;"",$J87,IF(OR(CasualCounts="Yes",COUNT($G87:$I87)=0),$F87,IF(Apply2026="No",IF($I87="",$F87,$I87),IF(COUNT($H87:$I87)=0,$F87,MIN($H87:$I87)))))),IF($J87&lt;&gt;"",$J87,IF(OR(CasualCounts="Yes",COUNT($G87:$I87)=0),$F87,IF(Apply2026="No",IF($I87="",$F87,$I87),IF(COUNT($H87:$I87)=0,$F87,MIN($H87:$I87)))))))</f>
        <v/>
      </c>
      <c r="AM87" s="16" t="str">
        <f aca="false">IF(AK87=0,"",COUNT($G87:$I87))</f>
        <v/>
      </c>
      <c r="AN87" s="14" t="str">
        <f aca="false">IF(AK87=0,"",IFERROR(SMALL($G87:$I87,1),""))</f>
        <v/>
      </c>
      <c r="AO87" s="14" t="str">
        <f aca="false">IF(AK87=0,"",IFERROR(SMALL($G87:$I87,2),""))</f>
        <v/>
      </c>
      <c r="AP87" s="14" t="str">
        <f aca="false">IF(AK87=0,"",IFERROR(SMALL($G87:$I87,3),""))</f>
        <v/>
      </c>
      <c r="AQ87" s="16" t="str">
        <f aca="false">IF(AK87=0,"",IF(AN87="","",IF(AN87=$H87,"Part-Time",IF(AN87=$I87,"Full-Time","Casual"))))</f>
        <v/>
      </c>
      <c r="AR87" s="16" t="str">
        <f aca="false">IF(AK87=0,"",IF(AO87="","",IF(AO87=$H87,"Part-Time",IF(AO87=$I87,"Full-Time","Casual"))))</f>
        <v/>
      </c>
      <c r="AS87" s="16" t="str">
        <f aca="false">IF(AK87=0,"",IF(AP87="","",IF(AP87=$H87,"Part-Time",IF(AP87=$I87,"Full-Time","Casual"))))</f>
        <v/>
      </c>
      <c r="AT87" s="16"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16" t="str">
        <f aca="false">IF(AK87=0,"",IF(AM87&lt;2,"",IF(OR(ISNUMBER(SEARCH("full",AR87)),UPPER(TRIM(AR87))="FT",UPPER(TRIM(AR87))="FTE"),"FT",IF(AND(OR(ISNUMBER(SEARCH("part",AR87)),UPPER(TRIM(AR87))="PT",UPPER(TRIM(AR87))="PTE"),Apply2026="Yes",OR($P87="",N($P87)&gt;=PT_MinHours)),"PT","None"))))</f>
        <v/>
      </c>
      <c r="AV87" s="16" t="str">
        <f aca="false">IF(AK87=0,"",IF(AM87&lt;3,"",IF(OR(ISNUMBER(SEARCH("full",AS87)),UPPER(TRIM(AS87))="FT",UPPER(TRIM(AS87))="FTE"),"FT",IF(AND(OR(ISNUMBER(SEARCH("part",AS87)),UPPER(TRIM(AS87))="PT",UPPER(TRIM(AS87))="PTE"),Apply2026="Yes",OR($P87="",N($P87)&gt;=PT_MinHours)),"PT","None"))))</f>
        <v/>
      </c>
      <c r="AW87" s="16" t="str">
        <f aca="false">IF(AK87=0,"",IF(AND(AM87&gt;=3,AP87&lt;=AsOfDate),AV87,IF(AND(AM87&gt;=2,AO87&lt;=AsOfDate),AU87,AT87)))</f>
        <v/>
      </c>
      <c r="AX87" s="16" t="str">
        <f aca="false">IF(AK87=0,"",IF(AsOfDate&lt;AL87,-1,12*(YEAR(AsOfDate)-YEAR(AL87))+MONTH(AsOfDate)-MONTH(AL87)-IF(DAY(AsOfDate)&lt;MIN(DAY(AL87),DAY(EOMONTH(AsOfDate,0))),1,0)))</f>
        <v/>
      </c>
      <c r="AY87" s="16" t="str">
        <f aca="false">IF(AK87=0,"",IF(OR(AM87&lt;2,AO87&gt;AsOfDate),AX87,IF((AO87-1)&lt;AL87,-1,12*(YEAR((AO87-1))-YEAR(AL87))+MONTH((AO87-1))-MONTH(AL87)-IF(DAY((AO87-1))&lt;MIN(DAY(AL87),DAY(EOMONTH((AO87-1),0))),1,0))))</f>
        <v/>
      </c>
      <c r="AZ87" s="16" t="str">
        <f aca="false">IF(AK87=0,"",IF(OR(AM87&lt;3,AP87&gt;AsOfDate),AX87,IF((AP87-1)&lt;AL87,-1,12*(YEAR((AP87-1))-YEAR(AL87))+MONTH((AP87-1))-MONTH(AL87)-IF(DAY((AP87-1))&lt;MIN(DAY(AL87),DAY(EOMONTH((AP87-1),0))),1,0))))</f>
        <v/>
      </c>
      <c r="BA87" s="16" t="str">
        <f aca="false">IF(AK87=0,"",IF(PFYDate&lt;AL87,-1,12*(YEAR(PFYDate)-YEAR(AL87))+MONTH(PFYDate)-MONTH(AL87)-IF(DAY(PFYDate)&lt;MIN(DAY(AL87),DAY(EOMONTH(PFYDate,0))),1,0)))</f>
        <v/>
      </c>
      <c r="BB87" s="16" t="str">
        <f aca="false">IF(AK87=0,"",IF(OR(AM87&lt;2,AO87&gt;PFYDate),BA87,IF((AO87-1)&lt;AL87,-1,12*(YEAR((AO87-1))-YEAR(AL87))+MONTH((AO87-1))-MONTH(AL87)-IF(DAY((AO87-1))&lt;MIN(DAY(AL87),DAY(EOMONTH((AO87-1),0))),1,0))))</f>
        <v/>
      </c>
      <c r="BC87" s="16" t="str">
        <f aca="false">IF(AK87=0,"",IF(OR(AM87&lt;3,AP87&gt;PFYDate),BA87,IF((AP87-1)&lt;AL87,-1,12*(YEAR((AP87-1))-YEAR(AL87))+MONTH((AP87-1))-MONTH(AL87)-IF(DAY((AP87-1))&lt;MIN(DAY(AL87),DAY(EOMONTH((AP87-1),0))),1,0))))</f>
        <v/>
      </c>
      <c r="BD87" s="16"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16"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16" t="str">
        <f aca="false">IF(AK87=0,"",IF(AW87="FT",IF(AX87&lt;FT_First,FT_First,IF(AX87&lt;FT_Y5,MIN(FT_Y5,FT_First+FT_Int1*(INT((AX87-FT_First)/FT_Int1)+1)),FT_Y5+12*INT((AX87-FT_Y5)/12)+FT_Int2*(INT(MOD(AX87-FT_Y5,12)/FT_Int2)+1))),IF(AW87="PT",IF(AX87&lt;PT_First,PT_First,PT_First+PT_Int*(INT((AX87-PT_First)/PT_Int)+1)),"")))</f>
        <v/>
      </c>
      <c r="BG87" s="16" t="str">
        <f aca="false">IF(AK87=0,"",IF(NOT(LH_Ready),0,COUNTIFS(INDEX(LH_Data,0,LH_ColFirst),$A87,INDEX(LH_Data,0,LH_ColSur),$B87,INDEX(LH_Data,0,LH_ColCat),BonusCat)))</f>
        <v/>
      </c>
      <c r="BH87" s="16" t="str">
        <f aca="false">IF(AK87=0,"",IF(OR(NOT(LH_Ready),BG87=0),0,SUMPRODUCT(MAX((INDEX(LH_Data,0,LH_ColFirst)=$A87)*(INDEX(LH_Data,0,LH_ColSur)=$B87)*(INDEX(LH_Data,0,LH_ColCat)=BonusCat)*ROW(LH_Data)))))</f>
        <v/>
      </c>
      <c r="BI87" s="16" t="str">
        <f aca="false">IF(AK87=0,"",IF(EOMONTH(AsOfDate,-1)&lt;AL87,-1,12*(YEAR(EOMONTH(AsOfDate,-1))-YEAR(AL87))+MONTH(EOMONTH(AsOfDate,-1))-MONTH(AL87)-IF(DAY(EOMONTH(AsOfDate,-1))&lt;MIN(DAY(AL87),DAY(EOMONTH(EOMONTH(AsOfDate,-1),0))),1,0)))</f>
        <v/>
      </c>
      <c r="BJ87" s="16" t="str">
        <f aca="false">IF(AK87=0,"",IF(OR(AM87&lt;2,AO87&gt;EOMONTH(AsOfDate,-1)),BI87,IF((AO87-1)&lt;AL87,-1,12*(YEAR((AO87-1))-YEAR(AL87))+MONTH((AO87-1))-MONTH(AL87)-IF(DAY((AO87-1))&lt;MIN(DAY(AL87),DAY(EOMONTH((AO87-1),0))),1,0))))</f>
        <v/>
      </c>
      <c r="BK87" s="16" t="str">
        <f aca="false">IF(AK87=0,"",IF(OR(AM87&lt;3,AP87&gt;EOMONTH(AsOfDate,-1)),BI87,IF((AP87-1)&lt;AL87,-1,12*(YEAR((AP87-1))-YEAR(AL87))+MONTH((AP87-1))-MONTH(AL87)-IF(DAY((AP87-1))&lt;MIN(DAY(AL87),DAY(EOMONTH((AP87-1),0))),1,0))))</f>
        <v/>
      </c>
      <c r="BL87" s="16"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16" t="str">
        <f aca="false">IF(AK87=0,"",IF(AW87="FT",IF(AX87&lt;FT_First,"",IF(AX87&lt;FT_Y5,FT_First+FT_Int1*INT((AX87-FT_First)/FT_Int1),FT_Y5+FT_Int2*INT((AX87-FT_Y5)/FT_Int2))),IF(AW87="PT",IF(AX87&lt;PT_First,"",PT_First+PT_Int*INT((AX87-PT_First)/PT_Int)),"")))</f>
        <v/>
      </c>
      <c r="BN87" s="16" t="str">
        <f aca="false">IF(AK87=0,"",IF((SchemeStart-1)&lt;AL87,-1,12*(YEAR((SchemeStart-1))-YEAR(AL87))+MONTH((SchemeStart-1))-MONTH(AL87)-IF(DAY((SchemeStart-1))&lt;MIN(DAY(AL87),DAY(EOMONTH((SchemeStart-1),0))),1,0)))</f>
        <v/>
      </c>
      <c r="BO87" s="16" t="str">
        <f aca="false">IF(AK87=0,"",IF(OR(AM87&lt;2,AO87&gt;(SchemeStart-1)),BN87,IF((AO87-1)&lt;AL87,-1,12*(YEAR((AO87-1))-YEAR(AL87))+MONTH((AO87-1))-MONTH(AL87)-IF(DAY((AO87-1))&lt;MIN(DAY(AL87),DAY(EOMONTH((AO87-1),0))),1,0))))</f>
        <v/>
      </c>
      <c r="BP87" s="16" t="str">
        <f aca="false">IF(AK87=0,"",IF(OR(AM87&lt;3,AP87&gt;(SchemeStart-1)),BN87,IF((AP87-1)&lt;AL87,-1,12*(YEAR((AP87-1))-YEAR(AL87))+MONTH((AP87-1))-MONTH(AL87)-IF(DAY((AP87-1))&lt;MIN(DAY(AL87),DAY(EOMONTH((AP87-1),0))),1,0))))</f>
        <v/>
      </c>
      <c r="BQ87" s="16"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12"/>
      <c r="B88" s="12"/>
      <c r="C88" s="12"/>
      <c r="D88" s="13"/>
      <c r="E88" s="14" t="str">
        <f aca="false">IF(OR(AK88=0,$D88=""),"",DATE(YEAR(AsOfDate)+IF(DATE(YEAR(AsOfDate),MONTH($D88),DAY($D88))&lt;=AsOfDate,1,0),MONTH($D88),DAY($D88)))</f>
        <v/>
      </c>
      <c r="F88" s="13"/>
      <c r="G88" s="13"/>
      <c r="H88" s="13"/>
      <c r="I88" s="13"/>
      <c r="J88" s="13"/>
      <c r="K88" s="14" t="str">
        <f aca="false">IF(AK88=0,"",DATE(YEAR(AsOfDate)+IF(DATE(YEAR(AsOfDate),MONTH(AL88),DAY(AL88))&lt;=AsOfDate,1,0),MONTH(AL88),DAY(AL88)))</f>
        <v/>
      </c>
      <c r="L88" s="15" t="str">
        <f aca="false">IF(AK88=0,"",ROUND((AsOfDate-AL88)/365.25,1))</f>
        <v/>
      </c>
      <c r="M88" s="16" t="str">
        <f aca="false">IF(AK88=0,"",IF(AsOfDate&lt;AL88,"-",DATEDIF(AL88,AsOfDate,"y")&amp;"y "&amp;DATEDIF(AL88,AsOfDate,"ym")&amp;"m "&amp;DATEDIF(AL88,AsOfDate,"md")&amp;"d"))</f>
        <v/>
      </c>
      <c r="N88" s="17" t="str">
        <f aca="false">IF(AK88=0,"",O88*HoursPerDay)</f>
        <v/>
      </c>
      <c r="O88" s="17" t="str">
        <f aca="false">IF(AK88=0,"",MAX(0,BD88-BQ88))</f>
        <v/>
      </c>
      <c r="P88" s="18"/>
      <c r="Q88" s="16"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16"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IF(AK88=0,"",IF(AW88="None","",EDATE(AL88,BF88)))</f>
        <v/>
      </c>
      <c r="T88" s="17" t="str">
        <f aca="false">IF(AK88=0,"",IF(NOT(LH_Ready),"",IF($F88&gt;PFYDate,0,IF(LH_ColPeriod=0,W88-U88+V88,SUMIFS(INDEX(LH_Data,0,LH_ColAcc),INDEX(LH_Data,0,LH_ColFirst),$A88,INDEX(LH_Data,0,LH_ColSur),$B88,INDEX(LH_Data,0,LH_ColCat),BonusCat,INDEX(LH_Data,0,LH_ColPeriod),LH_OpenLabel)*UnitFactor))))</f>
        <v/>
      </c>
      <c r="U88" s="17" t="str">
        <f aca="false">IF(AK88=0,"",IF(NOT(LH_Ready),"",SUMIFS(INDEX(LH_Data,0,LH_ColAcc),INDEX(LH_Data,0,LH_ColFirst),$A88,INDEX(LH_Data,0,LH_ColSur),$B88,INDEX(LH_Data,0,LH_ColCat),BonusCat,INDEX(LH_Data,0,LH_ColStart),"&gt;="&amp;AL88)*UnitFactor))</f>
        <v/>
      </c>
      <c r="V88" s="17" t="str">
        <f aca="false">IF(AK88=0,"",IF(NOT(LH_Ready),"",SUMIFS(INDEX(LH_Data,0,LH_ColTaken),INDEX(LH_Data,0,LH_ColFirst),$A88,INDEX(LH_Data,0,LH_ColSur),$B88,INDEX(LH_Data,0,LH_ColCat),BonusCat,INDEX(LH_Data,0,LH_ColStart),"&gt;="&amp;AL88)*UnitFactor))</f>
        <v/>
      </c>
      <c r="W88" s="17" t="str">
        <f aca="false">IF(AK88=0,"",IF(NOT(LH_Ready),"",IF(BH88=0,0,INDEX(INDEX(LH_Data,0,LH_ColClose),BH88-1)*UnitFactor)))</f>
        <v/>
      </c>
      <c r="X88" s="17" t="str">
        <f aca="false">IF(AK88=0,"",(MAX(0,BD88-BQ88)-MAX(0,BE88-BQ88))*HoursPerDay)</f>
        <v/>
      </c>
      <c r="Y88" s="17" t="str">
        <f aca="false">IF(AK88=0,"",IF(NOT(LH_Ready),"",IF($AI88="Yes",N(AE88)*HoursPerDay-SUMIFS(INDEX(LH_Data,0,LH_ColAcc),INDEX(LH_Data,0,LH_ColFirst),$A88,INDEX(LH_Data,0,LH_ColSur),$B88,INDEX(LH_Data,0,LH_ColCat),BonusCat,INDEX(LH_Data,0,LH_ColStart),"&gt;="&amp;(EOMONTH(AsOfDate,-1)+1),INDEX(LH_Data,0,LH_ColStart),"&lt;="&amp;AsOfDate)*UnitFactor,IF(BG88=0,N88,N88-N(T88)-N(U88)))))</f>
        <v/>
      </c>
      <c r="Z88" s="16" t="str">
        <f aca="false">IF(OR(AK88=0,Y88=""),"",IF(Y88&gt;0,"Yes","No"))</f>
        <v/>
      </c>
      <c r="AA88" s="16"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17" t="str">
        <f aca="false">IF(OR(AK88=0,T88=""),"",MAX(0,BE88-BQ88)*HoursPerDay-T88)</f>
        <v/>
      </c>
      <c r="AC88" s="16" t="str">
        <f aca="false">IF(AK88=0,"",BG88)</f>
        <v/>
      </c>
      <c r="AD88" s="16"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17" t="str">
        <f aca="false">IF(AK88=0,"",O88-MAX(0,BL88-BQ88))</f>
        <v/>
      </c>
      <c r="AF88" s="14" t="str">
        <f aca="false">IF(OR(AK88=0,AE88="",N(AE88)=0,BM88=""),"",EDATE(AL88,BM88))</f>
        <v/>
      </c>
      <c r="AG88" s="17" t="str">
        <f aca="false">IF(AK88=0,"",MIN(BD88,BQ88))</f>
        <v/>
      </c>
      <c r="AH88" s="17" t="str">
        <f aca="false">IF(AK88=0,"",IF(NOT(LH_Ready),"",IF(BG88=0,0,MAX(0,ROUND(N(T88)+N(U88)-N88,2)))))</f>
        <v/>
      </c>
      <c r="AI88" s="12"/>
      <c r="AJ88" s="12"/>
      <c r="AK88" s="16" t="n">
        <f aca="false">IF(OR(LEN($A88&amp;$B88)=0,$F88=""),0,1)</f>
        <v>0</v>
      </c>
      <c r="AL88" s="14" t="str">
        <f aca="false">IF(AK88=0,"",IF(PreSchemeCounts="No",MAX(SchemeStart,IF($J88&lt;&gt;"",$J88,IF(OR(CasualCounts="Yes",COUNT($G88:$I88)=0),$F88,IF(Apply2026="No",IF($I88="",$F88,$I88),IF(COUNT($H88:$I88)=0,$F88,MIN($H88:$I88)))))),IF($J88&lt;&gt;"",$J88,IF(OR(CasualCounts="Yes",COUNT($G88:$I88)=0),$F88,IF(Apply2026="No",IF($I88="",$F88,$I88),IF(COUNT($H88:$I88)=0,$F88,MIN($H88:$I88)))))))</f>
        <v/>
      </c>
      <c r="AM88" s="16" t="str">
        <f aca="false">IF(AK88=0,"",COUNT($G88:$I88))</f>
        <v/>
      </c>
      <c r="AN88" s="14" t="str">
        <f aca="false">IF(AK88=0,"",IFERROR(SMALL($G88:$I88,1),""))</f>
        <v/>
      </c>
      <c r="AO88" s="14" t="str">
        <f aca="false">IF(AK88=0,"",IFERROR(SMALL($G88:$I88,2),""))</f>
        <v/>
      </c>
      <c r="AP88" s="14" t="str">
        <f aca="false">IF(AK88=0,"",IFERROR(SMALL($G88:$I88,3),""))</f>
        <v/>
      </c>
      <c r="AQ88" s="16" t="str">
        <f aca="false">IF(AK88=0,"",IF(AN88="","",IF(AN88=$H88,"Part-Time",IF(AN88=$I88,"Full-Time","Casual"))))</f>
        <v/>
      </c>
      <c r="AR88" s="16" t="str">
        <f aca="false">IF(AK88=0,"",IF(AO88="","",IF(AO88=$H88,"Part-Time",IF(AO88=$I88,"Full-Time","Casual"))))</f>
        <v/>
      </c>
      <c r="AS88" s="16" t="str">
        <f aca="false">IF(AK88=0,"",IF(AP88="","",IF(AP88=$H88,"Part-Time",IF(AP88=$I88,"Full-Time","Casual"))))</f>
        <v/>
      </c>
      <c r="AT88" s="16"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16" t="str">
        <f aca="false">IF(AK88=0,"",IF(AM88&lt;2,"",IF(OR(ISNUMBER(SEARCH("full",AR88)),UPPER(TRIM(AR88))="FT",UPPER(TRIM(AR88))="FTE"),"FT",IF(AND(OR(ISNUMBER(SEARCH("part",AR88)),UPPER(TRIM(AR88))="PT",UPPER(TRIM(AR88))="PTE"),Apply2026="Yes",OR($P88="",N($P88)&gt;=PT_MinHours)),"PT","None"))))</f>
        <v/>
      </c>
      <c r="AV88" s="16" t="str">
        <f aca="false">IF(AK88=0,"",IF(AM88&lt;3,"",IF(OR(ISNUMBER(SEARCH("full",AS88)),UPPER(TRIM(AS88))="FT",UPPER(TRIM(AS88))="FTE"),"FT",IF(AND(OR(ISNUMBER(SEARCH("part",AS88)),UPPER(TRIM(AS88))="PT",UPPER(TRIM(AS88))="PTE"),Apply2026="Yes",OR($P88="",N($P88)&gt;=PT_MinHours)),"PT","None"))))</f>
        <v/>
      </c>
      <c r="AW88" s="16" t="str">
        <f aca="false">IF(AK88=0,"",IF(AND(AM88&gt;=3,AP88&lt;=AsOfDate),AV88,IF(AND(AM88&gt;=2,AO88&lt;=AsOfDate),AU88,AT88)))</f>
        <v/>
      </c>
      <c r="AX88" s="16" t="str">
        <f aca="false">IF(AK88=0,"",IF(AsOfDate&lt;AL88,-1,12*(YEAR(AsOfDate)-YEAR(AL88))+MONTH(AsOfDate)-MONTH(AL88)-IF(DAY(AsOfDate)&lt;MIN(DAY(AL88),DAY(EOMONTH(AsOfDate,0))),1,0)))</f>
        <v/>
      </c>
      <c r="AY88" s="16" t="str">
        <f aca="false">IF(AK88=0,"",IF(OR(AM88&lt;2,AO88&gt;AsOfDate),AX88,IF((AO88-1)&lt;AL88,-1,12*(YEAR((AO88-1))-YEAR(AL88))+MONTH((AO88-1))-MONTH(AL88)-IF(DAY((AO88-1))&lt;MIN(DAY(AL88),DAY(EOMONTH((AO88-1),0))),1,0))))</f>
        <v/>
      </c>
      <c r="AZ88" s="16" t="str">
        <f aca="false">IF(AK88=0,"",IF(OR(AM88&lt;3,AP88&gt;AsOfDate),AX88,IF((AP88-1)&lt;AL88,-1,12*(YEAR((AP88-1))-YEAR(AL88))+MONTH((AP88-1))-MONTH(AL88)-IF(DAY((AP88-1))&lt;MIN(DAY(AL88),DAY(EOMONTH((AP88-1),0))),1,0))))</f>
        <v/>
      </c>
      <c r="BA88" s="16" t="str">
        <f aca="false">IF(AK88=0,"",IF(PFYDate&lt;AL88,-1,12*(YEAR(PFYDate)-YEAR(AL88))+MONTH(PFYDate)-MONTH(AL88)-IF(DAY(PFYDate)&lt;MIN(DAY(AL88),DAY(EOMONTH(PFYDate,0))),1,0)))</f>
        <v/>
      </c>
      <c r="BB88" s="16" t="str">
        <f aca="false">IF(AK88=0,"",IF(OR(AM88&lt;2,AO88&gt;PFYDate),BA88,IF((AO88-1)&lt;AL88,-1,12*(YEAR((AO88-1))-YEAR(AL88))+MONTH((AO88-1))-MONTH(AL88)-IF(DAY((AO88-1))&lt;MIN(DAY(AL88),DAY(EOMONTH((AO88-1),0))),1,0))))</f>
        <v/>
      </c>
      <c r="BC88" s="16" t="str">
        <f aca="false">IF(AK88=0,"",IF(OR(AM88&lt;3,AP88&gt;PFYDate),BA88,IF((AP88-1)&lt;AL88,-1,12*(YEAR((AP88-1))-YEAR(AL88))+MONTH((AP88-1))-MONTH(AL88)-IF(DAY((AP88-1))&lt;MIN(DAY(AL88),DAY(EOMONTH((AP88-1),0))),1,0))))</f>
        <v/>
      </c>
      <c r="BD88" s="16"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16"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16" t="str">
        <f aca="false">IF(AK88=0,"",IF(AW88="FT",IF(AX88&lt;FT_First,FT_First,IF(AX88&lt;FT_Y5,MIN(FT_Y5,FT_First+FT_Int1*(INT((AX88-FT_First)/FT_Int1)+1)),FT_Y5+12*INT((AX88-FT_Y5)/12)+FT_Int2*(INT(MOD(AX88-FT_Y5,12)/FT_Int2)+1))),IF(AW88="PT",IF(AX88&lt;PT_First,PT_First,PT_First+PT_Int*(INT((AX88-PT_First)/PT_Int)+1)),"")))</f>
        <v/>
      </c>
      <c r="BG88" s="16" t="str">
        <f aca="false">IF(AK88=0,"",IF(NOT(LH_Ready),0,COUNTIFS(INDEX(LH_Data,0,LH_ColFirst),$A88,INDEX(LH_Data,0,LH_ColSur),$B88,INDEX(LH_Data,0,LH_ColCat),BonusCat)))</f>
        <v/>
      </c>
      <c r="BH88" s="16" t="str">
        <f aca="false">IF(AK88=0,"",IF(OR(NOT(LH_Ready),BG88=0),0,SUMPRODUCT(MAX((INDEX(LH_Data,0,LH_ColFirst)=$A88)*(INDEX(LH_Data,0,LH_ColSur)=$B88)*(INDEX(LH_Data,0,LH_ColCat)=BonusCat)*ROW(LH_Data)))))</f>
        <v/>
      </c>
      <c r="BI88" s="16" t="str">
        <f aca="false">IF(AK88=0,"",IF(EOMONTH(AsOfDate,-1)&lt;AL88,-1,12*(YEAR(EOMONTH(AsOfDate,-1))-YEAR(AL88))+MONTH(EOMONTH(AsOfDate,-1))-MONTH(AL88)-IF(DAY(EOMONTH(AsOfDate,-1))&lt;MIN(DAY(AL88),DAY(EOMONTH(EOMONTH(AsOfDate,-1),0))),1,0)))</f>
        <v/>
      </c>
      <c r="BJ88" s="16" t="str">
        <f aca="false">IF(AK88=0,"",IF(OR(AM88&lt;2,AO88&gt;EOMONTH(AsOfDate,-1)),BI88,IF((AO88-1)&lt;AL88,-1,12*(YEAR((AO88-1))-YEAR(AL88))+MONTH((AO88-1))-MONTH(AL88)-IF(DAY((AO88-1))&lt;MIN(DAY(AL88),DAY(EOMONTH((AO88-1),0))),1,0))))</f>
        <v/>
      </c>
      <c r="BK88" s="16" t="str">
        <f aca="false">IF(AK88=0,"",IF(OR(AM88&lt;3,AP88&gt;EOMONTH(AsOfDate,-1)),BI88,IF((AP88-1)&lt;AL88,-1,12*(YEAR((AP88-1))-YEAR(AL88))+MONTH((AP88-1))-MONTH(AL88)-IF(DAY((AP88-1))&lt;MIN(DAY(AL88),DAY(EOMONTH((AP88-1),0))),1,0))))</f>
        <v/>
      </c>
      <c r="BL88" s="16"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16" t="str">
        <f aca="false">IF(AK88=0,"",IF(AW88="FT",IF(AX88&lt;FT_First,"",IF(AX88&lt;FT_Y5,FT_First+FT_Int1*INT((AX88-FT_First)/FT_Int1),FT_Y5+FT_Int2*INT((AX88-FT_Y5)/FT_Int2))),IF(AW88="PT",IF(AX88&lt;PT_First,"",PT_First+PT_Int*INT((AX88-PT_First)/PT_Int)),"")))</f>
        <v/>
      </c>
      <c r="BN88" s="16" t="str">
        <f aca="false">IF(AK88=0,"",IF((SchemeStart-1)&lt;AL88,-1,12*(YEAR((SchemeStart-1))-YEAR(AL88))+MONTH((SchemeStart-1))-MONTH(AL88)-IF(DAY((SchemeStart-1))&lt;MIN(DAY(AL88),DAY(EOMONTH((SchemeStart-1),0))),1,0)))</f>
        <v/>
      </c>
      <c r="BO88" s="16" t="str">
        <f aca="false">IF(AK88=0,"",IF(OR(AM88&lt;2,AO88&gt;(SchemeStart-1)),BN88,IF((AO88-1)&lt;AL88,-1,12*(YEAR((AO88-1))-YEAR(AL88))+MONTH((AO88-1))-MONTH(AL88)-IF(DAY((AO88-1))&lt;MIN(DAY(AL88),DAY(EOMONTH((AO88-1),0))),1,0))))</f>
        <v/>
      </c>
      <c r="BP88" s="16" t="str">
        <f aca="false">IF(AK88=0,"",IF(OR(AM88&lt;3,AP88&gt;(SchemeStart-1)),BN88,IF((AP88-1)&lt;AL88,-1,12*(YEAR((AP88-1))-YEAR(AL88))+MONTH((AP88-1))-MONTH(AL88)-IF(DAY((AP88-1))&lt;MIN(DAY(AL88),DAY(EOMONTH((AP88-1),0))),1,0))))</f>
        <v/>
      </c>
      <c r="BQ88" s="16"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12"/>
      <c r="B89" s="12"/>
      <c r="C89" s="12"/>
      <c r="D89" s="13"/>
      <c r="E89" s="14" t="str">
        <f aca="false">IF(OR(AK89=0,$D89=""),"",DATE(YEAR(AsOfDate)+IF(DATE(YEAR(AsOfDate),MONTH($D89),DAY($D89))&lt;=AsOfDate,1,0),MONTH($D89),DAY($D89)))</f>
        <v/>
      </c>
      <c r="F89" s="13"/>
      <c r="G89" s="13"/>
      <c r="H89" s="13"/>
      <c r="I89" s="13"/>
      <c r="J89" s="13"/>
      <c r="K89" s="14" t="str">
        <f aca="false">IF(AK89=0,"",DATE(YEAR(AsOfDate)+IF(DATE(YEAR(AsOfDate),MONTH(AL89),DAY(AL89))&lt;=AsOfDate,1,0),MONTH(AL89),DAY(AL89)))</f>
        <v/>
      </c>
      <c r="L89" s="15" t="str">
        <f aca="false">IF(AK89=0,"",ROUND((AsOfDate-AL89)/365.25,1))</f>
        <v/>
      </c>
      <c r="M89" s="16" t="str">
        <f aca="false">IF(AK89=0,"",IF(AsOfDate&lt;AL89,"-",DATEDIF(AL89,AsOfDate,"y")&amp;"y "&amp;DATEDIF(AL89,AsOfDate,"ym")&amp;"m "&amp;DATEDIF(AL89,AsOfDate,"md")&amp;"d"))</f>
        <v/>
      </c>
      <c r="N89" s="17" t="str">
        <f aca="false">IF(AK89=0,"",O89*HoursPerDay)</f>
        <v/>
      </c>
      <c r="O89" s="17" t="str">
        <f aca="false">IF(AK89=0,"",MAX(0,BD89-BQ89))</f>
        <v/>
      </c>
      <c r="P89" s="18"/>
      <c r="Q89" s="16"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16"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IF(AK89=0,"",IF(AW89="None","",EDATE(AL89,BF89)))</f>
        <v/>
      </c>
      <c r="T89" s="17" t="str">
        <f aca="false">IF(AK89=0,"",IF(NOT(LH_Ready),"",IF($F89&gt;PFYDate,0,IF(LH_ColPeriod=0,W89-U89+V89,SUMIFS(INDEX(LH_Data,0,LH_ColAcc),INDEX(LH_Data,0,LH_ColFirst),$A89,INDEX(LH_Data,0,LH_ColSur),$B89,INDEX(LH_Data,0,LH_ColCat),BonusCat,INDEX(LH_Data,0,LH_ColPeriod),LH_OpenLabel)*UnitFactor))))</f>
        <v/>
      </c>
      <c r="U89" s="17" t="str">
        <f aca="false">IF(AK89=0,"",IF(NOT(LH_Ready),"",SUMIFS(INDEX(LH_Data,0,LH_ColAcc),INDEX(LH_Data,0,LH_ColFirst),$A89,INDEX(LH_Data,0,LH_ColSur),$B89,INDEX(LH_Data,0,LH_ColCat),BonusCat,INDEX(LH_Data,0,LH_ColStart),"&gt;="&amp;AL89)*UnitFactor))</f>
        <v/>
      </c>
      <c r="V89" s="17" t="str">
        <f aca="false">IF(AK89=0,"",IF(NOT(LH_Ready),"",SUMIFS(INDEX(LH_Data,0,LH_ColTaken),INDEX(LH_Data,0,LH_ColFirst),$A89,INDEX(LH_Data,0,LH_ColSur),$B89,INDEX(LH_Data,0,LH_ColCat),BonusCat,INDEX(LH_Data,0,LH_ColStart),"&gt;="&amp;AL89)*UnitFactor))</f>
        <v/>
      </c>
      <c r="W89" s="17" t="str">
        <f aca="false">IF(AK89=0,"",IF(NOT(LH_Ready),"",IF(BH89=0,0,INDEX(INDEX(LH_Data,0,LH_ColClose),BH89-1)*UnitFactor)))</f>
        <v/>
      </c>
      <c r="X89" s="17" t="str">
        <f aca="false">IF(AK89=0,"",(MAX(0,BD89-BQ89)-MAX(0,BE89-BQ89))*HoursPerDay)</f>
        <v/>
      </c>
      <c r="Y89" s="17" t="str">
        <f aca="false">IF(AK89=0,"",IF(NOT(LH_Ready),"",IF($AI89="Yes",N(AE89)*HoursPerDay-SUMIFS(INDEX(LH_Data,0,LH_ColAcc),INDEX(LH_Data,0,LH_ColFirst),$A89,INDEX(LH_Data,0,LH_ColSur),$B89,INDEX(LH_Data,0,LH_ColCat),BonusCat,INDEX(LH_Data,0,LH_ColStart),"&gt;="&amp;(EOMONTH(AsOfDate,-1)+1),INDEX(LH_Data,0,LH_ColStart),"&lt;="&amp;AsOfDate)*UnitFactor,IF(BG89=0,N89,N89-N(T89)-N(U89)))))</f>
        <v/>
      </c>
      <c r="Z89" s="16" t="str">
        <f aca="false">IF(OR(AK89=0,Y89=""),"",IF(Y89&gt;0,"Yes","No"))</f>
        <v/>
      </c>
      <c r="AA89" s="16"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17" t="str">
        <f aca="false">IF(OR(AK89=0,T89=""),"",MAX(0,BE89-BQ89)*HoursPerDay-T89)</f>
        <v/>
      </c>
      <c r="AC89" s="16" t="str">
        <f aca="false">IF(AK89=0,"",BG89)</f>
        <v/>
      </c>
      <c r="AD89" s="16"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17" t="str">
        <f aca="false">IF(AK89=0,"",O89-MAX(0,BL89-BQ89))</f>
        <v/>
      </c>
      <c r="AF89" s="14" t="str">
        <f aca="false">IF(OR(AK89=0,AE89="",N(AE89)=0,BM89=""),"",EDATE(AL89,BM89))</f>
        <v/>
      </c>
      <c r="AG89" s="17" t="str">
        <f aca="false">IF(AK89=0,"",MIN(BD89,BQ89))</f>
        <v/>
      </c>
      <c r="AH89" s="17" t="str">
        <f aca="false">IF(AK89=0,"",IF(NOT(LH_Ready),"",IF(BG89=0,0,MAX(0,ROUND(N(T89)+N(U89)-N89,2)))))</f>
        <v/>
      </c>
      <c r="AI89" s="12"/>
      <c r="AJ89" s="12"/>
      <c r="AK89" s="16" t="n">
        <f aca="false">IF(OR(LEN($A89&amp;$B89)=0,$F89=""),0,1)</f>
        <v>0</v>
      </c>
      <c r="AL89" s="14" t="str">
        <f aca="false">IF(AK89=0,"",IF(PreSchemeCounts="No",MAX(SchemeStart,IF($J89&lt;&gt;"",$J89,IF(OR(CasualCounts="Yes",COUNT($G89:$I89)=0),$F89,IF(Apply2026="No",IF($I89="",$F89,$I89),IF(COUNT($H89:$I89)=0,$F89,MIN($H89:$I89)))))),IF($J89&lt;&gt;"",$J89,IF(OR(CasualCounts="Yes",COUNT($G89:$I89)=0),$F89,IF(Apply2026="No",IF($I89="",$F89,$I89),IF(COUNT($H89:$I89)=0,$F89,MIN($H89:$I89)))))))</f>
        <v/>
      </c>
      <c r="AM89" s="16" t="str">
        <f aca="false">IF(AK89=0,"",COUNT($G89:$I89))</f>
        <v/>
      </c>
      <c r="AN89" s="14" t="str">
        <f aca="false">IF(AK89=0,"",IFERROR(SMALL($G89:$I89,1),""))</f>
        <v/>
      </c>
      <c r="AO89" s="14" t="str">
        <f aca="false">IF(AK89=0,"",IFERROR(SMALL($G89:$I89,2),""))</f>
        <v/>
      </c>
      <c r="AP89" s="14" t="str">
        <f aca="false">IF(AK89=0,"",IFERROR(SMALL($G89:$I89,3),""))</f>
        <v/>
      </c>
      <c r="AQ89" s="16" t="str">
        <f aca="false">IF(AK89=0,"",IF(AN89="","",IF(AN89=$H89,"Part-Time",IF(AN89=$I89,"Full-Time","Casual"))))</f>
        <v/>
      </c>
      <c r="AR89" s="16" t="str">
        <f aca="false">IF(AK89=0,"",IF(AO89="","",IF(AO89=$H89,"Part-Time",IF(AO89=$I89,"Full-Time","Casual"))))</f>
        <v/>
      </c>
      <c r="AS89" s="16" t="str">
        <f aca="false">IF(AK89=0,"",IF(AP89="","",IF(AP89=$H89,"Part-Time",IF(AP89=$I89,"Full-Time","Casual"))))</f>
        <v/>
      </c>
      <c r="AT89" s="16"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16" t="str">
        <f aca="false">IF(AK89=0,"",IF(AM89&lt;2,"",IF(OR(ISNUMBER(SEARCH("full",AR89)),UPPER(TRIM(AR89))="FT",UPPER(TRIM(AR89))="FTE"),"FT",IF(AND(OR(ISNUMBER(SEARCH("part",AR89)),UPPER(TRIM(AR89))="PT",UPPER(TRIM(AR89))="PTE"),Apply2026="Yes",OR($P89="",N($P89)&gt;=PT_MinHours)),"PT","None"))))</f>
        <v/>
      </c>
      <c r="AV89" s="16" t="str">
        <f aca="false">IF(AK89=0,"",IF(AM89&lt;3,"",IF(OR(ISNUMBER(SEARCH("full",AS89)),UPPER(TRIM(AS89))="FT",UPPER(TRIM(AS89))="FTE"),"FT",IF(AND(OR(ISNUMBER(SEARCH("part",AS89)),UPPER(TRIM(AS89))="PT",UPPER(TRIM(AS89))="PTE"),Apply2026="Yes",OR($P89="",N($P89)&gt;=PT_MinHours)),"PT","None"))))</f>
        <v/>
      </c>
      <c r="AW89" s="16" t="str">
        <f aca="false">IF(AK89=0,"",IF(AND(AM89&gt;=3,AP89&lt;=AsOfDate),AV89,IF(AND(AM89&gt;=2,AO89&lt;=AsOfDate),AU89,AT89)))</f>
        <v/>
      </c>
      <c r="AX89" s="16" t="str">
        <f aca="false">IF(AK89=0,"",IF(AsOfDate&lt;AL89,-1,12*(YEAR(AsOfDate)-YEAR(AL89))+MONTH(AsOfDate)-MONTH(AL89)-IF(DAY(AsOfDate)&lt;MIN(DAY(AL89),DAY(EOMONTH(AsOfDate,0))),1,0)))</f>
        <v/>
      </c>
      <c r="AY89" s="16" t="str">
        <f aca="false">IF(AK89=0,"",IF(OR(AM89&lt;2,AO89&gt;AsOfDate),AX89,IF((AO89-1)&lt;AL89,-1,12*(YEAR((AO89-1))-YEAR(AL89))+MONTH((AO89-1))-MONTH(AL89)-IF(DAY((AO89-1))&lt;MIN(DAY(AL89),DAY(EOMONTH((AO89-1),0))),1,0))))</f>
        <v/>
      </c>
      <c r="AZ89" s="16" t="str">
        <f aca="false">IF(AK89=0,"",IF(OR(AM89&lt;3,AP89&gt;AsOfDate),AX89,IF((AP89-1)&lt;AL89,-1,12*(YEAR((AP89-1))-YEAR(AL89))+MONTH((AP89-1))-MONTH(AL89)-IF(DAY((AP89-1))&lt;MIN(DAY(AL89),DAY(EOMONTH((AP89-1),0))),1,0))))</f>
        <v/>
      </c>
      <c r="BA89" s="16" t="str">
        <f aca="false">IF(AK89=0,"",IF(PFYDate&lt;AL89,-1,12*(YEAR(PFYDate)-YEAR(AL89))+MONTH(PFYDate)-MONTH(AL89)-IF(DAY(PFYDate)&lt;MIN(DAY(AL89),DAY(EOMONTH(PFYDate,0))),1,0)))</f>
        <v/>
      </c>
      <c r="BB89" s="16" t="str">
        <f aca="false">IF(AK89=0,"",IF(OR(AM89&lt;2,AO89&gt;PFYDate),BA89,IF((AO89-1)&lt;AL89,-1,12*(YEAR((AO89-1))-YEAR(AL89))+MONTH((AO89-1))-MONTH(AL89)-IF(DAY((AO89-1))&lt;MIN(DAY(AL89),DAY(EOMONTH((AO89-1),0))),1,0))))</f>
        <v/>
      </c>
      <c r="BC89" s="16" t="str">
        <f aca="false">IF(AK89=0,"",IF(OR(AM89&lt;3,AP89&gt;PFYDate),BA89,IF((AP89-1)&lt;AL89,-1,12*(YEAR((AP89-1))-YEAR(AL89))+MONTH((AP89-1))-MONTH(AL89)-IF(DAY((AP89-1))&lt;MIN(DAY(AL89),DAY(EOMONTH((AP89-1),0))),1,0))))</f>
        <v/>
      </c>
      <c r="BD89" s="16"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16"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16" t="str">
        <f aca="false">IF(AK89=0,"",IF(AW89="FT",IF(AX89&lt;FT_First,FT_First,IF(AX89&lt;FT_Y5,MIN(FT_Y5,FT_First+FT_Int1*(INT((AX89-FT_First)/FT_Int1)+1)),FT_Y5+12*INT((AX89-FT_Y5)/12)+FT_Int2*(INT(MOD(AX89-FT_Y5,12)/FT_Int2)+1))),IF(AW89="PT",IF(AX89&lt;PT_First,PT_First,PT_First+PT_Int*(INT((AX89-PT_First)/PT_Int)+1)),"")))</f>
        <v/>
      </c>
      <c r="BG89" s="16" t="str">
        <f aca="false">IF(AK89=0,"",IF(NOT(LH_Ready),0,COUNTIFS(INDEX(LH_Data,0,LH_ColFirst),$A89,INDEX(LH_Data,0,LH_ColSur),$B89,INDEX(LH_Data,0,LH_ColCat),BonusCat)))</f>
        <v/>
      </c>
      <c r="BH89" s="16" t="str">
        <f aca="false">IF(AK89=0,"",IF(OR(NOT(LH_Ready),BG89=0),0,SUMPRODUCT(MAX((INDEX(LH_Data,0,LH_ColFirst)=$A89)*(INDEX(LH_Data,0,LH_ColSur)=$B89)*(INDEX(LH_Data,0,LH_ColCat)=BonusCat)*ROW(LH_Data)))))</f>
        <v/>
      </c>
      <c r="BI89" s="16" t="str">
        <f aca="false">IF(AK89=0,"",IF(EOMONTH(AsOfDate,-1)&lt;AL89,-1,12*(YEAR(EOMONTH(AsOfDate,-1))-YEAR(AL89))+MONTH(EOMONTH(AsOfDate,-1))-MONTH(AL89)-IF(DAY(EOMONTH(AsOfDate,-1))&lt;MIN(DAY(AL89),DAY(EOMONTH(EOMONTH(AsOfDate,-1),0))),1,0)))</f>
        <v/>
      </c>
      <c r="BJ89" s="16" t="str">
        <f aca="false">IF(AK89=0,"",IF(OR(AM89&lt;2,AO89&gt;EOMONTH(AsOfDate,-1)),BI89,IF((AO89-1)&lt;AL89,-1,12*(YEAR((AO89-1))-YEAR(AL89))+MONTH((AO89-1))-MONTH(AL89)-IF(DAY((AO89-1))&lt;MIN(DAY(AL89),DAY(EOMONTH((AO89-1),0))),1,0))))</f>
        <v/>
      </c>
      <c r="BK89" s="16" t="str">
        <f aca="false">IF(AK89=0,"",IF(OR(AM89&lt;3,AP89&gt;EOMONTH(AsOfDate,-1)),BI89,IF((AP89-1)&lt;AL89,-1,12*(YEAR((AP89-1))-YEAR(AL89))+MONTH((AP89-1))-MONTH(AL89)-IF(DAY((AP89-1))&lt;MIN(DAY(AL89),DAY(EOMONTH((AP89-1),0))),1,0))))</f>
        <v/>
      </c>
      <c r="BL89" s="16"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16" t="str">
        <f aca="false">IF(AK89=0,"",IF(AW89="FT",IF(AX89&lt;FT_First,"",IF(AX89&lt;FT_Y5,FT_First+FT_Int1*INT((AX89-FT_First)/FT_Int1),FT_Y5+FT_Int2*INT((AX89-FT_Y5)/FT_Int2))),IF(AW89="PT",IF(AX89&lt;PT_First,"",PT_First+PT_Int*INT((AX89-PT_First)/PT_Int)),"")))</f>
        <v/>
      </c>
      <c r="BN89" s="16" t="str">
        <f aca="false">IF(AK89=0,"",IF((SchemeStart-1)&lt;AL89,-1,12*(YEAR((SchemeStart-1))-YEAR(AL89))+MONTH((SchemeStart-1))-MONTH(AL89)-IF(DAY((SchemeStart-1))&lt;MIN(DAY(AL89),DAY(EOMONTH((SchemeStart-1),0))),1,0)))</f>
        <v/>
      </c>
      <c r="BO89" s="16" t="str">
        <f aca="false">IF(AK89=0,"",IF(OR(AM89&lt;2,AO89&gt;(SchemeStart-1)),BN89,IF((AO89-1)&lt;AL89,-1,12*(YEAR((AO89-1))-YEAR(AL89))+MONTH((AO89-1))-MONTH(AL89)-IF(DAY((AO89-1))&lt;MIN(DAY(AL89),DAY(EOMONTH((AO89-1),0))),1,0))))</f>
        <v/>
      </c>
      <c r="BP89" s="16" t="str">
        <f aca="false">IF(AK89=0,"",IF(OR(AM89&lt;3,AP89&gt;(SchemeStart-1)),BN89,IF((AP89-1)&lt;AL89,-1,12*(YEAR((AP89-1))-YEAR(AL89))+MONTH((AP89-1))-MONTH(AL89)-IF(DAY((AP89-1))&lt;MIN(DAY(AL89),DAY(EOMONTH((AP89-1),0))),1,0))))</f>
        <v/>
      </c>
      <c r="BQ89" s="16"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12"/>
      <c r="B90" s="12"/>
      <c r="C90" s="12"/>
      <c r="D90" s="13"/>
      <c r="E90" s="14" t="str">
        <f aca="false">IF(OR(AK90=0,$D90=""),"",DATE(YEAR(AsOfDate)+IF(DATE(YEAR(AsOfDate),MONTH($D90),DAY($D90))&lt;=AsOfDate,1,0),MONTH($D90),DAY($D90)))</f>
        <v/>
      </c>
      <c r="F90" s="13"/>
      <c r="G90" s="13"/>
      <c r="H90" s="13"/>
      <c r="I90" s="13"/>
      <c r="J90" s="13"/>
      <c r="K90" s="14" t="str">
        <f aca="false">IF(AK90=0,"",DATE(YEAR(AsOfDate)+IF(DATE(YEAR(AsOfDate),MONTH(AL90),DAY(AL90))&lt;=AsOfDate,1,0),MONTH(AL90),DAY(AL90)))</f>
        <v/>
      </c>
      <c r="L90" s="15" t="str">
        <f aca="false">IF(AK90=0,"",ROUND((AsOfDate-AL90)/365.25,1))</f>
        <v/>
      </c>
      <c r="M90" s="16" t="str">
        <f aca="false">IF(AK90=0,"",IF(AsOfDate&lt;AL90,"-",DATEDIF(AL90,AsOfDate,"y")&amp;"y "&amp;DATEDIF(AL90,AsOfDate,"ym")&amp;"m "&amp;DATEDIF(AL90,AsOfDate,"md")&amp;"d"))</f>
        <v/>
      </c>
      <c r="N90" s="17" t="str">
        <f aca="false">IF(AK90=0,"",O90*HoursPerDay)</f>
        <v/>
      </c>
      <c r="O90" s="17" t="str">
        <f aca="false">IF(AK90=0,"",MAX(0,BD90-BQ90))</f>
        <v/>
      </c>
      <c r="P90" s="18"/>
      <c r="Q90" s="16"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16"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IF(AK90=0,"",IF(AW90="None","",EDATE(AL90,BF90)))</f>
        <v/>
      </c>
      <c r="T90" s="17" t="str">
        <f aca="false">IF(AK90=0,"",IF(NOT(LH_Ready),"",IF($F90&gt;PFYDate,0,IF(LH_ColPeriod=0,W90-U90+V90,SUMIFS(INDEX(LH_Data,0,LH_ColAcc),INDEX(LH_Data,0,LH_ColFirst),$A90,INDEX(LH_Data,0,LH_ColSur),$B90,INDEX(LH_Data,0,LH_ColCat),BonusCat,INDEX(LH_Data,0,LH_ColPeriod),LH_OpenLabel)*UnitFactor))))</f>
        <v/>
      </c>
      <c r="U90" s="17" t="str">
        <f aca="false">IF(AK90=0,"",IF(NOT(LH_Ready),"",SUMIFS(INDEX(LH_Data,0,LH_ColAcc),INDEX(LH_Data,0,LH_ColFirst),$A90,INDEX(LH_Data,0,LH_ColSur),$B90,INDEX(LH_Data,0,LH_ColCat),BonusCat,INDEX(LH_Data,0,LH_ColStart),"&gt;="&amp;AL90)*UnitFactor))</f>
        <v/>
      </c>
      <c r="V90" s="17" t="str">
        <f aca="false">IF(AK90=0,"",IF(NOT(LH_Ready),"",SUMIFS(INDEX(LH_Data,0,LH_ColTaken),INDEX(LH_Data,0,LH_ColFirst),$A90,INDEX(LH_Data,0,LH_ColSur),$B90,INDEX(LH_Data,0,LH_ColCat),BonusCat,INDEX(LH_Data,0,LH_ColStart),"&gt;="&amp;AL90)*UnitFactor))</f>
        <v/>
      </c>
      <c r="W90" s="17" t="str">
        <f aca="false">IF(AK90=0,"",IF(NOT(LH_Ready),"",IF(BH90=0,0,INDEX(INDEX(LH_Data,0,LH_ColClose),BH90-1)*UnitFactor)))</f>
        <v/>
      </c>
      <c r="X90" s="17" t="str">
        <f aca="false">IF(AK90=0,"",(MAX(0,BD90-BQ90)-MAX(0,BE90-BQ90))*HoursPerDay)</f>
        <v/>
      </c>
      <c r="Y90" s="17" t="str">
        <f aca="false">IF(AK90=0,"",IF(NOT(LH_Ready),"",IF($AI90="Yes",N(AE90)*HoursPerDay-SUMIFS(INDEX(LH_Data,0,LH_ColAcc),INDEX(LH_Data,0,LH_ColFirst),$A90,INDEX(LH_Data,0,LH_ColSur),$B90,INDEX(LH_Data,0,LH_ColCat),BonusCat,INDEX(LH_Data,0,LH_ColStart),"&gt;="&amp;(EOMONTH(AsOfDate,-1)+1),INDEX(LH_Data,0,LH_ColStart),"&lt;="&amp;AsOfDate)*UnitFactor,IF(BG90=0,N90,N90-N(T90)-N(U90)))))</f>
        <v/>
      </c>
      <c r="Z90" s="16" t="str">
        <f aca="false">IF(OR(AK90=0,Y90=""),"",IF(Y90&gt;0,"Yes","No"))</f>
        <v/>
      </c>
      <c r="AA90" s="16"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17" t="str">
        <f aca="false">IF(OR(AK90=0,T90=""),"",MAX(0,BE90-BQ90)*HoursPerDay-T90)</f>
        <v/>
      </c>
      <c r="AC90" s="16" t="str">
        <f aca="false">IF(AK90=0,"",BG90)</f>
        <v/>
      </c>
      <c r="AD90" s="16"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17" t="str">
        <f aca="false">IF(AK90=0,"",O90-MAX(0,BL90-BQ90))</f>
        <v/>
      </c>
      <c r="AF90" s="14" t="str">
        <f aca="false">IF(OR(AK90=0,AE90="",N(AE90)=0,BM90=""),"",EDATE(AL90,BM90))</f>
        <v/>
      </c>
      <c r="AG90" s="17" t="str">
        <f aca="false">IF(AK90=0,"",MIN(BD90,BQ90))</f>
        <v/>
      </c>
      <c r="AH90" s="17" t="str">
        <f aca="false">IF(AK90=0,"",IF(NOT(LH_Ready),"",IF(BG90=0,0,MAX(0,ROUND(N(T90)+N(U90)-N90,2)))))</f>
        <v/>
      </c>
      <c r="AI90" s="12"/>
      <c r="AJ90" s="12"/>
      <c r="AK90" s="16" t="n">
        <f aca="false">IF(OR(LEN($A90&amp;$B90)=0,$F90=""),0,1)</f>
        <v>0</v>
      </c>
      <c r="AL90" s="14" t="str">
        <f aca="false">IF(AK90=0,"",IF(PreSchemeCounts="No",MAX(SchemeStart,IF($J90&lt;&gt;"",$J90,IF(OR(CasualCounts="Yes",COUNT($G90:$I90)=0),$F90,IF(Apply2026="No",IF($I90="",$F90,$I90),IF(COUNT($H90:$I90)=0,$F90,MIN($H90:$I90)))))),IF($J90&lt;&gt;"",$J90,IF(OR(CasualCounts="Yes",COUNT($G90:$I90)=0),$F90,IF(Apply2026="No",IF($I90="",$F90,$I90),IF(COUNT($H90:$I90)=0,$F90,MIN($H90:$I90)))))))</f>
        <v/>
      </c>
      <c r="AM90" s="16" t="str">
        <f aca="false">IF(AK90=0,"",COUNT($G90:$I90))</f>
        <v/>
      </c>
      <c r="AN90" s="14" t="str">
        <f aca="false">IF(AK90=0,"",IFERROR(SMALL($G90:$I90,1),""))</f>
        <v/>
      </c>
      <c r="AO90" s="14" t="str">
        <f aca="false">IF(AK90=0,"",IFERROR(SMALL($G90:$I90,2),""))</f>
        <v/>
      </c>
      <c r="AP90" s="14" t="str">
        <f aca="false">IF(AK90=0,"",IFERROR(SMALL($G90:$I90,3),""))</f>
        <v/>
      </c>
      <c r="AQ90" s="16" t="str">
        <f aca="false">IF(AK90=0,"",IF(AN90="","",IF(AN90=$H90,"Part-Time",IF(AN90=$I90,"Full-Time","Casual"))))</f>
        <v/>
      </c>
      <c r="AR90" s="16" t="str">
        <f aca="false">IF(AK90=0,"",IF(AO90="","",IF(AO90=$H90,"Part-Time",IF(AO90=$I90,"Full-Time","Casual"))))</f>
        <v/>
      </c>
      <c r="AS90" s="16" t="str">
        <f aca="false">IF(AK90=0,"",IF(AP90="","",IF(AP90=$H90,"Part-Time",IF(AP90=$I90,"Full-Time","Casual"))))</f>
        <v/>
      </c>
      <c r="AT90" s="16"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16" t="str">
        <f aca="false">IF(AK90=0,"",IF(AM90&lt;2,"",IF(OR(ISNUMBER(SEARCH("full",AR90)),UPPER(TRIM(AR90))="FT",UPPER(TRIM(AR90))="FTE"),"FT",IF(AND(OR(ISNUMBER(SEARCH("part",AR90)),UPPER(TRIM(AR90))="PT",UPPER(TRIM(AR90))="PTE"),Apply2026="Yes",OR($P90="",N($P90)&gt;=PT_MinHours)),"PT","None"))))</f>
        <v/>
      </c>
      <c r="AV90" s="16" t="str">
        <f aca="false">IF(AK90=0,"",IF(AM90&lt;3,"",IF(OR(ISNUMBER(SEARCH("full",AS90)),UPPER(TRIM(AS90))="FT",UPPER(TRIM(AS90))="FTE"),"FT",IF(AND(OR(ISNUMBER(SEARCH("part",AS90)),UPPER(TRIM(AS90))="PT",UPPER(TRIM(AS90))="PTE"),Apply2026="Yes",OR($P90="",N($P90)&gt;=PT_MinHours)),"PT","None"))))</f>
        <v/>
      </c>
      <c r="AW90" s="16" t="str">
        <f aca="false">IF(AK90=0,"",IF(AND(AM90&gt;=3,AP90&lt;=AsOfDate),AV90,IF(AND(AM90&gt;=2,AO90&lt;=AsOfDate),AU90,AT90)))</f>
        <v/>
      </c>
      <c r="AX90" s="16" t="str">
        <f aca="false">IF(AK90=0,"",IF(AsOfDate&lt;AL90,-1,12*(YEAR(AsOfDate)-YEAR(AL90))+MONTH(AsOfDate)-MONTH(AL90)-IF(DAY(AsOfDate)&lt;MIN(DAY(AL90),DAY(EOMONTH(AsOfDate,0))),1,0)))</f>
        <v/>
      </c>
      <c r="AY90" s="16" t="str">
        <f aca="false">IF(AK90=0,"",IF(OR(AM90&lt;2,AO90&gt;AsOfDate),AX90,IF((AO90-1)&lt;AL90,-1,12*(YEAR((AO90-1))-YEAR(AL90))+MONTH((AO90-1))-MONTH(AL90)-IF(DAY((AO90-1))&lt;MIN(DAY(AL90),DAY(EOMONTH((AO90-1),0))),1,0))))</f>
        <v/>
      </c>
      <c r="AZ90" s="16" t="str">
        <f aca="false">IF(AK90=0,"",IF(OR(AM90&lt;3,AP90&gt;AsOfDate),AX90,IF((AP90-1)&lt;AL90,-1,12*(YEAR((AP90-1))-YEAR(AL90))+MONTH((AP90-1))-MONTH(AL90)-IF(DAY((AP90-1))&lt;MIN(DAY(AL90),DAY(EOMONTH((AP90-1),0))),1,0))))</f>
        <v/>
      </c>
      <c r="BA90" s="16" t="str">
        <f aca="false">IF(AK90=0,"",IF(PFYDate&lt;AL90,-1,12*(YEAR(PFYDate)-YEAR(AL90))+MONTH(PFYDate)-MONTH(AL90)-IF(DAY(PFYDate)&lt;MIN(DAY(AL90),DAY(EOMONTH(PFYDate,0))),1,0)))</f>
        <v/>
      </c>
      <c r="BB90" s="16" t="str">
        <f aca="false">IF(AK90=0,"",IF(OR(AM90&lt;2,AO90&gt;PFYDate),BA90,IF((AO90-1)&lt;AL90,-1,12*(YEAR((AO90-1))-YEAR(AL90))+MONTH((AO90-1))-MONTH(AL90)-IF(DAY((AO90-1))&lt;MIN(DAY(AL90),DAY(EOMONTH((AO90-1),0))),1,0))))</f>
        <v/>
      </c>
      <c r="BC90" s="16" t="str">
        <f aca="false">IF(AK90=0,"",IF(OR(AM90&lt;3,AP90&gt;PFYDate),BA90,IF((AP90-1)&lt;AL90,-1,12*(YEAR((AP90-1))-YEAR(AL90))+MONTH((AP90-1))-MONTH(AL90)-IF(DAY((AP90-1))&lt;MIN(DAY(AL90),DAY(EOMONTH((AP90-1),0))),1,0))))</f>
        <v/>
      </c>
      <c r="BD90" s="16"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16"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16" t="str">
        <f aca="false">IF(AK90=0,"",IF(AW90="FT",IF(AX90&lt;FT_First,FT_First,IF(AX90&lt;FT_Y5,MIN(FT_Y5,FT_First+FT_Int1*(INT((AX90-FT_First)/FT_Int1)+1)),FT_Y5+12*INT((AX90-FT_Y5)/12)+FT_Int2*(INT(MOD(AX90-FT_Y5,12)/FT_Int2)+1))),IF(AW90="PT",IF(AX90&lt;PT_First,PT_First,PT_First+PT_Int*(INT((AX90-PT_First)/PT_Int)+1)),"")))</f>
        <v/>
      </c>
      <c r="BG90" s="16" t="str">
        <f aca="false">IF(AK90=0,"",IF(NOT(LH_Ready),0,COUNTIFS(INDEX(LH_Data,0,LH_ColFirst),$A90,INDEX(LH_Data,0,LH_ColSur),$B90,INDEX(LH_Data,0,LH_ColCat),BonusCat)))</f>
        <v/>
      </c>
      <c r="BH90" s="16" t="str">
        <f aca="false">IF(AK90=0,"",IF(OR(NOT(LH_Ready),BG90=0),0,SUMPRODUCT(MAX((INDEX(LH_Data,0,LH_ColFirst)=$A90)*(INDEX(LH_Data,0,LH_ColSur)=$B90)*(INDEX(LH_Data,0,LH_ColCat)=BonusCat)*ROW(LH_Data)))))</f>
        <v/>
      </c>
      <c r="BI90" s="16" t="str">
        <f aca="false">IF(AK90=0,"",IF(EOMONTH(AsOfDate,-1)&lt;AL90,-1,12*(YEAR(EOMONTH(AsOfDate,-1))-YEAR(AL90))+MONTH(EOMONTH(AsOfDate,-1))-MONTH(AL90)-IF(DAY(EOMONTH(AsOfDate,-1))&lt;MIN(DAY(AL90),DAY(EOMONTH(EOMONTH(AsOfDate,-1),0))),1,0)))</f>
        <v/>
      </c>
      <c r="BJ90" s="16" t="str">
        <f aca="false">IF(AK90=0,"",IF(OR(AM90&lt;2,AO90&gt;EOMONTH(AsOfDate,-1)),BI90,IF((AO90-1)&lt;AL90,-1,12*(YEAR((AO90-1))-YEAR(AL90))+MONTH((AO90-1))-MONTH(AL90)-IF(DAY((AO90-1))&lt;MIN(DAY(AL90),DAY(EOMONTH((AO90-1),0))),1,0))))</f>
        <v/>
      </c>
      <c r="BK90" s="16" t="str">
        <f aca="false">IF(AK90=0,"",IF(OR(AM90&lt;3,AP90&gt;EOMONTH(AsOfDate,-1)),BI90,IF((AP90-1)&lt;AL90,-1,12*(YEAR((AP90-1))-YEAR(AL90))+MONTH((AP90-1))-MONTH(AL90)-IF(DAY((AP90-1))&lt;MIN(DAY(AL90),DAY(EOMONTH((AP90-1),0))),1,0))))</f>
        <v/>
      </c>
      <c r="BL90" s="16"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16" t="str">
        <f aca="false">IF(AK90=0,"",IF(AW90="FT",IF(AX90&lt;FT_First,"",IF(AX90&lt;FT_Y5,FT_First+FT_Int1*INT((AX90-FT_First)/FT_Int1),FT_Y5+FT_Int2*INT((AX90-FT_Y5)/FT_Int2))),IF(AW90="PT",IF(AX90&lt;PT_First,"",PT_First+PT_Int*INT((AX90-PT_First)/PT_Int)),"")))</f>
        <v/>
      </c>
      <c r="BN90" s="16" t="str">
        <f aca="false">IF(AK90=0,"",IF((SchemeStart-1)&lt;AL90,-1,12*(YEAR((SchemeStart-1))-YEAR(AL90))+MONTH((SchemeStart-1))-MONTH(AL90)-IF(DAY((SchemeStart-1))&lt;MIN(DAY(AL90),DAY(EOMONTH((SchemeStart-1),0))),1,0)))</f>
        <v/>
      </c>
      <c r="BO90" s="16" t="str">
        <f aca="false">IF(AK90=0,"",IF(OR(AM90&lt;2,AO90&gt;(SchemeStart-1)),BN90,IF((AO90-1)&lt;AL90,-1,12*(YEAR((AO90-1))-YEAR(AL90))+MONTH((AO90-1))-MONTH(AL90)-IF(DAY((AO90-1))&lt;MIN(DAY(AL90),DAY(EOMONTH((AO90-1),0))),1,0))))</f>
        <v/>
      </c>
      <c r="BP90" s="16" t="str">
        <f aca="false">IF(AK90=0,"",IF(OR(AM90&lt;3,AP90&gt;(SchemeStart-1)),BN90,IF((AP90-1)&lt;AL90,-1,12*(YEAR((AP90-1))-YEAR(AL90))+MONTH((AP90-1))-MONTH(AL90)-IF(DAY((AP90-1))&lt;MIN(DAY(AL90),DAY(EOMONTH((AP90-1),0))),1,0))))</f>
        <v/>
      </c>
      <c r="BQ90" s="16"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12"/>
      <c r="B91" s="12"/>
      <c r="C91" s="12"/>
      <c r="D91" s="13"/>
      <c r="E91" s="14" t="str">
        <f aca="false">IF(OR(AK91=0,$D91=""),"",DATE(YEAR(AsOfDate)+IF(DATE(YEAR(AsOfDate),MONTH($D91),DAY($D91))&lt;=AsOfDate,1,0),MONTH($D91),DAY($D91)))</f>
        <v/>
      </c>
      <c r="F91" s="13"/>
      <c r="G91" s="13"/>
      <c r="H91" s="13"/>
      <c r="I91" s="13"/>
      <c r="J91" s="13"/>
      <c r="K91" s="14" t="str">
        <f aca="false">IF(AK91=0,"",DATE(YEAR(AsOfDate)+IF(DATE(YEAR(AsOfDate),MONTH(AL91),DAY(AL91))&lt;=AsOfDate,1,0),MONTH(AL91),DAY(AL91)))</f>
        <v/>
      </c>
      <c r="L91" s="15" t="str">
        <f aca="false">IF(AK91=0,"",ROUND((AsOfDate-AL91)/365.25,1))</f>
        <v/>
      </c>
      <c r="M91" s="16" t="str">
        <f aca="false">IF(AK91=0,"",IF(AsOfDate&lt;AL91,"-",DATEDIF(AL91,AsOfDate,"y")&amp;"y "&amp;DATEDIF(AL91,AsOfDate,"ym")&amp;"m "&amp;DATEDIF(AL91,AsOfDate,"md")&amp;"d"))</f>
        <v/>
      </c>
      <c r="N91" s="17" t="str">
        <f aca="false">IF(AK91=0,"",O91*HoursPerDay)</f>
        <v/>
      </c>
      <c r="O91" s="17" t="str">
        <f aca="false">IF(AK91=0,"",MAX(0,BD91-BQ91))</f>
        <v/>
      </c>
      <c r="P91" s="18"/>
      <c r="Q91" s="16"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16"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IF(AK91=0,"",IF(AW91="None","",EDATE(AL91,BF91)))</f>
        <v/>
      </c>
      <c r="T91" s="17" t="str">
        <f aca="false">IF(AK91=0,"",IF(NOT(LH_Ready),"",IF($F91&gt;PFYDate,0,IF(LH_ColPeriod=0,W91-U91+V91,SUMIFS(INDEX(LH_Data,0,LH_ColAcc),INDEX(LH_Data,0,LH_ColFirst),$A91,INDEX(LH_Data,0,LH_ColSur),$B91,INDEX(LH_Data,0,LH_ColCat),BonusCat,INDEX(LH_Data,0,LH_ColPeriod),LH_OpenLabel)*UnitFactor))))</f>
        <v/>
      </c>
      <c r="U91" s="17" t="str">
        <f aca="false">IF(AK91=0,"",IF(NOT(LH_Ready),"",SUMIFS(INDEX(LH_Data,0,LH_ColAcc),INDEX(LH_Data,0,LH_ColFirst),$A91,INDEX(LH_Data,0,LH_ColSur),$B91,INDEX(LH_Data,0,LH_ColCat),BonusCat,INDEX(LH_Data,0,LH_ColStart),"&gt;="&amp;AL91)*UnitFactor))</f>
        <v/>
      </c>
      <c r="V91" s="17" t="str">
        <f aca="false">IF(AK91=0,"",IF(NOT(LH_Ready),"",SUMIFS(INDEX(LH_Data,0,LH_ColTaken),INDEX(LH_Data,0,LH_ColFirst),$A91,INDEX(LH_Data,0,LH_ColSur),$B91,INDEX(LH_Data,0,LH_ColCat),BonusCat,INDEX(LH_Data,0,LH_ColStart),"&gt;="&amp;AL91)*UnitFactor))</f>
        <v/>
      </c>
      <c r="W91" s="17" t="str">
        <f aca="false">IF(AK91=0,"",IF(NOT(LH_Ready),"",IF(BH91=0,0,INDEX(INDEX(LH_Data,0,LH_ColClose),BH91-1)*UnitFactor)))</f>
        <v/>
      </c>
      <c r="X91" s="17" t="str">
        <f aca="false">IF(AK91=0,"",(MAX(0,BD91-BQ91)-MAX(0,BE91-BQ91))*HoursPerDay)</f>
        <v/>
      </c>
      <c r="Y91" s="17" t="str">
        <f aca="false">IF(AK91=0,"",IF(NOT(LH_Ready),"",IF($AI91="Yes",N(AE91)*HoursPerDay-SUMIFS(INDEX(LH_Data,0,LH_ColAcc),INDEX(LH_Data,0,LH_ColFirst),$A91,INDEX(LH_Data,0,LH_ColSur),$B91,INDEX(LH_Data,0,LH_ColCat),BonusCat,INDEX(LH_Data,0,LH_ColStart),"&gt;="&amp;(EOMONTH(AsOfDate,-1)+1),INDEX(LH_Data,0,LH_ColStart),"&lt;="&amp;AsOfDate)*UnitFactor,IF(BG91=0,N91,N91-N(T91)-N(U91)))))</f>
        <v/>
      </c>
      <c r="Z91" s="16" t="str">
        <f aca="false">IF(OR(AK91=0,Y91=""),"",IF(Y91&gt;0,"Yes","No"))</f>
        <v/>
      </c>
      <c r="AA91" s="16"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17" t="str">
        <f aca="false">IF(OR(AK91=0,T91=""),"",MAX(0,BE91-BQ91)*HoursPerDay-T91)</f>
        <v/>
      </c>
      <c r="AC91" s="16" t="str">
        <f aca="false">IF(AK91=0,"",BG91)</f>
        <v/>
      </c>
      <c r="AD91" s="16"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17" t="str">
        <f aca="false">IF(AK91=0,"",O91-MAX(0,BL91-BQ91))</f>
        <v/>
      </c>
      <c r="AF91" s="14" t="str">
        <f aca="false">IF(OR(AK91=0,AE91="",N(AE91)=0,BM91=""),"",EDATE(AL91,BM91))</f>
        <v/>
      </c>
      <c r="AG91" s="17" t="str">
        <f aca="false">IF(AK91=0,"",MIN(BD91,BQ91))</f>
        <v/>
      </c>
      <c r="AH91" s="17" t="str">
        <f aca="false">IF(AK91=0,"",IF(NOT(LH_Ready),"",IF(BG91=0,0,MAX(0,ROUND(N(T91)+N(U91)-N91,2)))))</f>
        <v/>
      </c>
      <c r="AI91" s="12"/>
      <c r="AJ91" s="12"/>
      <c r="AK91" s="16" t="n">
        <f aca="false">IF(OR(LEN($A91&amp;$B91)=0,$F91=""),0,1)</f>
        <v>0</v>
      </c>
      <c r="AL91" s="14" t="str">
        <f aca="false">IF(AK91=0,"",IF(PreSchemeCounts="No",MAX(SchemeStart,IF($J91&lt;&gt;"",$J91,IF(OR(CasualCounts="Yes",COUNT($G91:$I91)=0),$F91,IF(Apply2026="No",IF($I91="",$F91,$I91),IF(COUNT($H91:$I91)=0,$F91,MIN($H91:$I91)))))),IF($J91&lt;&gt;"",$J91,IF(OR(CasualCounts="Yes",COUNT($G91:$I91)=0),$F91,IF(Apply2026="No",IF($I91="",$F91,$I91),IF(COUNT($H91:$I91)=0,$F91,MIN($H91:$I91)))))))</f>
        <v/>
      </c>
      <c r="AM91" s="16" t="str">
        <f aca="false">IF(AK91=0,"",COUNT($G91:$I91))</f>
        <v/>
      </c>
      <c r="AN91" s="14" t="str">
        <f aca="false">IF(AK91=0,"",IFERROR(SMALL($G91:$I91,1),""))</f>
        <v/>
      </c>
      <c r="AO91" s="14" t="str">
        <f aca="false">IF(AK91=0,"",IFERROR(SMALL($G91:$I91,2),""))</f>
        <v/>
      </c>
      <c r="AP91" s="14" t="str">
        <f aca="false">IF(AK91=0,"",IFERROR(SMALL($G91:$I91,3),""))</f>
        <v/>
      </c>
      <c r="AQ91" s="16" t="str">
        <f aca="false">IF(AK91=0,"",IF(AN91="","",IF(AN91=$H91,"Part-Time",IF(AN91=$I91,"Full-Time","Casual"))))</f>
        <v/>
      </c>
      <c r="AR91" s="16" t="str">
        <f aca="false">IF(AK91=0,"",IF(AO91="","",IF(AO91=$H91,"Part-Time",IF(AO91=$I91,"Full-Time","Casual"))))</f>
        <v/>
      </c>
      <c r="AS91" s="16" t="str">
        <f aca="false">IF(AK91=0,"",IF(AP91="","",IF(AP91=$H91,"Part-Time",IF(AP91=$I91,"Full-Time","Casual"))))</f>
        <v/>
      </c>
      <c r="AT91" s="16"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16" t="str">
        <f aca="false">IF(AK91=0,"",IF(AM91&lt;2,"",IF(OR(ISNUMBER(SEARCH("full",AR91)),UPPER(TRIM(AR91))="FT",UPPER(TRIM(AR91))="FTE"),"FT",IF(AND(OR(ISNUMBER(SEARCH("part",AR91)),UPPER(TRIM(AR91))="PT",UPPER(TRIM(AR91))="PTE"),Apply2026="Yes",OR($P91="",N($P91)&gt;=PT_MinHours)),"PT","None"))))</f>
        <v/>
      </c>
      <c r="AV91" s="16" t="str">
        <f aca="false">IF(AK91=0,"",IF(AM91&lt;3,"",IF(OR(ISNUMBER(SEARCH("full",AS91)),UPPER(TRIM(AS91))="FT",UPPER(TRIM(AS91))="FTE"),"FT",IF(AND(OR(ISNUMBER(SEARCH("part",AS91)),UPPER(TRIM(AS91))="PT",UPPER(TRIM(AS91))="PTE"),Apply2026="Yes",OR($P91="",N($P91)&gt;=PT_MinHours)),"PT","None"))))</f>
        <v/>
      </c>
      <c r="AW91" s="16" t="str">
        <f aca="false">IF(AK91=0,"",IF(AND(AM91&gt;=3,AP91&lt;=AsOfDate),AV91,IF(AND(AM91&gt;=2,AO91&lt;=AsOfDate),AU91,AT91)))</f>
        <v/>
      </c>
      <c r="AX91" s="16" t="str">
        <f aca="false">IF(AK91=0,"",IF(AsOfDate&lt;AL91,-1,12*(YEAR(AsOfDate)-YEAR(AL91))+MONTH(AsOfDate)-MONTH(AL91)-IF(DAY(AsOfDate)&lt;MIN(DAY(AL91),DAY(EOMONTH(AsOfDate,0))),1,0)))</f>
        <v/>
      </c>
      <c r="AY91" s="16" t="str">
        <f aca="false">IF(AK91=0,"",IF(OR(AM91&lt;2,AO91&gt;AsOfDate),AX91,IF((AO91-1)&lt;AL91,-1,12*(YEAR((AO91-1))-YEAR(AL91))+MONTH((AO91-1))-MONTH(AL91)-IF(DAY((AO91-1))&lt;MIN(DAY(AL91),DAY(EOMONTH((AO91-1),0))),1,0))))</f>
        <v/>
      </c>
      <c r="AZ91" s="16" t="str">
        <f aca="false">IF(AK91=0,"",IF(OR(AM91&lt;3,AP91&gt;AsOfDate),AX91,IF((AP91-1)&lt;AL91,-1,12*(YEAR((AP91-1))-YEAR(AL91))+MONTH((AP91-1))-MONTH(AL91)-IF(DAY((AP91-1))&lt;MIN(DAY(AL91),DAY(EOMONTH((AP91-1),0))),1,0))))</f>
        <v/>
      </c>
      <c r="BA91" s="16" t="str">
        <f aca="false">IF(AK91=0,"",IF(PFYDate&lt;AL91,-1,12*(YEAR(PFYDate)-YEAR(AL91))+MONTH(PFYDate)-MONTH(AL91)-IF(DAY(PFYDate)&lt;MIN(DAY(AL91),DAY(EOMONTH(PFYDate,0))),1,0)))</f>
        <v/>
      </c>
      <c r="BB91" s="16" t="str">
        <f aca="false">IF(AK91=0,"",IF(OR(AM91&lt;2,AO91&gt;PFYDate),BA91,IF((AO91-1)&lt;AL91,-1,12*(YEAR((AO91-1))-YEAR(AL91))+MONTH((AO91-1))-MONTH(AL91)-IF(DAY((AO91-1))&lt;MIN(DAY(AL91),DAY(EOMONTH((AO91-1),0))),1,0))))</f>
        <v/>
      </c>
      <c r="BC91" s="16" t="str">
        <f aca="false">IF(AK91=0,"",IF(OR(AM91&lt;3,AP91&gt;PFYDate),BA91,IF((AP91-1)&lt;AL91,-1,12*(YEAR((AP91-1))-YEAR(AL91))+MONTH((AP91-1))-MONTH(AL91)-IF(DAY((AP91-1))&lt;MIN(DAY(AL91),DAY(EOMONTH((AP91-1),0))),1,0))))</f>
        <v/>
      </c>
      <c r="BD91" s="16"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16"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16" t="str">
        <f aca="false">IF(AK91=0,"",IF(AW91="FT",IF(AX91&lt;FT_First,FT_First,IF(AX91&lt;FT_Y5,MIN(FT_Y5,FT_First+FT_Int1*(INT((AX91-FT_First)/FT_Int1)+1)),FT_Y5+12*INT((AX91-FT_Y5)/12)+FT_Int2*(INT(MOD(AX91-FT_Y5,12)/FT_Int2)+1))),IF(AW91="PT",IF(AX91&lt;PT_First,PT_First,PT_First+PT_Int*(INT((AX91-PT_First)/PT_Int)+1)),"")))</f>
        <v/>
      </c>
      <c r="BG91" s="16" t="str">
        <f aca="false">IF(AK91=0,"",IF(NOT(LH_Ready),0,COUNTIFS(INDEX(LH_Data,0,LH_ColFirst),$A91,INDEX(LH_Data,0,LH_ColSur),$B91,INDEX(LH_Data,0,LH_ColCat),BonusCat)))</f>
        <v/>
      </c>
      <c r="BH91" s="16" t="str">
        <f aca="false">IF(AK91=0,"",IF(OR(NOT(LH_Ready),BG91=0),0,SUMPRODUCT(MAX((INDEX(LH_Data,0,LH_ColFirst)=$A91)*(INDEX(LH_Data,0,LH_ColSur)=$B91)*(INDEX(LH_Data,0,LH_ColCat)=BonusCat)*ROW(LH_Data)))))</f>
        <v/>
      </c>
      <c r="BI91" s="16" t="str">
        <f aca="false">IF(AK91=0,"",IF(EOMONTH(AsOfDate,-1)&lt;AL91,-1,12*(YEAR(EOMONTH(AsOfDate,-1))-YEAR(AL91))+MONTH(EOMONTH(AsOfDate,-1))-MONTH(AL91)-IF(DAY(EOMONTH(AsOfDate,-1))&lt;MIN(DAY(AL91),DAY(EOMONTH(EOMONTH(AsOfDate,-1),0))),1,0)))</f>
        <v/>
      </c>
      <c r="BJ91" s="16" t="str">
        <f aca="false">IF(AK91=0,"",IF(OR(AM91&lt;2,AO91&gt;EOMONTH(AsOfDate,-1)),BI91,IF((AO91-1)&lt;AL91,-1,12*(YEAR((AO91-1))-YEAR(AL91))+MONTH((AO91-1))-MONTH(AL91)-IF(DAY((AO91-1))&lt;MIN(DAY(AL91),DAY(EOMONTH((AO91-1),0))),1,0))))</f>
        <v/>
      </c>
      <c r="BK91" s="16" t="str">
        <f aca="false">IF(AK91=0,"",IF(OR(AM91&lt;3,AP91&gt;EOMONTH(AsOfDate,-1)),BI91,IF((AP91-1)&lt;AL91,-1,12*(YEAR((AP91-1))-YEAR(AL91))+MONTH((AP91-1))-MONTH(AL91)-IF(DAY((AP91-1))&lt;MIN(DAY(AL91),DAY(EOMONTH((AP91-1),0))),1,0))))</f>
        <v/>
      </c>
      <c r="BL91" s="16"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16" t="str">
        <f aca="false">IF(AK91=0,"",IF(AW91="FT",IF(AX91&lt;FT_First,"",IF(AX91&lt;FT_Y5,FT_First+FT_Int1*INT((AX91-FT_First)/FT_Int1),FT_Y5+FT_Int2*INT((AX91-FT_Y5)/FT_Int2))),IF(AW91="PT",IF(AX91&lt;PT_First,"",PT_First+PT_Int*INT((AX91-PT_First)/PT_Int)),"")))</f>
        <v/>
      </c>
      <c r="BN91" s="16" t="str">
        <f aca="false">IF(AK91=0,"",IF((SchemeStart-1)&lt;AL91,-1,12*(YEAR((SchemeStart-1))-YEAR(AL91))+MONTH((SchemeStart-1))-MONTH(AL91)-IF(DAY((SchemeStart-1))&lt;MIN(DAY(AL91),DAY(EOMONTH((SchemeStart-1),0))),1,0)))</f>
        <v/>
      </c>
      <c r="BO91" s="16" t="str">
        <f aca="false">IF(AK91=0,"",IF(OR(AM91&lt;2,AO91&gt;(SchemeStart-1)),BN91,IF((AO91-1)&lt;AL91,-1,12*(YEAR((AO91-1))-YEAR(AL91))+MONTH((AO91-1))-MONTH(AL91)-IF(DAY((AO91-1))&lt;MIN(DAY(AL91),DAY(EOMONTH((AO91-1),0))),1,0))))</f>
        <v/>
      </c>
      <c r="BP91" s="16" t="str">
        <f aca="false">IF(AK91=0,"",IF(OR(AM91&lt;3,AP91&gt;(SchemeStart-1)),BN91,IF((AP91-1)&lt;AL91,-1,12*(YEAR((AP91-1))-YEAR(AL91))+MONTH((AP91-1))-MONTH(AL91)-IF(DAY((AP91-1))&lt;MIN(DAY(AL91),DAY(EOMONTH((AP91-1),0))),1,0))))</f>
        <v/>
      </c>
      <c r="BQ91" s="16"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12"/>
      <c r="B92" s="12"/>
      <c r="C92" s="12"/>
      <c r="D92" s="13"/>
      <c r="E92" s="14" t="str">
        <f aca="false">IF(OR(AK92=0,$D92=""),"",DATE(YEAR(AsOfDate)+IF(DATE(YEAR(AsOfDate),MONTH($D92),DAY($D92))&lt;=AsOfDate,1,0),MONTH($D92),DAY($D92)))</f>
        <v/>
      </c>
      <c r="F92" s="13"/>
      <c r="G92" s="13"/>
      <c r="H92" s="13"/>
      <c r="I92" s="13"/>
      <c r="J92" s="13"/>
      <c r="K92" s="14" t="str">
        <f aca="false">IF(AK92=0,"",DATE(YEAR(AsOfDate)+IF(DATE(YEAR(AsOfDate),MONTH(AL92),DAY(AL92))&lt;=AsOfDate,1,0),MONTH(AL92),DAY(AL92)))</f>
        <v/>
      </c>
      <c r="L92" s="15" t="str">
        <f aca="false">IF(AK92=0,"",ROUND((AsOfDate-AL92)/365.25,1))</f>
        <v/>
      </c>
      <c r="M92" s="16" t="str">
        <f aca="false">IF(AK92=0,"",IF(AsOfDate&lt;AL92,"-",DATEDIF(AL92,AsOfDate,"y")&amp;"y "&amp;DATEDIF(AL92,AsOfDate,"ym")&amp;"m "&amp;DATEDIF(AL92,AsOfDate,"md")&amp;"d"))</f>
        <v/>
      </c>
      <c r="N92" s="17" t="str">
        <f aca="false">IF(AK92=0,"",O92*HoursPerDay)</f>
        <v/>
      </c>
      <c r="O92" s="17" t="str">
        <f aca="false">IF(AK92=0,"",MAX(0,BD92-BQ92))</f>
        <v/>
      </c>
      <c r="P92" s="18"/>
      <c r="Q92" s="16"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16"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IF(AK92=0,"",IF(AW92="None","",EDATE(AL92,BF92)))</f>
        <v/>
      </c>
      <c r="T92" s="17" t="str">
        <f aca="false">IF(AK92=0,"",IF(NOT(LH_Ready),"",IF($F92&gt;PFYDate,0,IF(LH_ColPeriod=0,W92-U92+V92,SUMIFS(INDEX(LH_Data,0,LH_ColAcc),INDEX(LH_Data,0,LH_ColFirst),$A92,INDEX(LH_Data,0,LH_ColSur),$B92,INDEX(LH_Data,0,LH_ColCat),BonusCat,INDEX(LH_Data,0,LH_ColPeriod),LH_OpenLabel)*UnitFactor))))</f>
        <v/>
      </c>
      <c r="U92" s="17" t="str">
        <f aca="false">IF(AK92=0,"",IF(NOT(LH_Ready),"",SUMIFS(INDEX(LH_Data,0,LH_ColAcc),INDEX(LH_Data,0,LH_ColFirst),$A92,INDEX(LH_Data,0,LH_ColSur),$B92,INDEX(LH_Data,0,LH_ColCat),BonusCat,INDEX(LH_Data,0,LH_ColStart),"&gt;="&amp;AL92)*UnitFactor))</f>
        <v/>
      </c>
      <c r="V92" s="17" t="str">
        <f aca="false">IF(AK92=0,"",IF(NOT(LH_Ready),"",SUMIFS(INDEX(LH_Data,0,LH_ColTaken),INDEX(LH_Data,0,LH_ColFirst),$A92,INDEX(LH_Data,0,LH_ColSur),$B92,INDEX(LH_Data,0,LH_ColCat),BonusCat,INDEX(LH_Data,0,LH_ColStart),"&gt;="&amp;AL92)*UnitFactor))</f>
        <v/>
      </c>
      <c r="W92" s="17" t="str">
        <f aca="false">IF(AK92=0,"",IF(NOT(LH_Ready),"",IF(BH92=0,0,INDEX(INDEX(LH_Data,0,LH_ColClose),BH92-1)*UnitFactor)))</f>
        <v/>
      </c>
      <c r="X92" s="17" t="str">
        <f aca="false">IF(AK92=0,"",(MAX(0,BD92-BQ92)-MAX(0,BE92-BQ92))*HoursPerDay)</f>
        <v/>
      </c>
      <c r="Y92" s="17" t="str">
        <f aca="false">IF(AK92=0,"",IF(NOT(LH_Ready),"",IF($AI92="Yes",N(AE92)*HoursPerDay-SUMIFS(INDEX(LH_Data,0,LH_ColAcc),INDEX(LH_Data,0,LH_ColFirst),$A92,INDEX(LH_Data,0,LH_ColSur),$B92,INDEX(LH_Data,0,LH_ColCat),BonusCat,INDEX(LH_Data,0,LH_ColStart),"&gt;="&amp;(EOMONTH(AsOfDate,-1)+1),INDEX(LH_Data,0,LH_ColStart),"&lt;="&amp;AsOfDate)*UnitFactor,IF(BG92=0,N92,N92-N(T92)-N(U92)))))</f>
        <v/>
      </c>
      <c r="Z92" s="16" t="str">
        <f aca="false">IF(OR(AK92=0,Y92=""),"",IF(Y92&gt;0,"Yes","No"))</f>
        <v/>
      </c>
      <c r="AA92" s="16"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17" t="str">
        <f aca="false">IF(OR(AK92=0,T92=""),"",MAX(0,BE92-BQ92)*HoursPerDay-T92)</f>
        <v/>
      </c>
      <c r="AC92" s="16" t="str">
        <f aca="false">IF(AK92=0,"",BG92)</f>
        <v/>
      </c>
      <c r="AD92" s="16"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17" t="str">
        <f aca="false">IF(AK92=0,"",O92-MAX(0,BL92-BQ92))</f>
        <v/>
      </c>
      <c r="AF92" s="14" t="str">
        <f aca="false">IF(OR(AK92=0,AE92="",N(AE92)=0,BM92=""),"",EDATE(AL92,BM92))</f>
        <v/>
      </c>
      <c r="AG92" s="17" t="str">
        <f aca="false">IF(AK92=0,"",MIN(BD92,BQ92))</f>
        <v/>
      </c>
      <c r="AH92" s="17" t="str">
        <f aca="false">IF(AK92=0,"",IF(NOT(LH_Ready),"",IF(BG92=0,0,MAX(0,ROUND(N(T92)+N(U92)-N92,2)))))</f>
        <v/>
      </c>
      <c r="AI92" s="12"/>
      <c r="AJ92" s="12"/>
      <c r="AK92" s="16" t="n">
        <f aca="false">IF(OR(LEN($A92&amp;$B92)=0,$F92=""),0,1)</f>
        <v>0</v>
      </c>
      <c r="AL92" s="14" t="str">
        <f aca="false">IF(AK92=0,"",IF(PreSchemeCounts="No",MAX(SchemeStart,IF($J92&lt;&gt;"",$J92,IF(OR(CasualCounts="Yes",COUNT($G92:$I92)=0),$F92,IF(Apply2026="No",IF($I92="",$F92,$I92),IF(COUNT($H92:$I92)=0,$F92,MIN($H92:$I92)))))),IF($J92&lt;&gt;"",$J92,IF(OR(CasualCounts="Yes",COUNT($G92:$I92)=0),$F92,IF(Apply2026="No",IF($I92="",$F92,$I92),IF(COUNT($H92:$I92)=0,$F92,MIN($H92:$I92)))))))</f>
        <v/>
      </c>
      <c r="AM92" s="16" t="str">
        <f aca="false">IF(AK92=0,"",COUNT($G92:$I92))</f>
        <v/>
      </c>
      <c r="AN92" s="14" t="str">
        <f aca="false">IF(AK92=0,"",IFERROR(SMALL($G92:$I92,1),""))</f>
        <v/>
      </c>
      <c r="AO92" s="14" t="str">
        <f aca="false">IF(AK92=0,"",IFERROR(SMALL($G92:$I92,2),""))</f>
        <v/>
      </c>
      <c r="AP92" s="14" t="str">
        <f aca="false">IF(AK92=0,"",IFERROR(SMALL($G92:$I92,3),""))</f>
        <v/>
      </c>
      <c r="AQ92" s="16" t="str">
        <f aca="false">IF(AK92=0,"",IF(AN92="","",IF(AN92=$H92,"Part-Time",IF(AN92=$I92,"Full-Time","Casual"))))</f>
        <v/>
      </c>
      <c r="AR92" s="16" t="str">
        <f aca="false">IF(AK92=0,"",IF(AO92="","",IF(AO92=$H92,"Part-Time",IF(AO92=$I92,"Full-Time","Casual"))))</f>
        <v/>
      </c>
      <c r="AS92" s="16" t="str">
        <f aca="false">IF(AK92=0,"",IF(AP92="","",IF(AP92=$H92,"Part-Time",IF(AP92=$I92,"Full-Time","Casual"))))</f>
        <v/>
      </c>
      <c r="AT92" s="16"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16" t="str">
        <f aca="false">IF(AK92=0,"",IF(AM92&lt;2,"",IF(OR(ISNUMBER(SEARCH("full",AR92)),UPPER(TRIM(AR92))="FT",UPPER(TRIM(AR92))="FTE"),"FT",IF(AND(OR(ISNUMBER(SEARCH("part",AR92)),UPPER(TRIM(AR92))="PT",UPPER(TRIM(AR92))="PTE"),Apply2026="Yes",OR($P92="",N($P92)&gt;=PT_MinHours)),"PT","None"))))</f>
        <v/>
      </c>
      <c r="AV92" s="16" t="str">
        <f aca="false">IF(AK92=0,"",IF(AM92&lt;3,"",IF(OR(ISNUMBER(SEARCH("full",AS92)),UPPER(TRIM(AS92))="FT",UPPER(TRIM(AS92))="FTE"),"FT",IF(AND(OR(ISNUMBER(SEARCH("part",AS92)),UPPER(TRIM(AS92))="PT",UPPER(TRIM(AS92))="PTE"),Apply2026="Yes",OR($P92="",N($P92)&gt;=PT_MinHours)),"PT","None"))))</f>
        <v/>
      </c>
      <c r="AW92" s="16" t="str">
        <f aca="false">IF(AK92=0,"",IF(AND(AM92&gt;=3,AP92&lt;=AsOfDate),AV92,IF(AND(AM92&gt;=2,AO92&lt;=AsOfDate),AU92,AT92)))</f>
        <v/>
      </c>
      <c r="AX92" s="16" t="str">
        <f aca="false">IF(AK92=0,"",IF(AsOfDate&lt;AL92,-1,12*(YEAR(AsOfDate)-YEAR(AL92))+MONTH(AsOfDate)-MONTH(AL92)-IF(DAY(AsOfDate)&lt;MIN(DAY(AL92),DAY(EOMONTH(AsOfDate,0))),1,0)))</f>
        <v/>
      </c>
      <c r="AY92" s="16" t="str">
        <f aca="false">IF(AK92=0,"",IF(OR(AM92&lt;2,AO92&gt;AsOfDate),AX92,IF((AO92-1)&lt;AL92,-1,12*(YEAR((AO92-1))-YEAR(AL92))+MONTH((AO92-1))-MONTH(AL92)-IF(DAY((AO92-1))&lt;MIN(DAY(AL92),DAY(EOMONTH((AO92-1),0))),1,0))))</f>
        <v/>
      </c>
      <c r="AZ92" s="16" t="str">
        <f aca="false">IF(AK92=0,"",IF(OR(AM92&lt;3,AP92&gt;AsOfDate),AX92,IF((AP92-1)&lt;AL92,-1,12*(YEAR((AP92-1))-YEAR(AL92))+MONTH((AP92-1))-MONTH(AL92)-IF(DAY((AP92-1))&lt;MIN(DAY(AL92),DAY(EOMONTH((AP92-1),0))),1,0))))</f>
        <v/>
      </c>
      <c r="BA92" s="16" t="str">
        <f aca="false">IF(AK92=0,"",IF(PFYDate&lt;AL92,-1,12*(YEAR(PFYDate)-YEAR(AL92))+MONTH(PFYDate)-MONTH(AL92)-IF(DAY(PFYDate)&lt;MIN(DAY(AL92),DAY(EOMONTH(PFYDate,0))),1,0)))</f>
        <v/>
      </c>
      <c r="BB92" s="16" t="str">
        <f aca="false">IF(AK92=0,"",IF(OR(AM92&lt;2,AO92&gt;PFYDate),BA92,IF((AO92-1)&lt;AL92,-1,12*(YEAR((AO92-1))-YEAR(AL92))+MONTH((AO92-1))-MONTH(AL92)-IF(DAY((AO92-1))&lt;MIN(DAY(AL92),DAY(EOMONTH((AO92-1),0))),1,0))))</f>
        <v/>
      </c>
      <c r="BC92" s="16" t="str">
        <f aca="false">IF(AK92=0,"",IF(OR(AM92&lt;3,AP92&gt;PFYDate),BA92,IF((AP92-1)&lt;AL92,-1,12*(YEAR((AP92-1))-YEAR(AL92))+MONTH((AP92-1))-MONTH(AL92)-IF(DAY((AP92-1))&lt;MIN(DAY(AL92),DAY(EOMONTH((AP92-1),0))),1,0))))</f>
        <v/>
      </c>
      <c r="BD92" s="16"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16"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16" t="str">
        <f aca="false">IF(AK92=0,"",IF(AW92="FT",IF(AX92&lt;FT_First,FT_First,IF(AX92&lt;FT_Y5,MIN(FT_Y5,FT_First+FT_Int1*(INT((AX92-FT_First)/FT_Int1)+1)),FT_Y5+12*INT((AX92-FT_Y5)/12)+FT_Int2*(INT(MOD(AX92-FT_Y5,12)/FT_Int2)+1))),IF(AW92="PT",IF(AX92&lt;PT_First,PT_First,PT_First+PT_Int*(INT((AX92-PT_First)/PT_Int)+1)),"")))</f>
        <v/>
      </c>
      <c r="BG92" s="16" t="str">
        <f aca="false">IF(AK92=0,"",IF(NOT(LH_Ready),0,COUNTIFS(INDEX(LH_Data,0,LH_ColFirst),$A92,INDEX(LH_Data,0,LH_ColSur),$B92,INDEX(LH_Data,0,LH_ColCat),BonusCat)))</f>
        <v/>
      </c>
      <c r="BH92" s="16" t="str">
        <f aca="false">IF(AK92=0,"",IF(OR(NOT(LH_Ready),BG92=0),0,SUMPRODUCT(MAX((INDEX(LH_Data,0,LH_ColFirst)=$A92)*(INDEX(LH_Data,0,LH_ColSur)=$B92)*(INDEX(LH_Data,0,LH_ColCat)=BonusCat)*ROW(LH_Data)))))</f>
        <v/>
      </c>
      <c r="BI92" s="16" t="str">
        <f aca="false">IF(AK92=0,"",IF(EOMONTH(AsOfDate,-1)&lt;AL92,-1,12*(YEAR(EOMONTH(AsOfDate,-1))-YEAR(AL92))+MONTH(EOMONTH(AsOfDate,-1))-MONTH(AL92)-IF(DAY(EOMONTH(AsOfDate,-1))&lt;MIN(DAY(AL92),DAY(EOMONTH(EOMONTH(AsOfDate,-1),0))),1,0)))</f>
        <v/>
      </c>
      <c r="BJ92" s="16" t="str">
        <f aca="false">IF(AK92=0,"",IF(OR(AM92&lt;2,AO92&gt;EOMONTH(AsOfDate,-1)),BI92,IF((AO92-1)&lt;AL92,-1,12*(YEAR((AO92-1))-YEAR(AL92))+MONTH((AO92-1))-MONTH(AL92)-IF(DAY((AO92-1))&lt;MIN(DAY(AL92),DAY(EOMONTH((AO92-1),0))),1,0))))</f>
        <v/>
      </c>
      <c r="BK92" s="16" t="str">
        <f aca="false">IF(AK92=0,"",IF(OR(AM92&lt;3,AP92&gt;EOMONTH(AsOfDate,-1)),BI92,IF((AP92-1)&lt;AL92,-1,12*(YEAR((AP92-1))-YEAR(AL92))+MONTH((AP92-1))-MONTH(AL92)-IF(DAY((AP92-1))&lt;MIN(DAY(AL92),DAY(EOMONTH((AP92-1),0))),1,0))))</f>
        <v/>
      </c>
      <c r="BL92" s="16"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16" t="str">
        <f aca="false">IF(AK92=0,"",IF(AW92="FT",IF(AX92&lt;FT_First,"",IF(AX92&lt;FT_Y5,FT_First+FT_Int1*INT((AX92-FT_First)/FT_Int1),FT_Y5+FT_Int2*INT((AX92-FT_Y5)/FT_Int2))),IF(AW92="PT",IF(AX92&lt;PT_First,"",PT_First+PT_Int*INT((AX92-PT_First)/PT_Int)),"")))</f>
        <v/>
      </c>
      <c r="BN92" s="16" t="str">
        <f aca="false">IF(AK92=0,"",IF((SchemeStart-1)&lt;AL92,-1,12*(YEAR((SchemeStart-1))-YEAR(AL92))+MONTH((SchemeStart-1))-MONTH(AL92)-IF(DAY((SchemeStart-1))&lt;MIN(DAY(AL92),DAY(EOMONTH((SchemeStart-1),0))),1,0)))</f>
        <v/>
      </c>
      <c r="BO92" s="16" t="str">
        <f aca="false">IF(AK92=0,"",IF(OR(AM92&lt;2,AO92&gt;(SchemeStart-1)),BN92,IF((AO92-1)&lt;AL92,-1,12*(YEAR((AO92-1))-YEAR(AL92))+MONTH((AO92-1))-MONTH(AL92)-IF(DAY((AO92-1))&lt;MIN(DAY(AL92),DAY(EOMONTH((AO92-1),0))),1,0))))</f>
        <v/>
      </c>
      <c r="BP92" s="16" t="str">
        <f aca="false">IF(AK92=0,"",IF(OR(AM92&lt;3,AP92&gt;(SchemeStart-1)),BN92,IF((AP92-1)&lt;AL92,-1,12*(YEAR((AP92-1))-YEAR(AL92))+MONTH((AP92-1))-MONTH(AL92)-IF(DAY((AP92-1))&lt;MIN(DAY(AL92),DAY(EOMONTH((AP92-1),0))),1,0))))</f>
        <v/>
      </c>
      <c r="BQ92" s="16"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12"/>
      <c r="B93" s="12"/>
      <c r="C93" s="12"/>
      <c r="D93" s="13"/>
      <c r="E93" s="14" t="str">
        <f aca="false">IF(OR(AK93=0,$D93=""),"",DATE(YEAR(AsOfDate)+IF(DATE(YEAR(AsOfDate),MONTH($D93),DAY($D93))&lt;=AsOfDate,1,0),MONTH($D93),DAY($D93)))</f>
        <v/>
      </c>
      <c r="F93" s="13"/>
      <c r="G93" s="13"/>
      <c r="H93" s="13"/>
      <c r="I93" s="13"/>
      <c r="J93" s="13"/>
      <c r="K93" s="14" t="str">
        <f aca="false">IF(AK93=0,"",DATE(YEAR(AsOfDate)+IF(DATE(YEAR(AsOfDate),MONTH(AL93),DAY(AL93))&lt;=AsOfDate,1,0),MONTH(AL93),DAY(AL93)))</f>
        <v/>
      </c>
      <c r="L93" s="15" t="str">
        <f aca="false">IF(AK93=0,"",ROUND((AsOfDate-AL93)/365.25,1))</f>
        <v/>
      </c>
      <c r="M93" s="16" t="str">
        <f aca="false">IF(AK93=0,"",IF(AsOfDate&lt;AL93,"-",DATEDIF(AL93,AsOfDate,"y")&amp;"y "&amp;DATEDIF(AL93,AsOfDate,"ym")&amp;"m "&amp;DATEDIF(AL93,AsOfDate,"md")&amp;"d"))</f>
        <v/>
      </c>
      <c r="N93" s="17" t="str">
        <f aca="false">IF(AK93=0,"",O93*HoursPerDay)</f>
        <v/>
      </c>
      <c r="O93" s="17" t="str">
        <f aca="false">IF(AK93=0,"",MAX(0,BD93-BQ93))</f>
        <v/>
      </c>
      <c r="P93" s="18"/>
      <c r="Q93" s="16"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16"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IF(AK93=0,"",IF(AW93="None","",EDATE(AL93,BF93)))</f>
        <v/>
      </c>
      <c r="T93" s="17" t="str">
        <f aca="false">IF(AK93=0,"",IF(NOT(LH_Ready),"",IF($F93&gt;PFYDate,0,IF(LH_ColPeriod=0,W93-U93+V93,SUMIFS(INDEX(LH_Data,0,LH_ColAcc),INDEX(LH_Data,0,LH_ColFirst),$A93,INDEX(LH_Data,0,LH_ColSur),$B93,INDEX(LH_Data,0,LH_ColCat),BonusCat,INDEX(LH_Data,0,LH_ColPeriod),LH_OpenLabel)*UnitFactor))))</f>
        <v/>
      </c>
      <c r="U93" s="17" t="str">
        <f aca="false">IF(AK93=0,"",IF(NOT(LH_Ready),"",SUMIFS(INDEX(LH_Data,0,LH_ColAcc),INDEX(LH_Data,0,LH_ColFirst),$A93,INDEX(LH_Data,0,LH_ColSur),$B93,INDEX(LH_Data,0,LH_ColCat),BonusCat,INDEX(LH_Data,0,LH_ColStart),"&gt;="&amp;AL93)*UnitFactor))</f>
        <v/>
      </c>
      <c r="V93" s="17" t="str">
        <f aca="false">IF(AK93=0,"",IF(NOT(LH_Ready),"",SUMIFS(INDEX(LH_Data,0,LH_ColTaken),INDEX(LH_Data,0,LH_ColFirst),$A93,INDEX(LH_Data,0,LH_ColSur),$B93,INDEX(LH_Data,0,LH_ColCat),BonusCat,INDEX(LH_Data,0,LH_ColStart),"&gt;="&amp;AL93)*UnitFactor))</f>
        <v/>
      </c>
      <c r="W93" s="17" t="str">
        <f aca="false">IF(AK93=0,"",IF(NOT(LH_Ready),"",IF(BH93=0,0,INDEX(INDEX(LH_Data,0,LH_ColClose),BH93-1)*UnitFactor)))</f>
        <v/>
      </c>
      <c r="X93" s="17" t="str">
        <f aca="false">IF(AK93=0,"",(MAX(0,BD93-BQ93)-MAX(0,BE93-BQ93))*HoursPerDay)</f>
        <v/>
      </c>
      <c r="Y93" s="17" t="str">
        <f aca="false">IF(AK93=0,"",IF(NOT(LH_Ready),"",IF($AI93="Yes",N(AE93)*HoursPerDay-SUMIFS(INDEX(LH_Data,0,LH_ColAcc),INDEX(LH_Data,0,LH_ColFirst),$A93,INDEX(LH_Data,0,LH_ColSur),$B93,INDEX(LH_Data,0,LH_ColCat),BonusCat,INDEX(LH_Data,0,LH_ColStart),"&gt;="&amp;(EOMONTH(AsOfDate,-1)+1),INDEX(LH_Data,0,LH_ColStart),"&lt;="&amp;AsOfDate)*UnitFactor,IF(BG93=0,N93,N93-N(T93)-N(U93)))))</f>
        <v/>
      </c>
      <c r="Z93" s="16" t="str">
        <f aca="false">IF(OR(AK93=0,Y93=""),"",IF(Y93&gt;0,"Yes","No"))</f>
        <v/>
      </c>
      <c r="AA93" s="16"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17" t="str">
        <f aca="false">IF(OR(AK93=0,T93=""),"",MAX(0,BE93-BQ93)*HoursPerDay-T93)</f>
        <v/>
      </c>
      <c r="AC93" s="16" t="str">
        <f aca="false">IF(AK93=0,"",BG93)</f>
        <v/>
      </c>
      <c r="AD93" s="16"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17" t="str">
        <f aca="false">IF(AK93=0,"",O93-MAX(0,BL93-BQ93))</f>
        <v/>
      </c>
      <c r="AF93" s="14" t="str">
        <f aca="false">IF(OR(AK93=0,AE93="",N(AE93)=0,BM93=""),"",EDATE(AL93,BM93))</f>
        <v/>
      </c>
      <c r="AG93" s="17" t="str">
        <f aca="false">IF(AK93=0,"",MIN(BD93,BQ93))</f>
        <v/>
      </c>
      <c r="AH93" s="17" t="str">
        <f aca="false">IF(AK93=0,"",IF(NOT(LH_Ready),"",IF(BG93=0,0,MAX(0,ROUND(N(T93)+N(U93)-N93,2)))))</f>
        <v/>
      </c>
      <c r="AI93" s="12"/>
      <c r="AJ93" s="12"/>
      <c r="AK93" s="16" t="n">
        <f aca="false">IF(OR(LEN($A93&amp;$B93)=0,$F93=""),0,1)</f>
        <v>0</v>
      </c>
      <c r="AL93" s="14" t="str">
        <f aca="false">IF(AK93=0,"",IF(PreSchemeCounts="No",MAX(SchemeStart,IF($J93&lt;&gt;"",$J93,IF(OR(CasualCounts="Yes",COUNT($G93:$I93)=0),$F93,IF(Apply2026="No",IF($I93="",$F93,$I93),IF(COUNT($H93:$I93)=0,$F93,MIN($H93:$I93)))))),IF($J93&lt;&gt;"",$J93,IF(OR(CasualCounts="Yes",COUNT($G93:$I93)=0),$F93,IF(Apply2026="No",IF($I93="",$F93,$I93),IF(COUNT($H93:$I93)=0,$F93,MIN($H93:$I93)))))))</f>
        <v/>
      </c>
      <c r="AM93" s="16" t="str">
        <f aca="false">IF(AK93=0,"",COUNT($G93:$I93))</f>
        <v/>
      </c>
      <c r="AN93" s="14" t="str">
        <f aca="false">IF(AK93=0,"",IFERROR(SMALL($G93:$I93,1),""))</f>
        <v/>
      </c>
      <c r="AO93" s="14" t="str">
        <f aca="false">IF(AK93=0,"",IFERROR(SMALL($G93:$I93,2),""))</f>
        <v/>
      </c>
      <c r="AP93" s="14" t="str">
        <f aca="false">IF(AK93=0,"",IFERROR(SMALL($G93:$I93,3),""))</f>
        <v/>
      </c>
      <c r="AQ93" s="16" t="str">
        <f aca="false">IF(AK93=0,"",IF(AN93="","",IF(AN93=$H93,"Part-Time",IF(AN93=$I93,"Full-Time","Casual"))))</f>
        <v/>
      </c>
      <c r="AR93" s="16" t="str">
        <f aca="false">IF(AK93=0,"",IF(AO93="","",IF(AO93=$H93,"Part-Time",IF(AO93=$I93,"Full-Time","Casual"))))</f>
        <v/>
      </c>
      <c r="AS93" s="16" t="str">
        <f aca="false">IF(AK93=0,"",IF(AP93="","",IF(AP93=$H93,"Part-Time",IF(AP93=$I93,"Full-Time","Casual"))))</f>
        <v/>
      </c>
      <c r="AT93" s="16"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16" t="str">
        <f aca="false">IF(AK93=0,"",IF(AM93&lt;2,"",IF(OR(ISNUMBER(SEARCH("full",AR93)),UPPER(TRIM(AR93))="FT",UPPER(TRIM(AR93))="FTE"),"FT",IF(AND(OR(ISNUMBER(SEARCH("part",AR93)),UPPER(TRIM(AR93))="PT",UPPER(TRIM(AR93))="PTE"),Apply2026="Yes",OR($P93="",N($P93)&gt;=PT_MinHours)),"PT","None"))))</f>
        <v/>
      </c>
      <c r="AV93" s="16" t="str">
        <f aca="false">IF(AK93=0,"",IF(AM93&lt;3,"",IF(OR(ISNUMBER(SEARCH("full",AS93)),UPPER(TRIM(AS93))="FT",UPPER(TRIM(AS93))="FTE"),"FT",IF(AND(OR(ISNUMBER(SEARCH("part",AS93)),UPPER(TRIM(AS93))="PT",UPPER(TRIM(AS93))="PTE"),Apply2026="Yes",OR($P93="",N($P93)&gt;=PT_MinHours)),"PT","None"))))</f>
        <v/>
      </c>
      <c r="AW93" s="16" t="str">
        <f aca="false">IF(AK93=0,"",IF(AND(AM93&gt;=3,AP93&lt;=AsOfDate),AV93,IF(AND(AM93&gt;=2,AO93&lt;=AsOfDate),AU93,AT93)))</f>
        <v/>
      </c>
      <c r="AX93" s="16" t="str">
        <f aca="false">IF(AK93=0,"",IF(AsOfDate&lt;AL93,-1,12*(YEAR(AsOfDate)-YEAR(AL93))+MONTH(AsOfDate)-MONTH(AL93)-IF(DAY(AsOfDate)&lt;MIN(DAY(AL93),DAY(EOMONTH(AsOfDate,0))),1,0)))</f>
        <v/>
      </c>
      <c r="AY93" s="16" t="str">
        <f aca="false">IF(AK93=0,"",IF(OR(AM93&lt;2,AO93&gt;AsOfDate),AX93,IF((AO93-1)&lt;AL93,-1,12*(YEAR((AO93-1))-YEAR(AL93))+MONTH((AO93-1))-MONTH(AL93)-IF(DAY((AO93-1))&lt;MIN(DAY(AL93),DAY(EOMONTH((AO93-1),0))),1,0))))</f>
        <v/>
      </c>
      <c r="AZ93" s="16" t="str">
        <f aca="false">IF(AK93=0,"",IF(OR(AM93&lt;3,AP93&gt;AsOfDate),AX93,IF((AP93-1)&lt;AL93,-1,12*(YEAR((AP93-1))-YEAR(AL93))+MONTH((AP93-1))-MONTH(AL93)-IF(DAY((AP93-1))&lt;MIN(DAY(AL93),DAY(EOMONTH((AP93-1),0))),1,0))))</f>
        <v/>
      </c>
      <c r="BA93" s="16" t="str">
        <f aca="false">IF(AK93=0,"",IF(PFYDate&lt;AL93,-1,12*(YEAR(PFYDate)-YEAR(AL93))+MONTH(PFYDate)-MONTH(AL93)-IF(DAY(PFYDate)&lt;MIN(DAY(AL93),DAY(EOMONTH(PFYDate,0))),1,0)))</f>
        <v/>
      </c>
      <c r="BB93" s="16" t="str">
        <f aca="false">IF(AK93=0,"",IF(OR(AM93&lt;2,AO93&gt;PFYDate),BA93,IF((AO93-1)&lt;AL93,-1,12*(YEAR((AO93-1))-YEAR(AL93))+MONTH((AO93-1))-MONTH(AL93)-IF(DAY((AO93-1))&lt;MIN(DAY(AL93),DAY(EOMONTH((AO93-1),0))),1,0))))</f>
        <v/>
      </c>
      <c r="BC93" s="16" t="str">
        <f aca="false">IF(AK93=0,"",IF(OR(AM93&lt;3,AP93&gt;PFYDate),BA93,IF((AP93-1)&lt;AL93,-1,12*(YEAR((AP93-1))-YEAR(AL93))+MONTH((AP93-1))-MONTH(AL93)-IF(DAY((AP93-1))&lt;MIN(DAY(AL93),DAY(EOMONTH((AP93-1),0))),1,0))))</f>
        <v/>
      </c>
      <c r="BD93" s="16"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16"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16" t="str">
        <f aca="false">IF(AK93=0,"",IF(AW93="FT",IF(AX93&lt;FT_First,FT_First,IF(AX93&lt;FT_Y5,MIN(FT_Y5,FT_First+FT_Int1*(INT((AX93-FT_First)/FT_Int1)+1)),FT_Y5+12*INT((AX93-FT_Y5)/12)+FT_Int2*(INT(MOD(AX93-FT_Y5,12)/FT_Int2)+1))),IF(AW93="PT",IF(AX93&lt;PT_First,PT_First,PT_First+PT_Int*(INT((AX93-PT_First)/PT_Int)+1)),"")))</f>
        <v/>
      </c>
      <c r="BG93" s="16" t="str">
        <f aca="false">IF(AK93=0,"",IF(NOT(LH_Ready),0,COUNTIFS(INDEX(LH_Data,0,LH_ColFirst),$A93,INDEX(LH_Data,0,LH_ColSur),$B93,INDEX(LH_Data,0,LH_ColCat),BonusCat)))</f>
        <v/>
      </c>
      <c r="BH93" s="16" t="str">
        <f aca="false">IF(AK93=0,"",IF(OR(NOT(LH_Ready),BG93=0),0,SUMPRODUCT(MAX((INDEX(LH_Data,0,LH_ColFirst)=$A93)*(INDEX(LH_Data,0,LH_ColSur)=$B93)*(INDEX(LH_Data,0,LH_ColCat)=BonusCat)*ROW(LH_Data)))))</f>
        <v/>
      </c>
      <c r="BI93" s="16" t="str">
        <f aca="false">IF(AK93=0,"",IF(EOMONTH(AsOfDate,-1)&lt;AL93,-1,12*(YEAR(EOMONTH(AsOfDate,-1))-YEAR(AL93))+MONTH(EOMONTH(AsOfDate,-1))-MONTH(AL93)-IF(DAY(EOMONTH(AsOfDate,-1))&lt;MIN(DAY(AL93),DAY(EOMONTH(EOMONTH(AsOfDate,-1),0))),1,0)))</f>
        <v/>
      </c>
      <c r="BJ93" s="16" t="str">
        <f aca="false">IF(AK93=0,"",IF(OR(AM93&lt;2,AO93&gt;EOMONTH(AsOfDate,-1)),BI93,IF((AO93-1)&lt;AL93,-1,12*(YEAR((AO93-1))-YEAR(AL93))+MONTH((AO93-1))-MONTH(AL93)-IF(DAY((AO93-1))&lt;MIN(DAY(AL93),DAY(EOMONTH((AO93-1),0))),1,0))))</f>
        <v/>
      </c>
      <c r="BK93" s="16" t="str">
        <f aca="false">IF(AK93=0,"",IF(OR(AM93&lt;3,AP93&gt;EOMONTH(AsOfDate,-1)),BI93,IF((AP93-1)&lt;AL93,-1,12*(YEAR((AP93-1))-YEAR(AL93))+MONTH((AP93-1))-MONTH(AL93)-IF(DAY((AP93-1))&lt;MIN(DAY(AL93),DAY(EOMONTH((AP93-1),0))),1,0))))</f>
        <v/>
      </c>
      <c r="BL93" s="16"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16" t="str">
        <f aca="false">IF(AK93=0,"",IF(AW93="FT",IF(AX93&lt;FT_First,"",IF(AX93&lt;FT_Y5,FT_First+FT_Int1*INT((AX93-FT_First)/FT_Int1),FT_Y5+FT_Int2*INT((AX93-FT_Y5)/FT_Int2))),IF(AW93="PT",IF(AX93&lt;PT_First,"",PT_First+PT_Int*INT((AX93-PT_First)/PT_Int)),"")))</f>
        <v/>
      </c>
      <c r="BN93" s="16" t="str">
        <f aca="false">IF(AK93=0,"",IF((SchemeStart-1)&lt;AL93,-1,12*(YEAR((SchemeStart-1))-YEAR(AL93))+MONTH((SchemeStart-1))-MONTH(AL93)-IF(DAY((SchemeStart-1))&lt;MIN(DAY(AL93),DAY(EOMONTH((SchemeStart-1),0))),1,0)))</f>
        <v/>
      </c>
      <c r="BO93" s="16" t="str">
        <f aca="false">IF(AK93=0,"",IF(OR(AM93&lt;2,AO93&gt;(SchemeStart-1)),BN93,IF((AO93-1)&lt;AL93,-1,12*(YEAR((AO93-1))-YEAR(AL93))+MONTH((AO93-1))-MONTH(AL93)-IF(DAY((AO93-1))&lt;MIN(DAY(AL93),DAY(EOMONTH((AO93-1),0))),1,0))))</f>
        <v/>
      </c>
      <c r="BP93" s="16" t="str">
        <f aca="false">IF(AK93=0,"",IF(OR(AM93&lt;3,AP93&gt;(SchemeStart-1)),BN93,IF((AP93-1)&lt;AL93,-1,12*(YEAR((AP93-1))-YEAR(AL93))+MONTH((AP93-1))-MONTH(AL93)-IF(DAY((AP93-1))&lt;MIN(DAY(AL93),DAY(EOMONTH((AP93-1),0))),1,0))))</f>
        <v/>
      </c>
      <c r="BQ93" s="16"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12"/>
      <c r="B94" s="12"/>
      <c r="C94" s="12"/>
      <c r="D94" s="13"/>
      <c r="E94" s="14" t="str">
        <f aca="false">IF(OR(AK94=0,$D94=""),"",DATE(YEAR(AsOfDate)+IF(DATE(YEAR(AsOfDate),MONTH($D94),DAY($D94))&lt;=AsOfDate,1,0),MONTH($D94),DAY($D94)))</f>
        <v/>
      </c>
      <c r="F94" s="13"/>
      <c r="G94" s="13"/>
      <c r="H94" s="13"/>
      <c r="I94" s="13"/>
      <c r="J94" s="13"/>
      <c r="K94" s="14" t="str">
        <f aca="false">IF(AK94=0,"",DATE(YEAR(AsOfDate)+IF(DATE(YEAR(AsOfDate),MONTH(AL94),DAY(AL94))&lt;=AsOfDate,1,0),MONTH(AL94),DAY(AL94)))</f>
        <v/>
      </c>
      <c r="L94" s="15" t="str">
        <f aca="false">IF(AK94=0,"",ROUND((AsOfDate-AL94)/365.25,1))</f>
        <v/>
      </c>
      <c r="M94" s="16" t="str">
        <f aca="false">IF(AK94=0,"",IF(AsOfDate&lt;AL94,"-",DATEDIF(AL94,AsOfDate,"y")&amp;"y "&amp;DATEDIF(AL94,AsOfDate,"ym")&amp;"m "&amp;DATEDIF(AL94,AsOfDate,"md")&amp;"d"))</f>
        <v/>
      </c>
      <c r="N94" s="17" t="str">
        <f aca="false">IF(AK94=0,"",O94*HoursPerDay)</f>
        <v/>
      </c>
      <c r="O94" s="17" t="str">
        <f aca="false">IF(AK94=0,"",MAX(0,BD94-BQ94))</f>
        <v/>
      </c>
      <c r="P94" s="18"/>
      <c r="Q94" s="16"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16"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IF(AK94=0,"",IF(AW94="None","",EDATE(AL94,BF94)))</f>
        <v/>
      </c>
      <c r="T94" s="17" t="str">
        <f aca="false">IF(AK94=0,"",IF(NOT(LH_Ready),"",IF($F94&gt;PFYDate,0,IF(LH_ColPeriod=0,W94-U94+V94,SUMIFS(INDEX(LH_Data,0,LH_ColAcc),INDEX(LH_Data,0,LH_ColFirst),$A94,INDEX(LH_Data,0,LH_ColSur),$B94,INDEX(LH_Data,0,LH_ColCat),BonusCat,INDEX(LH_Data,0,LH_ColPeriod),LH_OpenLabel)*UnitFactor))))</f>
        <v/>
      </c>
      <c r="U94" s="17" t="str">
        <f aca="false">IF(AK94=0,"",IF(NOT(LH_Ready),"",SUMIFS(INDEX(LH_Data,0,LH_ColAcc),INDEX(LH_Data,0,LH_ColFirst),$A94,INDEX(LH_Data,0,LH_ColSur),$B94,INDEX(LH_Data,0,LH_ColCat),BonusCat,INDEX(LH_Data,0,LH_ColStart),"&gt;="&amp;AL94)*UnitFactor))</f>
        <v/>
      </c>
      <c r="V94" s="17" t="str">
        <f aca="false">IF(AK94=0,"",IF(NOT(LH_Ready),"",SUMIFS(INDEX(LH_Data,0,LH_ColTaken),INDEX(LH_Data,0,LH_ColFirst),$A94,INDEX(LH_Data,0,LH_ColSur),$B94,INDEX(LH_Data,0,LH_ColCat),BonusCat,INDEX(LH_Data,0,LH_ColStart),"&gt;="&amp;AL94)*UnitFactor))</f>
        <v/>
      </c>
      <c r="W94" s="17" t="str">
        <f aca="false">IF(AK94=0,"",IF(NOT(LH_Ready),"",IF(BH94=0,0,INDEX(INDEX(LH_Data,0,LH_ColClose),BH94-1)*UnitFactor)))</f>
        <v/>
      </c>
      <c r="X94" s="17" t="str">
        <f aca="false">IF(AK94=0,"",(MAX(0,BD94-BQ94)-MAX(0,BE94-BQ94))*HoursPerDay)</f>
        <v/>
      </c>
      <c r="Y94" s="17" t="str">
        <f aca="false">IF(AK94=0,"",IF(NOT(LH_Ready),"",IF($AI94="Yes",N(AE94)*HoursPerDay-SUMIFS(INDEX(LH_Data,0,LH_ColAcc),INDEX(LH_Data,0,LH_ColFirst),$A94,INDEX(LH_Data,0,LH_ColSur),$B94,INDEX(LH_Data,0,LH_ColCat),BonusCat,INDEX(LH_Data,0,LH_ColStart),"&gt;="&amp;(EOMONTH(AsOfDate,-1)+1),INDEX(LH_Data,0,LH_ColStart),"&lt;="&amp;AsOfDate)*UnitFactor,IF(BG94=0,N94,N94-N(T94)-N(U94)))))</f>
        <v/>
      </c>
      <c r="Z94" s="16" t="str">
        <f aca="false">IF(OR(AK94=0,Y94=""),"",IF(Y94&gt;0,"Yes","No"))</f>
        <v/>
      </c>
      <c r="AA94" s="16"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17" t="str">
        <f aca="false">IF(OR(AK94=0,T94=""),"",MAX(0,BE94-BQ94)*HoursPerDay-T94)</f>
        <v/>
      </c>
      <c r="AC94" s="16" t="str">
        <f aca="false">IF(AK94=0,"",BG94)</f>
        <v/>
      </c>
      <c r="AD94" s="16"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17" t="str">
        <f aca="false">IF(AK94=0,"",O94-MAX(0,BL94-BQ94))</f>
        <v/>
      </c>
      <c r="AF94" s="14" t="str">
        <f aca="false">IF(OR(AK94=0,AE94="",N(AE94)=0,BM94=""),"",EDATE(AL94,BM94))</f>
        <v/>
      </c>
      <c r="AG94" s="17" t="str">
        <f aca="false">IF(AK94=0,"",MIN(BD94,BQ94))</f>
        <v/>
      </c>
      <c r="AH94" s="17" t="str">
        <f aca="false">IF(AK94=0,"",IF(NOT(LH_Ready),"",IF(BG94=0,0,MAX(0,ROUND(N(T94)+N(U94)-N94,2)))))</f>
        <v/>
      </c>
      <c r="AI94" s="12"/>
      <c r="AJ94" s="12"/>
      <c r="AK94" s="16" t="n">
        <f aca="false">IF(OR(LEN($A94&amp;$B94)=0,$F94=""),0,1)</f>
        <v>0</v>
      </c>
      <c r="AL94" s="14" t="str">
        <f aca="false">IF(AK94=0,"",IF(PreSchemeCounts="No",MAX(SchemeStart,IF($J94&lt;&gt;"",$J94,IF(OR(CasualCounts="Yes",COUNT($G94:$I94)=0),$F94,IF(Apply2026="No",IF($I94="",$F94,$I94),IF(COUNT($H94:$I94)=0,$F94,MIN($H94:$I94)))))),IF($J94&lt;&gt;"",$J94,IF(OR(CasualCounts="Yes",COUNT($G94:$I94)=0),$F94,IF(Apply2026="No",IF($I94="",$F94,$I94),IF(COUNT($H94:$I94)=0,$F94,MIN($H94:$I94)))))))</f>
        <v/>
      </c>
      <c r="AM94" s="16" t="str">
        <f aca="false">IF(AK94=0,"",COUNT($G94:$I94))</f>
        <v/>
      </c>
      <c r="AN94" s="14" t="str">
        <f aca="false">IF(AK94=0,"",IFERROR(SMALL($G94:$I94,1),""))</f>
        <v/>
      </c>
      <c r="AO94" s="14" t="str">
        <f aca="false">IF(AK94=0,"",IFERROR(SMALL($G94:$I94,2),""))</f>
        <v/>
      </c>
      <c r="AP94" s="14" t="str">
        <f aca="false">IF(AK94=0,"",IFERROR(SMALL($G94:$I94,3),""))</f>
        <v/>
      </c>
      <c r="AQ94" s="16" t="str">
        <f aca="false">IF(AK94=0,"",IF(AN94="","",IF(AN94=$H94,"Part-Time",IF(AN94=$I94,"Full-Time","Casual"))))</f>
        <v/>
      </c>
      <c r="AR94" s="16" t="str">
        <f aca="false">IF(AK94=0,"",IF(AO94="","",IF(AO94=$H94,"Part-Time",IF(AO94=$I94,"Full-Time","Casual"))))</f>
        <v/>
      </c>
      <c r="AS94" s="16" t="str">
        <f aca="false">IF(AK94=0,"",IF(AP94="","",IF(AP94=$H94,"Part-Time",IF(AP94=$I94,"Full-Time","Casual"))))</f>
        <v/>
      </c>
      <c r="AT94" s="16"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16" t="str">
        <f aca="false">IF(AK94=0,"",IF(AM94&lt;2,"",IF(OR(ISNUMBER(SEARCH("full",AR94)),UPPER(TRIM(AR94))="FT",UPPER(TRIM(AR94))="FTE"),"FT",IF(AND(OR(ISNUMBER(SEARCH("part",AR94)),UPPER(TRIM(AR94))="PT",UPPER(TRIM(AR94))="PTE"),Apply2026="Yes",OR($P94="",N($P94)&gt;=PT_MinHours)),"PT","None"))))</f>
        <v/>
      </c>
      <c r="AV94" s="16" t="str">
        <f aca="false">IF(AK94=0,"",IF(AM94&lt;3,"",IF(OR(ISNUMBER(SEARCH("full",AS94)),UPPER(TRIM(AS94))="FT",UPPER(TRIM(AS94))="FTE"),"FT",IF(AND(OR(ISNUMBER(SEARCH("part",AS94)),UPPER(TRIM(AS94))="PT",UPPER(TRIM(AS94))="PTE"),Apply2026="Yes",OR($P94="",N($P94)&gt;=PT_MinHours)),"PT","None"))))</f>
        <v/>
      </c>
      <c r="AW94" s="16" t="str">
        <f aca="false">IF(AK94=0,"",IF(AND(AM94&gt;=3,AP94&lt;=AsOfDate),AV94,IF(AND(AM94&gt;=2,AO94&lt;=AsOfDate),AU94,AT94)))</f>
        <v/>
      </c>
      <c r="AX94" s="16" t="str">
        <f aca="false">IF(AK94=0,"",IF(AsOfDate&lt;AL94,-1,12*(YEAR(AsOfDate)-YEAR(AL94))+MONTH(AsOfDate)-MONTH(AL94)-IF(DAY(AsOfDate)&lt;MIN(DAY(AL94),DAY(EOMONTH(AsOfDate,0))),1,0)))</f>
        <v/>
      </c>
      <c r="AY94" s="16" t="str">
        <f aca="false">IF(AK94=0,"",IF(OR(AM94&lt;2,AO94&gt;AsOfDate),AX94,IF((AO94-1)&lt;AL94,-1,12*(YEAR((AO94-1))-YEAR(AL94))+MONTH((AO94-1))-MONTH(AL94)-IF(DAY((AO94-1))&lt;MIN(DAY(AL94),DAY(EOMONTH((AO94-1),0))),1,0))))</f>
        <v/>
      </c>
      <c r="AZ94" s="16" t="str">
        <f aca="false">IF(AK94=0,"",IF(OR(AM94&lt;3,AP94&gt;AsOfDate),AX94,IF((AP94-1)&lt;AL94,-1,12*(YEAR((AP94-1))-YEAR(AL94))+MONTH((AP94-1))-MONTH(AL94)-IF(DAY((AP94-1))&lt;MIN(DAY(AL94),DAY(EOMONTH((AP94-1),0))),1,0))))</f>
        <v/>
      </c>
      <c r="BA94" s="16" t="str">
        <f aca="false">IF(AK94=0,"",IF(PFYDate&lt;AL94,-1,12*(YEAR(PFYDate)-YEAR(AL94))+MONTH(PFYDate)-MONTH(AL94)-IF(DAY(PFYDate)&lt;MIN(DAY(AL94),DAY(EOMONTH(PFYDate,0))),1,0)))</f>
        <v/>
      </c>
      <c r="BB94" s="16" t="str">
        <f aca="false">IF(AK94=0,"",IF(OR(AM94&lt;2,AO94&gt;PFYDate),BA94,IF((AO94-1)&lt;AL94,-1,12*(YEAR((AO94-1))-YEAR(AL94))+MONTH((AO94-1))-MONTH(AL94)-IF(DAY((AO94-1))&lt;MIN(DAY(AL94),DAY(EOMONTH((AO94-1),0))),1,0))))</f>
        <v/>
      </c>
      <c r="BC94" s="16" t="str">
        <f aca="false">IF(AK94=0,"",IF(OR(AM94&lt;3,AP94&gt;PFYDate),BA94,IF((AP94-1)&lt;AL94,-1,12*(YEAR((AP94-1))-YEAR(AL94))+MONTH((AP94-1))-MONTH(AL94)-IF(DAY((AP94-1))&lt;MIN(DAY(AL94),DAY(EOMONTH((AP94-1),0))),1,0))))</f>
        <v/>
      </c>
      <c r="BD94" s="16"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16"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16" t="str">
        <f aca="false">IF(AK94=0,"",IF(AW94="FT",IF(AX94&lt;FT_First,FT_First,IF(AX94&lt;FT_Y5,MIN(FT_Y5,FT_First+FT_Int1*(INT((AX94-FT_First)/FT_Int1)+1)),FT_Y5+12*INT((AX94-FT_Y5)/12)+FT_Int2*(INT(MOD(AX94-FT_Y5,12)/FT_Int2)+1))),IF(AW94="PT",IF(AX94&lt;PT_First,PT_First,PT_First+PT_Int*(INT((AX94-PT_First)/PT_Int)+1)),"")))</f>
        <v/>
      </c>
      <c r="BG94" s="16" t="str">
        <f aca="false">IF(AK94=0,"",IF(NOT(LH_Ready),0,COUNTIFS(INDEX(LH_Data,0,LH_ColFirst),$A94,INDEX(LH_Data,0,LH_ColSur),$B94,INDEX(LH_Data,0,LH_ColCat),BonusCat)))</f>
        <v/>
      </c>
      <c r="BH94" s="16" t="str">
        <f aca="false">IF(AK94=0,"",IF(OR(NOT(LH_Ready),BG94=0),0,SUMPRODUCT(MAX((INDEX(LH_Data,0,LH_ColFirst)=$A94)*(INDEX(LH_Data,0,LH_ColSur)=$B94)*(INDEX(LH_Data,0,LH_ColCat)=BonusCat)*ROW(LH_Data)))))</f>
        <v/>
      </c>
      <c r="BI94" s="16" t="str">
        <f aca="false">IF(AK94=0,"",IF(EOMONTH(AsOfDate,-1)&lt;AL94,-1,12*(YEAR(EOMONTH(AsOfDate,-1))-YEAR(AL94))+MONTH(EOMONTH(AsOfDate,-1))-MONTH(AL94)-IF(DAY(EOMONTH(AsOfDate,-1))&lt;MIN(DAY(AL94),DAY(EOMONTH(EOMONTH(AsOfDate,-1),0))),1,0)))</f>
        <v/>
      </c>
      <c r="BJ94" s="16" t="str">
        <f aca="false">IF(AK94=0,"",IF(OR(AM94&lt;2,AO94&gt;EOMONTH(AsOfDate,-1)),BI94,IF((AO94-1)&lt;AL94,-1,12*(YEAR((AO94-1))-YEAR(AL94))+MONTH((AO94-1))-MONTH(AL94)-IF(DAY((AO94-1))&lt;MIN(DAY(AL94),DAY(EOMONTH((AO94-1),0))),1,0))))</f>
        <v/>
      </c>
      <c r="BK94" s="16" t="str">
        <f aca="false">IF(AK94=0,"",IF(OR(AM94&lt;3,AP94&gt;EOMONTH(AsOfDate,-1)),BI94,IF((AP94-1)&lt;AL94,-1,12*(YEAR((AP94-1))-YEAR(AL94))+MONTH((AP94-1))-MONTH(AL94)-IF(DAY((AP94-1))&lt;MIN(DAY(AL94),DAY(EOMONTH((AP94-1),0))),1,0))))</f>
        <v/>
      </c>
      <c r="BL94" s="16"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16" t="str">
        <f aca="false">IF(AK94=0,"",IF(AW94="FT",IF(AX94&lt;FT_First,"",IF(AX94&lt;FT_Y5,FT_First+FT_Int1*INT((AX94-FT_First)/FT_Int1),FT_Y5+FT_Int2*INT((AX94-FT_Y5)/FT_Int2))),IF(AW94="PT",IF(AX94&lt;PT_First,"",PT_First+PT_Int*INT((AX94-PT_First)/PT_Int)),"")))</f>
        <v/>
      </c>
      <c r="BN94" s="16" t="str">
        <f aca="false">IF(AK94=0,"",IF((SchemeStart-1)&lt;AL94,-1,12*(YEAR((SchemeStart-1))-YEAR(AL94))+MONTH((SchemeStart-1))-MONTH(AL94)-IF(DAY((SchemeStart-1))&lt;MIN(DAY(AL94),DAY(EOMONTH((SchemeStart-1),0))),1,0)))</f>
        <v/>
      </c>
      <c r="BO94" s="16" t="str">
        <f aca="false">IF(AK94=0,"",IF(OR(AM94&lt;2,AO94&gt;(SchemeStart-1)),BN94,IF((AO94-1)&lt;AL94,-1,12*(YEAR((AO94-1))-YEAR(AL94))+MONTH((AO94-1))-MONTH(AL94)-IF(DAY((AO94-1))&lt;MIN(DAY(AL94),DAY(EOMONTH((AO94-1),0))),1,0))))</f>
        <v/>
      </c>
      <c r="BP94" s="16" t="str">
        <f aca="false">IF(AK94=0,"",IF(OR(AM94&lt;3,AP94&gt;(SchemeStart-1)),BN94,IF((AP94-1)&lt;AL94,-1,12*(YEAR((AP94-1))-YEAR(AL94))+MONTH((AP94-1))-MONTH(AL94)-IF(DAY((AP94-1))&lt;MIN(DAY(AL94),DAY(EOMONTH((AP94-1),0))),1,0))))</f>
        <v/>
      </c>
      <c r="BQ94" s="16"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12"/>
      <c r="B95" s="12"/>
      <c r="C95" s="12"/>
      <c r="D95" s="13"/>
      <c r="E95" s="14" t="str">
        <f aca="false">IF(OR(AK95=0,$D95=""),"",DATE(YEAR(AsOfDate)+IF(DATE(YEAR(AsOfDate),MONTH($D95),DAY($D95))&lt;=AsOfDate,1,0),MONTH($D95),DAY($D95)))</f>
        <v/>
      </c>
      <c r="F95" s="13"/>
      <c r="G95" s="13"/>
      <c r="H95" s="13"/>
      <c r="I95" s="13"/>
      <c r="J95" s="13"/>
      <c r="K95" s="14" t="str">
        <f aca="false">IF(AK95=0,"",DATE(YEAR(AsOfDate)+IF(DATE(YEAR(AsOfDate),MONTH(AL95),DAY(AL95))&lt;=AsOfDate,1,0),MONTH(AL95),DAY(AL95)))</f>
        <v/>
      </c>
      <c r="L95" s="15" t="str">
        <f aca="false">IF(AK95=0,"",ROUND((AsOfDate-AL95)/365.25,1))</f>
        <v/>
      </c>
      <c r="M95" s="16" t="str">
        <f aca="false">IF(AK95=0,"",IF(AsOfDate&lt;AL95,"-",DATEDIF(AL95,AsOfDate,"y")&amp;"y "&amp;DATEDIF(AL95,AsOfDate,"ym")&amp;"m "&amp;DATEDIF(AL95,AsOfDate,"md")&amp;"d"))</f>
        <v/>
      </c>
      <c r="N95" s="17" t="str">
        <f aca="false">IF(AK95=0,"",O95*HoursPerDay)</f>
        <v/>
      </c>
      <c r="O95" s="17" t="str">
        <f aca="false">IF(AK95=0,"",MAX(0,BD95-BQ95))</f>
        <v/>
      </c>
      <c r="P95" s="18"/>
      <c r="Q95" s="16"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16"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IF(AK95=0,"",IF(AW95="None","",EDATE(AL95,BF95)))</f>
        <v/>
      </c>
      <c r="T95" s="17" t="str">
        <f aca="false">IF(AK95=0,"",IF(NOT(LH_Ready),"",IF($F95&gt;PFYDate,0,IF(LH_ColPeriod=0,W95-U95+V95,SUMIFS(INDEX(LH_Data,0,LH_ColAcc),INDEX(LH_Data,0,LH_ColFirst),$A95,INDEX(LH_Data,0,LH_ColSur),$B95,INDEX(LH_Data,0,LH_ColCat),BonusCat,INDEX(LH_Data,0,LH_ColPeriod),LH_OpenLabel)*UnitFactor))))</f>
        <v/>
      </c>
      <c r="U95" s="17" t="str">
        <f aca="false">IF(AK95=0,"",IF(NOT(LH_Ready),"",SUMIFS(INDEX(LH_Data,0,LH_ColAcc),INDEX(LH_Data,0,LH_ColFirst),$A95,INDEX(LH_Data,0,LH_ColSur),$B95,INDEX(LH_Data,0,LH_ColCat),BonusCat,INDEX(LH_Data,0,LH_ColStart),"&gt;="&amp;AL95)*UnitFactor))</f>
        <v/>
      </c>
      <c r="V95" s="17" t="str">
        <f aca="false">IF(AK95=0,"",IF(NOT(LH_Ready),"",SUMIFS(INDEX(LH_Data,0,LH_ColTaken),INDEX(LH_Data,0,LH_ColFirst),$A95,INDEX(LH_Data,0,LH_ColSur),$B95,INDEX(LH_Data,0,LH_ColCat),BonusCat,INDEX(LH_Data,0,LH_ColStart),"&gt;="&amp;AL95)*UnitFactor))</f>
        <v/>
      </c>
      <c r="W95" s="17" t="str">
        <f aca="false">IF(AK95=0,"",IF(NOT(LH_Ready),"",IF(BH95=0,0,INDEX(INDEX(LH_Data,0,LH_ColClose),BH95-1)*UnitFactor)))</f>
        <v/>
      </c>
      <c r="X95" s="17" t="str">
        <f aca="false">IF(AK95=0,"",(MAX(0,BD95-BQ95)-MAX(0,BE95-BQ95))*HoursPerDay)</f>
        <v/>
      </c>
      <c r="Y95" s="17" t="str">
        <f aca="false">IF(AK95=0,"",IF(NOT(LH_Ready),"",IF($AI95="Yes",N(AE95)*HoursPerDay-SUMIFS(INDEX(LH_Data,0,LH_ColAcc),INDEX(LH_Data,0,LH_ColFirst),$A95,INDEX(LH_Data,0,LH_ColSur),$B95,INDEX(LH_Data,0,LH_ColCat),BonusCat,INDEX(LH_Data,0,LH_ColStart),"&gt;="&amp;(EOMONTH(AsOfDate,-1)+1),INDEX(LH_Data,0,LH_ColStart),"&lt;="&amp;AsOfDate)*UnitFactor,IF(BG95=0,N95,N95-N(T95)-N(U95)))))</f>
        <v/>
      </c>
      <c r="Z95" s="16" t="str">
        <f aca="false">IF(OR(AK95=0,Y95=""),"",IF(Y95&gt;0,"Yes","No"))</f>
        <v/>
      </c>
      <c r="AA95" s="16"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17" t="str">
        <f aca="false">IF(OR(AK95=0,T95=""),"",MAX(0,BE95-BQ95)*HoursPerDay-T95)</f>
        <v/>
      </c>
      <c r="AC95" s="16" t="str">
        <f aca="false">IF(AK95=0,"",BG95)</f>
        <v/>
      </c>
      <c r="AD95" s="16"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17" t="str">
        <f aca="false">IF(AK95=0,"",O95-MAX(0,BL95-BQ95))</f>
        <v/>
      </c>
      <c r="AF95" s="14" t="str">
        <f aca="false">IF(OR(AK95=0,AE95="",N(AE95)=0,BM95=""),"",EDATE(AL95,BM95))</f>
        <v/>
      </c>
      <c r="AG95" s="17" t="str">
        <f aca="false">IF(AK95=0,"",MIN(BD95,BQ95))</f>
        <v/>
      </c>
      <c r="AH95" s="17" t="str">
        <f aca="false">IF(AK95=0,"",IF(NOT(LH_Ready),"",IF(BG95=0,0,MAX(0,ROUND(N(T95)+N(U95)-N95,2)))))</f>
        <v/>
      </c>
      <c r="AI95" s="12"/>
      <c r="AJ95" s="12"/>
      <c r="AK95" s="16" t="n">
        <f aca="false">IF(OR(LEN($A95&amp;$B95)=0,$F95=""),0,1)</f>
        <v>0</v>
      </c>
      <c r="AL95" s="14" t="str">
        <f aca="false">IF(AK95=0,"",IF(PreSchemeCounts="No",MAX(SchemeStart,IF($J95&lt;&gt;"",$J95,IF(OR(CasualCounts="Yes",COUNT($G95:$I95)=0),$F95,IF(Apply2026="No",IF($I95="",$F95,$I95),IF(COUNT($H95:$I95)=0,$F95,MIN($H95:$I95)))))),IF($J95&lt;&gt;"",$J95,IF(OR(CasualCounts="Yes",COUNT($G95:$I95)=0),$F95,IF(Apply2026="No",IF($I95="",$F95,$I95),IF(COUNT($H95:$I95)=0,$F95,MIN($H95:$I95)))))))</f>
        <v/>
      </c>
      <c r="AM95" s="16" t="str">
        <f aca="false">IF(AK95=0,"",COUNT($G95:$I95))</f>
        <v/>
      </c>
      <c r="AN95" s="14" t="str">
        <f aca="false">IF(AK95=0,"",IFERROR(SMALL($G95:$I95,1),""))</f>
        <v/>
      </c>
      <c r="AO95" s="14" t="str">
        <f aca="false">IF(AK95=0,"",IFERROR(SMALL($G95:$I95,2),""))</f>
        <v/>
      </c>
      <c r="AP95" s="14" t="str">
        <f aca="false">IF(AK95=0,"",IFERROR(SMALL($G95:$I95,3),""))</f>
        <v/>
      </c>
      <c r="AQ95" s="16" t="str">
        <f aca="false">IF(AK95=0,"",IF(AN95="","",IF(AN95=$H95,"Part-Time",IF(AN95=$I95,"Full-Time","Casual"))))</f>
        <v/>
      </c>
      <c r="AR95" s="16" t="str">
        <f aca="false">IF(AK95=0,"",IF(AO95="","",IF(AO95=$H95,"Part-Time",IF(AO95=$I95,"Full-Time","Casual"))))</f>
        <v/>
      </c>
      <c r="AS95" s="16" t="str">
        <f aca="false">IF(AK95=0,"",IF(AP95="","",IF(AP95=$H95,"Part-Time",IF(AP95=$I95,"Full-Time","Casual"))))</f>
        <v/>
      </c>
      <c r="AT95" s="16"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16" t="str">
        <f aca="false">IF(AK95=0,"",IF(AM95&lt;2,"",IF(OR(ISNUMBER(SEARCH("full",AR95)),UPPER(TRIM(AR95))="FT",UPPER(TRIM(AR95))="FTE"),"FT",IF(AND(OR(ISNUMBER(SEARCH("part",AR95)),UPPER(TRIM(AR95))="PT",UPPER(TRIM(AR95))="PTE"),Apply2026="Yes",OR($P95="",N($P95)&gt;=PT_MinHours)),"PT","None"))))</f>
        <v/>
      </c>
      <c r="AV95" s="16" t="str">
        <f aca="false">IF(AK95=0,"",IF(AM95&lt;3,"",IF(OR(ISNUMBER(SEARCH("full",AS95)),UPPER(TRIM(AS95))="FT",UPPER(TRIM(AS95))="FTE"),"FT",IF(AND(OR(ISNUMBER(SEARCH("part",AS95)),UPPER(TRIM(AS95))="PT",UPPER(TRIM(AS95))="PTE"),Apply2026="Yes",OR($P95="",N($P95)&gt;=PT_MinHours)),"PT","None"))))</f>
        <v/>
      </c>
      <c r="AW95" s="16" t="str">
        <f aca="false">IF(AK95=0,"",IF(AND(AM95&gt;=3,AP95&lt;=AsOfDate),AV95,IF(AND(AM95&gt;=2,AO95&lt;=AsOfDate),AU95,AT95)))</f>
        <v/>
      </c>
      <c r="AX95" s="16" t="str">
        <f aca="false">IF(AK95=0,"",IF(AsOfDate&lt;AL95,-1,12*(YEAR(AsOfDate)-YEAR(AL95))+MONTH(AsOfDate)-MONTH(AL95)-IF(DAY(AsOfDate)&lt;MIN(DAY(AL95),DAY(EOMONTH(AsOfDate,0))),1,0)))</f>
        <v/>
      </c>
      <c r="AY95" s="16" t="str">
        <f aca="false">IF(AK95=0,"",IF(OR(AM95&lt;2,AO95&gt;AsOfDate),AX95,IF((AO95-1)&lt;AL95,-1,12*(YEAR((AO95-1))-YEAR(AL95))+MONTH((AO95-1))-MONTH(AL95)-IF(DAY((AO95-1))&lt;MIN(DAY(AL95),DAY(EOMONTH((AO95-1),0))),1,0))))</f>
        <v/>
      </c>
      <c r="AZ95" s="16" t="str">
        <f aca="false">IF(AK95=0,"",IF(OR(AM95&lt;3,AP95&gt;AsOfDate),AX95,IF((AP95-1)&lt;AL95,-1,12*(YEAR((AP95-1))-YEAR(AL95))+MONTH((AP95-1))-MONTH(AL95)-IF(DAY((AP95-1))&lt;MIN(DAY(AL95),DAY(EOMONTH((AP95-1),0))),1,0))))</f>
        <v/>
      </c>
      <c r="BA95" s="16" t="str">
        <f aca="false">IF(AK95=0,"",IF(PFYDate&lt;AL95,-1,12*(YEAR(PFYDate)-YEAR(AL95))+MONTH(PFYDate)-MONTH(AL95)-IF(DAY(PFYDate)&lt;MIN(DAY(AL95),DAY(EOMONTH(PFYDate,0))),1,0)))</f>
        <v/>
      </c>
      <c r="BB95" s="16" t="str">
        <f aca="false">IF(AK95=0,"",IF(OR(AM95&lt;2,AO95&gt;PFYDate),BA95,IF((AO95-1)&lt;AL95,-1,12*(YEAR((AO95-1))-YEAR(AL95))+MONTH((AO95-1))-MONTH(AL95)-IF(DAY((AO95-1))&lt;MIN(DAY(AL95),DAY(EOMONTH((AO95-1),0))),1,0))))</f>
        <v/>
      </c>
      <c r="BC95" s="16" t="str">
        <f aca="false">IF(AK95=0,"",IF(OR(AM95&lt;3,AP95&gt;PFYDate),BA95,IF((AP95-1)&lt;AL95,-1,12*(YEAR((AP95-1))-YEAR(AL95))+MONTH((AP95-1))-MONTH(AL95)-IF(DAY((AP95-1))&lt;MIN(DAY(AL95),DAY(EOMONTH((AP95-1),0))),1,0))))</f>
        <v/>
      </c>
      <c r="BD95" s="16"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16"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16" t="str">
        <f aca="false">IF(AK95=0,"",IF(AW95="FT",IF(AX95&lt;FT_First,FT_First,IF(AX95&lt;FT_Y5,MIN(FT_Y5,FT_First+FT_Int1*(INT((AX95-FT_First)/FT_Int1)+1)),FT_Y5+12*INT((AX95-FT_Y5)/12)+FT_Int2*(INT(MOD(AX95-FT_Y5,12)/FT_Int2)+1))),IF(AW95="PT",IF(AX95&lt;PT_First,PT_First,PT_First+PT_Int*(INT((AX95-PT_First)/PT_Int)+1)),"")))</f>
        <v/>
      </c>
      <c r="BG95" s="16" t="str">
        <f aca="false">IF(AK95=0,"",IF(NOT(LH_Ready),0,COUNTIFS(INDEX(LH_Data,0,LH_ColFirst),$A95,INDEX(LH_Data,0,LH_ColSur),$B95,INDEX(LH_Data,0,LH_ColCat),BonusCat)))</f>
        <v/>
      </c>
      <c r="BH95" s="16" t="str">
        <f aca="false">IF(AK95=0,"",IF(OR(NOT(LH_Ready),BG95=0),0,SUMPRODUCT(MAX((INDEX(LH_Data,0,LH_ColFirst)=$A95)*(INDEX(LH_Data,0,LH_ColSur)=$B95)*(INDEX(LH_Data,0,LH_ColCat)=BonusCat)*ROW(LH_Data)))))</f>
        <v/>
      </c>
      <c r="BI95" s="16" t="str">
        <f aca="false">IF(AK95=0,"",IF(EOMONTH(AsOfDate,-1)&lt;AL95,-1,12*(YEAR(EOMONTH(AsOfDate,-1))-YEAR(AL95))+MONTH(EOMONTH(AsOfDate,-1))-MONTH(AL95)-IF(DAY(EOMONTH(AsOfDate,-1))&lt;MIN(DAY(AL95),DAY(EOMONTH(EOMONTH(AsOfDate,-1),0))),1,0)))</f>
        <v/>
      </c>
      <c r="BJ95" s="16" t="str">
        <f aca="false">IF(AK95=0,"",IF(OR(AM95&lt;2,AO95&gt;EOMONTH(AsOfDate,-1)),BI95,IF((AO95-1)&lt;AL95,-1,12*(YEAR((AO95-1))-YEAR(AL95))+MONTH((AO95-1))-MONTH(AL95)-IF(DAY((AO95-1))&lt;MIN(DAY(AL95),DAY(EOMONTH((AO95-1),0))),1,0))))</f>
        <v/>
      </c>
      <c r="BK95" s="16" t="str">
        <f aca="false">IF(AK95=0,"",IF(OR(AM95&lt;3,AP95&gt;EOMONTH(AsOfDate,-1)),BI95,IF((AP95-1)&lt;AL95,-1,12*(YEAR((AP95-1))-YEAR(AL95))+MONTH((AP95-1))-MONTH(AL95)-IF(DAY((AP95-1))&lt;MIN(DAY(AL95),DAY(EOMONTH((AP95-1),0))),1,0))))</f>
        <v/>
      </c>
      <c r="BL95" s="16"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16" t="str">
        <f aca="false">IF(AK95=0,"",IF(AW95="FT",IF(AX95&lt;FT_First,"",IF(AX95&lt;FT_Y5,FT_First+FT_Int1*INT((AX95-FT_First)/FT_Int1),FT_Y5+FT_Int2*INT((AX95-FT_Y5)/FT_Int2))),IF(AW95="PT",IF(AX95&lt;PT_First,"",PT_First+PT_Int*INT((AX95-PT_First)/PT_Int)),"")))</f>
        <v/>
      </c>
      <c r="BN95" s="16" t="str">
        <f aca="false">IF(AK95=0,"",IF((SchemeStart-1)&lt;AL95,-1,12*(YEAR((SchemeStart-1))-YEAR(AL95))+MONTH((SchemeStart-1))-MONTH(AL95)-IF(DAY((SchemeStart-1))&lt;MIN(DAY(AL95),DAY(EOMONTH((SchemeStart-1),0))),1,0)))</f>
        <v/>
      </c>
      <c r="BO95" s="16" t="str">
        <f aca="false">IF(AK95=0,"",IF(OR(AM95&lt;2,AO95&gt;(SchemeStart-1)),BN95,IF((AO95-1)&lt;AL95,-1,12*(YEAR((AO95-1))-YEAR(AL95))+MONTH((AO95-1))-MONTH(AL95)-IF(DAY((AO95-1))&lt;MIN(DAY(AL95),DAY(EOMONTH((AO95-1),0))),1,0))))</f>
        <v/>
      </c>
      <c r="BP95" s="16" t="str">
        <f aca="false">IF(AK95=0,"",IF(OR(AM95&lt;3,AP95&gt;(SchemeStart-1)),BN95,IF((AP95-1)&lt;AL95,-1,12*(YEAR((AP95-1))-YEAR(AL95))+MONTH((AP95-1))-MONTH(AL95)-IF(DAY((AP95-1))&lt;MIN(DAY(AL95),DAY(EOMONTH((AP95-1),0))),1,0))))</f>
        <v/>
      </c>
      <c r="BQ95" s="16"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12"/>
      <c r="B96" s="12"/>
      <c r="C96" s="12"/>
      <c r="D96" s="13"/>
      <c r="E96" s="14" t="str">
        <f aca="false">IF(OR(AK96=0,$D96=""),"",DATE(YEAR(AsOfDate)+IF(DATE(YEAR(AsOfDate),MONTH($D96),DAY($D96))&lt;=AsOfDate,1,0),MONTH($D96),DAY($D96)))</f>
        <v/>
      </c>
      <c r="F96" s="13"/>
      <c r="G96" s="13"/>
      <c r="H96" s="13"/>
      <c r="I96" s="13"/>
      <c r="J96" s="13"/>
      <c r="K96" s="14" t="str">
        <f aca="false">IF(AK96=0,"",DATE(YEAR(AsOfDate)+IF(DATE(YEAR(AsOfDate),MONTH(AL96),DAY(AL96))&lt;=AsOfDate,1,0),MONTH(AL96),DAY(AL96)))</f>
        <v/>
      </c>
      <c r="L96" s="15" t="str">
        <f aca="false">IF(AK96=0,"",ROUND((AsOfDate-AL96)/365.25,1))</f>
        <v/>
      </c>
      <c r="M96" s="16" t="str">
        <f aca="false">IF(AK96=0,"",IF(AsOfDate&lt;AL96,"-",DATEDIF(AL96,AsOfDate,"y")&amp;"y "&amp;DATEDIF(AL96,AsOfDate,"ym")&amp;"m "&amp;DATEDIF(AL96,AsOfDate,"md")&amp;"d"))</f>
        <v/>
      </c>
      <c r="N96" s="17" t="str">
        <f aca="false">IF(AK96=0,"",O96*HoursPerDay)</f>
        <v/>
      </c>
      <c r="O96" s="17" t="str">
        <f aca="false">IF(AK96=0,"",MAX(0,BD96-BQ96))</f>
        <v/>
      </c>
      <c r="P96" s="18"/>
      <c r="Q96" s="16"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16"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IF(AK96=0,"",IF(AW96="None","",EDATE(AL96,BF96)))</f>
        <v/>
      </c>
      <c r="T96" s="17" t="str">
        <f aca="false">IF(AK96=0,"",IF(NOT(LH_Ready),"",IF($F96&gt;PFYDate,0,IF(LH_ColPeriod=0,W96-U96+V96,SUMIFS(INDEX(LH_Data,0,LH_ColAcc),INDEX(LH_Data,0,LH_ColFirst),$A96,INDEX(LH_Data,0,LH_ColSur),$B96,INDEX(LH_Data,0,LH_ColCat),BonusCat,INDEX(LH_Data,0,LH_ColPeriod),LH_OpenLabel)*UnitFactor))))</f>
        <v/>
      </c>
      <c r="U96" s="17" t="str">
        <f aca="false">IF(AK96=0,"",IF(NOT(LH_Ready),"",SUMIFS(INDEX(LH_Data,0,LH_ColAcc),INDEX(LH_Data,0,LH_ColFirst),$A96,INDEX(LH_Data,0,LH_ColSur),$B96,INDEX(LH_Data,0,LH_ColCat),BonusCat,INDEX(LH_Data,0,LH_ColStart),"&gt;="&amp;AL96)*UnitFactor))</f>
        <v/>
      </c>
      <c r="V96" s="17" t="str">
        <f aca="false">IF(AK96=0,"",IF(NOT(LH_Ready),"",SUMIFS(INDEX(LH_Data,0,LH_ColTaken),INDEX(LH_Data,0,LH_ColFirst),$A96,INDEX(LH_Data,0,LH_ColSur),$B96,INDEX(LH_Data,0,LH_ColCat),BonusCat,INDEX(LH_Data,0,LH_ColStart),"&gt;="&amp;AL96)*UnitFactor))</f>
        <v/>
      </c>
      <c r="W96" s="17" t="str">
        <f aca="false">IF(AK96=0,"",IF(NOT(LH_Ready),"",IF(BH96=0,0,INDEX(INDEX(LH_Data,0,LH_ColClose),BH96-1)*UnitFactor)))</f>
        <v/>
      </c>
      <c r="X96" s="17" t="str">
        <f aca="false">IF(AK96=0,"",(MAX(0,BD96-BQ96)-MAX(0,BE96-BQ96))*HoursPerDay)</f>
        <v/>
      </c>
      <c r="Y96" s="17" t="str">
        <f aca="false">IF(AK96=0,"",IF(NOT(LH_Ready),"",IF($AI96="Yes",N(AE96)*HoursPerDay-SUMIFS(INDEX(LH_Data,0,LH_ColAcc),INDEX(LH_Data,0,LH_ColFirst),$A96,INDEX(LH_Data,0,LH_ColSur),$B96,INDEX(LH_Data,0,LH_ColCat),BonusCat,INDEX(LH_Data,0,LH_ColStart),"&gt;="&amp;(EOMONTH(AsOfDate,-1)+1),INDEX(LH_Data,0,LH_ColStart),"&lt;="&amp;AsOfDate)*UnitFactor,IF(BG96=0,N96,N96-N(T96)-N(U96)))))</f>
        <v/>
      </c>
      <c r="Z96" s="16" t="str">
        <f aca="false">IF(OR(AK96=0,Y96=""),"",IF(Y96&gt;0,"Yes","No"))</f>
        <v/>
      </c>
      <c r="AA96" s="16"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17" t="str">
        <f aca="false">IF(OR(AK96=0,T96=""),"",MAX(0,BE96-BQ96)*HoursPerDay-T96)</f>
        <v/>
      </c>
      <c r="AC96" s="16" t="str">
        <f aca="false">IF(AK96=0,"",BG96)</f>
        <v/>
      </c>
      <c r="AD96" s="16"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17" t="str">
        <f aca="false">IF(AK96=0,"",O96-MAX(0,BL96-BQ96))</f>
        <v/>
      </c>
      <c r="AF96" s="14" t="str">
        <f aca="false">IF(OR(AK96=0,AE96="",N(AE96)=0,BM96=""),"",EDATE(AL96,BM96))</f>
        <v/>
      </c>
      <c r="AG96" s="17" t="str">
        <f aca="false">IF(AK96=0,"",MIN(BD96,BQ96))</f>
        <v/>
      </c>
      <c r="AH96" s="17" t="str">
        <f aca="false">IF(AK96=0,"",IF(NOT(LH_Ready),"",IF(BG96=0,0,MAX(0,ROUND(N(T96)+N(U96)-N96,2)))))</f>
        <v/>
      </c>
      <c r="AI96" s="12"/>
      <c r="AJ96" s="12"/>
      <c r="AK96" s="16" t="n">
        <f aca="false">IF(OR(LEN($A96&amp;$B96)=0,$F96=""),0,1)</f>
        <v>0</v>
      </c>
      <c r="AL96" s="14" t="str">
        <f aca="false">IF(AK96=0,"",IF(PreSchemeCounts="No",MAX(SchemeStart,IF($J96&lt;&gt;"",$J96,IF(OR(CasualCounts="Yes",COUNT($G96:$I96)=0),$F96,IF(Apply2026="No",IF($I96="",$F96,$I96),IF(COUNT($H96:$I96)=0,$F96,MIN($H96:$I96)))))),IF($J96&lt;&gt;"",$J96,IF(OR(CasualCounts="Yes",COUNT($G96:$I96)=0),$F96,IF(Apply2026="No",IF($I96="",$F96,$I96),IF(COUNT($H96:$I96)=0,$F96,MIN($H96:$I96)))))))</f>
        <v/>
      </c>
      <c r="AM96" s="16" t="str">
        <f aca="false">IF(AK96=0,"",COUNT($G96:$I96))</f>
        <v/>
      </c>
      <c r="AN96" s="14" t="str">
        <f aca="false">IF(AK96=0,"",IFERROR(SMALL($G96:$I96,1),""))</f>
        <v/>
      </c>
      <c r="AO96" s="14" t="str">
        <f aca="false">IF(AK96=0,"",IFERROR(SMALL($G96:$I96,2),""))</f>
        <v/>
      </c>
      <c r="AP96" s="14" t="str">
        <f aca="false">IF(AK96=0,"",IFERROR(SMALL($G96:$I96,3),""))</f>
        <v/>
      </c>
      <c r="AQ96" s="16" t="str">
        <f aca="false">IF(AK96=0,"",IF(AN96="","",IF(AN96=$H96,"Part-Time",IF(AN96=$I96,"Full-Time","Casual"))))</f>
        <v/>
      </c>
      <c r="AR96" s="16" t="str">
        <f aca="false">IF(AK96=0,"",IF(AO96="","",IF(AO96=$H96,"Part-Time",IF(AO96=$I96,"Full-Time","Casual"))))</f>
        <v/>
      </c>
      <c r="AS96" s="16" t="str">
        <f aca="false">IF(AK96=0,"",IF(AP96="","",IF(AP96=$H96,"Part-Time",IF(AP96=$I96,"Full-Time","Casual"))))</f>
        <v/>
      </c>
      <c r="AT96" s="16"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16" t="str">
        <f aca="false">IF(AK96=0,"",IF(AM96&lt;2,"",IF(OR(ISNUMBER(SEARCH("full",AR96)),UPPER(TRIM(AR96))="FT",UPPER(TRIM(AR96))="FTE"),"FT",IF(AND(OR(ISNUMBER(SEARCH("part",AR96)),UPPER(TRIM(AR96))="PT",UPPER(TRIM(AR96))="PTE"),Apply2026="Yes",OR($P96="",N($P96)&gt;=PT_MinHours)),"PT","None"))))</f>
        <v/>
      </c>
      <c r="AV96" s="16" t="str">
        <f aca="false">IF(AK96=0,"",IF(AM96&lt;3,"",IF(OR(ISNUMBER(SEARCH("full",AS96)),UPPER(TRIM(AS96))="FT",UPPER(TRIM(AS96))="FTE"),"FT",IF(AND(OR(ISNUMBER(SEARCH("part",AS96)),UPPER(TRIM(AS96))="PT",UPPER(TRIM(AS96))="PTE"),Apply2026="Yes",OR($P96="",N($P96)&gt;=PT_MinHours)),"PT","None"))))</f>
        <v/>
      </c>
      <c r="AW96" s="16" t="str">
        <f aca="false">IF(AK96=0,"",IF(AND(AM96&gt;=3,AP96&lt;=AsOfDate),AV96,IF(AND(AM96&gt;=2,AO96&lt;=AsOfDate),AU96,AT96)))</f>
        <v/>
      </c>
      <c r="AX96" s="16" t="str">
        <f aca="false">IF(AK96=0,"",IF(AsOfDate&lt;AL96,-1,12*(YEAR(AsOfDate)-YEAR(AL96))+MONTH(AsOfDate)-MONTH(AL96)-IF(DAY(AsOfDate)&lt;MIN(DAY(AL96),DAY(EOMONTH(AsOfDate,0))),1,0)))</f>
        <v/>
      </c>
      <c r="AY96" s="16" t="str">
        <f aca="false">IF(AK96=0,"",IF(OR(AM96&lt;2,AO96&gt;AsOfDate),AX96,IF((AO96-1)&lt;AL96,-1,12*(YEAR((AO96-1))-YEAR(AL96))+MONTH((AO96-1))-MONTH(AL96)-IF(DAY((AO96-1))&lt;MIN(DAY(AL96),DAY(EOMONTH((AO96-1),0))),1,0))))</f>
        <v/>
      </c>
      <c r="AZ96" s="16" t="str">
        <f aca="false">IF(AK96=0,"",IF(OR(AM96&lt;3,AP96&gt;AsOfDate),AX96,IF((AP96-1)&lt;AL96,-1,12*(YEAR((AP96-1))-YEAR(AL96))+MONTH((AP96-1))-MONTH(AL96)-IF(DAY((AP96-1))&lt;MIN(DAY(AL96),DAY(EOMONTH((AP96-1),0))),1,0))))</f>
        <v/>
      </c>
      <c r="BA96" s="16" t="str">
        <f aca="false">IF(AK96=0,"",IF(PFYDate&lt;AL96,-1,12*(YEAR(PFYDate)-YEAR(AL96))+MONTH(PFYDate)-MONTH(AL96)-IF(DAY(PFYDate)&lt;MIN(DAY(AL96),DAY(EOMONTH(PFYDate,0))),1,0)))</f>
        <v/>
      </c>
      <c r="BB96" s="16" t="str">
        <f aca="false">IF(AK96=0,"",IF(OR(AM96&lt;2,AO96&gt;PFYDate),BA96,IF((AO96-1)&lt;AL96,-1,12*(YEAR((AO96-1))-YEAR(AL96))+MONTH((AO96-1))-MONTH(AL96)-IF(DAY((AO96-1))&lt;MIN(DAY(AL96),DAY(EOMONTH((AO96-1),0))),1,0))))</f>
        <v/>
      </c>
      <c r="BC96" s="16" t="str">
        <f aca="false">IF(AK96=0,"",IF(OR(AM96&lt;3,AP96&gt;PFYDate),BA96,IF((AP96-1)&lt;AL96,-1,12*(YEAR((AP96-1))-YEAR(AL96))+MONTH((AP96-1))-MONTH(AL96)-IF(DAY((AP96-1))&lt;MIN(DAY(AL96),DAY(EOMONTH((AP96-1),0))),1,0))))</f>
        <v/>
      </c>
      <c r="BD96" s="16"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16"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16" t="str">
        <f aca="false">IF(AK96=0,"",IF(AW96="FT",IF(AX96&lt;FT_First,FT_First,IF(AX96&lt;FT_Y5,MIN(FT_Y5,FT_First+FT_Int1*(INT((AX96-FT_First)/FT_Int1)+1)),FT_Y5+12*INT((AX96-FT_Y5)/12)+FT_Int2*(INT(MOD(AX96-FT_Y5,12)/FT_Int2)+1))),IF(AW96="PT",IF(AX96&lt;PT_First,PT_First,PT_First+PT_Int*(INT((AX96-PT_First)/PT_Int)+1)),"")))</f>
        <v/>
      </c>
      <c r="BG96" s="16" t="str">
        <f aca="false">IF(AK96=0,"",IF(NOT(LH_Ready),0,COUNTIFS(INDEX(LH_Data,0,LH_ColFirst),$A96,INDEX(LH_Data,0,LH_ColSur),$B96,INDEX(LH_Data,0,LH_ColCat),BonusCat)))</f>
        <v/>
      </c>
      <c r="BH96" s="16" t="str">
        <f aca="false">IF(AK96=0,"",IF(OR(NOT(LH_Ready),BG96=0),0,SUMPRODUCT(MAX((INDEX(LH_Data,0,LH_ColFirst)=$A96)*(INDEX(LH_Data,0,LH_ColSur)=$B96)*(INDEX(LH_Data,0,LH_ColCat)=BonusCat)*ROW(LH_Data)))))</f>
        <v/>
      </c>
      <c r="BI96" s="16" t="str">
        <f aca="false">IF(AK96=0,"",IF(EOMONTH(AsOfDate,-1)&lt;AL96,-1,12*(YEAR(EOMONTH(AsOfDate,-1))-YEAR(AL96))+MONTH(EOMONTH(AsOfDate,-1))-MONTH(AL96)-IF(DAY(EOMONTH(AsOfDate,-1))&lt;MIN(DAY(AL96),DAY(EOMONTH(EOMONTH(AsOfDate,-1),0))),1,0)))</f>
        <v/>
      </c>
      <c r="BJ96" s="16" t="str">
        <f aca="false">IF(AK96=0,"",IF(OR(AM96&lt;2,AO96&gt;EOMONTH(AsOfDate,-1)),BI96,IF((AO96-1)&lt;AL96,-1,12*(YEAR((AO96-1))-YEAR(AL96))+MONTH((AO96-1))-MONTH(AL96)-IF(DAY((AO96-1))&lt;MIN(DAY(AL96),DAY(EOMONTH((AO96-1),0))),1,0))))</f>
        <v/>
      </c>
      <c r="BK96" s="16" t="str">
        <f aca="false">IF(AK96=0,"",IF(OR(AM96&lt;3,AP96&gt;EOMONTH(AsOfDate,-1)),BI96,IF((AP96-1)&lt;AL96,-1,12*(YEAR((AP96-1))-YEAR(AL96))+MONTH((AP96-1))-MONTH(AL96)-IF(DAY((AP96-1))&lt;MIN(DAY(AL96),DAY(EOMONTH((AP96-1),0))),1,0))))</f>
        <v/>
      </c>
      <c r="BL96" s="16"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16" t="str">
        <f aca="false">IF(AK96=0,"",IF(AW96="FT",IF(AX96&lt;FT_First,"",IF(AX96&lt;FT_Y5,FT_First+FT_Int1*INT((AX96-FT_First)/FT_Int1),FT_Y5+FT_Int2*INT((AX96-FT_Y5)/FT_Int2))),IF(AW96="PT",IF(AX96&lt;PT_First,"",PT_First+PT_Int*INT((AX96-PT_First)/PT_Int)),"")))</f>
        <v/>
      </c>
      <c r="BN96" s="16" t="str">
        <f aca="false">IF(AK96=0,"",IF((SchemeStart-1)&lt;AL96,-1,12*(YEAR((SchemeStart-1))-YEAR(AL96))+MONTH((SchemeStart-1))-MONTH(AL96)-IF(DAY((SchemeStart-1))&lt;MIN(DAY(AL96),DAY(EOMONTH((SchemeStart-1),0))),1,0)))</f>
        <v/>
      </c>
      <c r="BO96" s="16" t="str">
        <f aca="false">IF(AK96=0,"",IF(OR(AM96&lt;2,AO96&gt;(SchemeStart-1)),BN96,IF((AO96-1)&lt;AL96,-1,12*(YEAR((AO96-1))-YEAR(AL96))+MONTH((AO96-1))-MONTH(AL96)-IF(DAY((AO96-1))&lt;MIN(DAY(AL96),DAY(EOMONTH((AO96-1),0))),1,0))))</f>
        <v/>
      </c>
      <c r="BP96" s="16" t="str">
        <f aca="false">IF(AK96=0,"",IF(OR(AM96&lt;3,AP96&gt;(SchemeStart-1)),BN96,IF((AP96-1)&lt;AL96,-1,12*(YEAR((AP96-1))-YEAR(AL96))+MONTH((AP96-1))-MONTH(AL96)-IF(DAY((AP96-1))&lt;MIN(DAY(AL96),DAY(EOMONTH((AP96-1),0))),1,0))))</f>
        <v/>
      </c>
      <c r="BQ96" s="16"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12"/>
      <c r="B97" s="12"/>
      <c r="C97" s="12"/>
      <c r="D97" s="13"/>
      <c r="E97" s="14" t="str">
        <f aca="false">IF(OR(AK97=0,$D97=""),"",DATE(YEAR(AsOfDate)+IF(DATE(YEAR(AsOfDate),MONTH($D97),DAY($D97))&lt;=AsOfDate,1,0),MONTH($D97),DAY($D97)))</f>
        <v/>
      </c>
      <c r="F97" s="13"/>
      <c r="G97" s="13"/>
      <c r="H97" s="13"/>
      <c r="I97" s="13"/>
      <c r="J97" s="13"/>
      <c r="K97" s="14" t="str">
        <f aca="false">IF(AK97=0,"",DATE(YEAR(AsOfDate)+IF(DATE(YEAR(AsOfDate),MONTH(AL97),DAY(AL97))&lt;=AsOfDate,1,0),MONTH(AL97),DAY(AL97)))</f>
        <v/>
      </c>
      <c r="L97" s="15" t="str">
        <f aca="false">IF(AK97=0,"",ROUND((AsOfDate-AL97)/365.25,1))</f>
        <v/>
      </c>
      <c r="M97" s="16" t="str">
        <f aca="false">IF(AK97=0,"",IF(AsOfDate&lt;AL97,"-",DATEDIF(AL97,AsOfDate,"y")&amp;"y "&amp;DATEDIF(AL97,AsOfDate,"ym")&amp;"m "&amp;DATEDIF(AL97,AsOfDate,"md")&amp;"d"))</f>
        <v/>
      </c>
      <c r="N97" s="17" t="str">
        <f aca="false">IF(AK97=0,"",O97*HoursPerDay)</f>
        <v/>
      </c>
      <c r="O97" s="17" t="str">
        <f aca="false">IF(AK97=0,"",MAX(0,BD97-BQ97))</f>
        <v/>
      </c>
      <c r="P97" s="18"/>
      <c r="Q97" s="16"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16"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IF(AK97=0,"",IF(AW97="None","",EDATE(AL97,BF97)))</f>
        <v/>
      </c>
      <c r="T97" s="17" t="str">
        <f aca="false">IF(AK97=0,"",IF(NOT(LH_Ready),"",IF($F97&gt;PFYDate,0,IF(LH_ColPeriod=0,W97-U97+V97,SUMIFS(INDEX(LH_Data,0,LH_ColAcc),INDEX(LH_Data,0,LH_ColFirst),$A97,INDEX(LH_Data,0,LH_ColSur),$B97,INDEX(LH_Data,0,LH_ColCat),BonusCat,INDEX(LH_Data,0,LH_ColPeriod),LH_OpenLabel)*UnitFactor))))</f>
        <v/>
      </c>
      <c r="U97" s="17" t="str">
        <f aca="false">IF(AK97=0,"",IF(NOT(LH_Ready),"",SUMIFS(INDEX(LH_Data,0,LH_ColAcc),INDEX(LH_Data,0,LH_ColFirst),$A97,INDEX(LH_Data,0,LH_ColSur),$B97,INDEX(LH_Data,0,LH_ColCat),BonusCat,INDEX(LH_Data,0,LH_ColStart),"&gt;="&amp;AL97)*UnitFactor))</f>
        <v/>
      </c>
      <c r="V97" s="17" t="str">
        <f aca="false">IF(AK97=0,"",IF(NOT(LH_Ready),"",SUMIFS(INDEX(LH_Data,0,LH_ColTaken),INDEX(LH_Data,0,LH_ColFirst),$A97,INDEX(LH_Data,0,LH_ColSur),$B97,INDEX(LH_Data,0,LH_ColCat),BonusCat,INDEX(LH_Data,0,LH_ColStart),"&gt;="&amp;AL97)*UnitFactor))</f>
        <v/>
      </c>
      <c r="W97" s="17" t="str">
        <f aca="false">IF(AK97=0,"",IF(NOT(LH_Ready),"",IF(BH97=0,0,INDEX(INDEX(LH_Data,0,LH_ColClose),BH97-1)*UnitFactor)))</f>
        <v/>
      </c>
      <c r="X97" s="17" t="str">
        <f aca="false">IF(AK97=0,"",(MAX(0,BD97-BQ97)-MAX(0,BE97-BQ97))*HoursPerDay)</f>
        <v/>
      </c>
      <c r="Y97" s="17" t="str">
        <f aca="false">IF(AK97=0,"",IF(NOT(LH_Ready),"",IF($AI97="Yes",N(AE97)*HoursPerDay-SUMIFS(INDEX(LH_Data,0,LH_ColAcc),INDEX(LH_Data,0,LH_ColFirst),$A97,INDEX(LH_Data,0,LH_ColSur),$B97,INDEX(LH_Data,0,LH_ColCat),BonusCat,INDEX(LH_Data,0,LH_ColStart),"&gt;="&amp;(EOMONTH(AsOfDate,-1)+1),INDEX(LH_Data,0,LH_ColStart),"&lt;="&amp;AsOfDate)*UnitFactor,IF(BG97=0,N97,N97-N(T97)-N(U97)))))</f>
        <v/>
      </c>
      <c r="Z97" s="16" t="str">
        <f aca="false">IF(OR(AK97=0,Y97=""),"",IF(Y97&gt;0,"Yes","No"))</f>
        <v/>
      </c>
      <c r="AA97" s="16"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17" t="str">
        <f aca="false">IF(OR(AK97=0,T97=""),"",MAX(0,BE97-BQ97)*HoursPerDay-T97)</f>
        <v/>
      </c>
      <c r="AC97" s="16" t="str">
        <f aca="false">IF(AK97=0,"",BG97)</f>
        <v/>
      </c>
      <c r="AD97" s="16"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17" t="str">
        <f aca="false">IF(AK97=0,"",O97-MAX(0,BL97-BQ97))</f>
        <v/>
      </c>
      <c r="AF97" s="14" t="str">
        <f aca="false">IF(OR(AK97=0,AE97="",N(AE97)=0,BM97=""),"",EDATE(AL97,BM97))</f>
        <v/>
      </c>
      <c r="AG97" s="17" t="str">
        <f aca="false">IF(AK97=0,"",MIN(BD97,BQ97))</f>
        <v/>
      </c>
      <c r="AH97" s="17" t="str">
        <f aca="false">IF(AK97=0,"",IF(NOT(LH_Ready),"",IF(BG97=0,0,MAX(0,ROUND(N(T97)+N(U97)-N97,2)))))</f>
        <v/>
      </c>
      <c r="AI97" s="12"/>
      <c r="AJ97" s="12"/>
      <c r="AK97" s="16" t="n">
        <f aca="false">IF(OR(LEN($A97&amp;$B97)=0,$F97=""),0,1)</f>
        <v>0</v>
      </c>
      <c r="AL97" s="14" t="str">
        <f aca="false">IF(AK97=0,"",IF(PreSchemeCounts="No",MAX(SchemeStart,IF($J97&lt;&gt;"",$J97,IF(OR(CasualCounts="Yes",COUNT($G97:$I97)=0),$F97,IF(Apply2026="No",IF($I97="",$F97,$I97),IF(COUNT($H97:$I97)=0,$F97,MIN($H97:$I97)))))),IF($J97&lt;&gt;"",$J97,IF(OR(CasualCounts="Yes",COUNT($G97:$I97)=0),$F97,IF(Apply2026="No",IF($I97="",$F97,$I97),IF(COUNT($H97:$I97)=0,$F97,MIN($H97:$I97)))))))</f>
        <v/>
      </c>
      <c r="AM97" s="16" t="str">
        <f aca="false">IF(AK97=0,"",COUNT($G97:$I97))</f>
        <v/>
      </c>
      <c r="AN97" s="14" t="str">
        <f aca="false">IF(AK97=0,"",IFERROR(SMALL($G97:$I97,1),""))</f>
        <v/>
      </c>
      <c r="AO97" s="14" t="str">
        <f aca="false">IF(AK97=0,"",IFERROR(SMALL($G97:$I97,2),""))</f>
        <v/>
      </c>
      <c r="AP97" s="14" t="str">
        <f aca="false">IF(AK97=0,"",IFERROR(SMALL($G97:$I97,3),""))</f>
        <v/>
      </c>
      <c r="AQ97" s="16" t="str">
        <f aca="false">IF(AK97=0,"",IF(AN97="","",IF(AN97=$H97,"Part-Time",IF(AN97=$I97,"Full-Time","Casual"))))</f>
        <v/>
      </c>
      <c r="AR97" s="16" t="str">
        <f aca="false">IF(AK97=0,"",IF(AO97="","",IF(AO97=$H97,"Part-Time",IF(AO97=$I97,"Full-Time","Casual"))))</f>
        <v/>
      </c>
      <c r="AS97" s="16" t="str">
        <f aca="false">IF(AK97=0,"",IF(AP97="","",IF(AP97=$H97,"Part-Time",IF(AP97=$I97,"Full-Time","Casual"))))</f>
        <v/>
      </c>
      <c r="AT97" s="16"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16" t="str">
        <f aca="false">IF(AK97=0,"",IF(AM97&lt;2,"",IF(OR(ISNUMBER(SEARCH("full",AR97)),UPPER(TRIM(AR97))="FT",UPPER(TRIM(AR97))="FTE"),"FT",IF(AND(OR(ISNUMBER(SEARCH("part",AR97)),UPPER(TRIM(AR97))="PT",UPPER(TRIM(AR97))="PTE"),Apply2026="Yes",OR($P97="",N($P97)&gt;=PT_MinHours)),"PT","None"))))</f>
        <v/>
      </c>
      <c r="AV97" s="16" t="str">
        <f aca="false">IF(AK97=0,"",IF(AM97&lt;3,"",IF(OR(ISNUMBER(SEARCH("full",AS97)),UPPER(TRIM(AS97))="FT",UPPER(TRIM(AS97))="FTE"),"FT",IF(AND(OR(ISNUMBER(SEARCH("part",AS97)),UPPER(TRIM(AS97))="PT",UPPER(TRIM(AS97))="PTE"),Apply2026="Yes",OR($P97="",N($P97)&gt;=PT_MinHours)),"PT","None"))))</f>
        <v/>
      </c>
      <c r="AW97" s="16" t="str">
        <f aca="false">IF(AK97=0,"",IF(AND(AM97&gt;=3,AP97&lt;=AsOfDate),AV97,IF(AND(AM97&gt;=2,AO97&lt;=AsOfDate),AU97,AT97)))</f>
        <v/>
      </c>
      <c r="AX97" s="16" t="str">
        <f aca="false">IF(AK97=0,"",IF(AsOfDate&lt;AL97,-1,12*(YEAR(AsOfDate)-YEAR(AL97))+MONTH(AsOfDate)-MONTH(AL97)-IF(DAY(AsOfDate)&lt;MIN(DAY(AL97),DAY(EOMONTH(AsOfDate,0))),1,0)))</f>
        <v/>
      </c>
      <c r="AY97" s="16" t="str">
        <f aca="false">IF(AK97=0,"",IF(OR(AM97&lt;2,AO97&gt;AsOfDate),AX97,IF((AO97-1)&lt;AL97,-1,12*(YEAR((AO97-1))-YEAR(AL97))+MONTH((AO97-1))-MONTH(AL97)-IF(DAY((AO97-1))&lt;MIN(DAY(AL97),DAY(EOMONTH((AO97-1),0))),1,0))))</f>
        <v/>
      </c>
      <c r="AZ97" s="16" t="str">
        <f aca="false">IF(AK97=0,"",IF(OR(AM97&lt;3,AP97&gt;AsOfDate),AX97,IF((AP97-1)&lt;AL97,-1,12*(YEAR((AP97-1))-YEAR(AL97))+MONTH((AP97-1))-MONTH(AL97)-IF(DAY((AP97-1))&lt;MIN(DAY(AL97),DAY(EOMONTH((AP97-1),0))),1,0))))</f>
        <v/>
      </c>
      <c r="BA97" s="16" t="str">
        <f aca="false">IF(AK97=0,"",IF(PFYDate&lt;AL97,-1,12*(YEAR(PFYDate)-YEAR(AL97))+MONTH(PFYDate)-MONTH(AL97)-IF(DAY(PFYDate)&lt;MIN(DAY(AL97),DAY(EOMONTH(PFYDate,0))),1,0)))</f>
        <v/>
      </c>
      <c r="BB97" s="16" t="str">
        <f aca="false">IF(AK97=0,"",IF(OR(AM97&lt;2,AO97&gt;PFYDate),BA97,IF((AO97-1)&lt;AL97,-1,12*(YEAR((AO97-1))-YEAR(AL97))+MONTH((AO97-1))-MONTH(AL97)-IF(DAY((AO97-1))&lt;MIN(DAY(AL97),DAY(EOMONTH((AO97-1),0))),1,0))))</f>
        <v/>
      </c>
      <c r="BC97" s="16" t="str">
        <f aca="false">IF(AK97=0,"",IF(OR(AM97&lt;3,AP97&gt;PFYDate),BA97,IF((AP97-1)&lt;AL97,-1,12*(YEAR((AP97-1))-YEAR(AL97))+MONTH((AP97-1))-MONTH(AL97)-IF(DAY((AP97-1))&lt;MIN(DAY(AL97),DAY(EOMONTH((AP97-1),0))),1,0))))</f>
        <v/>
      </c>
      <c r="BD97" s="16"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16"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16" t="str">
        <f aca="false">IF(AK97=0,"",IF(AW97="FT",IF(AX97&lt;FT_First,FT_First,IF(AX97&lt;FT_Y5,MIN(FT_Y5,FT_First+FT_Int1*(INT((AX97-FT_First)/FT_Int1)+1)),FT_Y5+12*INT((AX97-FT_Y5)/12)+FT_Int2*(INT(MOD(AX97-FT_Y5,12)/FT_Int2)+1))),IF(AW97="PT",IF(AX97&lt;PT_First,PT_First,PT_First+PT_Int*(INT((AX97-PT_First)/PT_Int)+1)),"")))</f>
        <v/>
      </c>
      <c r="BG97" s="16" t="str">
        <f aca="false">IF(AK97=0,"",IF(NOT(LH_Ready),0,COUNTIFS(INDEX(LH_Data,0,LH_ColFirst),$A97,INDEX(LH_Data,0,LH_ColSur),$B97,INDEX(LH_Data,0,LH_ColCat),BonusCat)))</f>
        <v/>
      </c>
      <c r="BH97" s="16" t="str">
        <f aca="false">IF(AK97=0,"",IF(OR(NOT(LH_Ready),BG97=0),0,SUMPRODUCT(MAX((INDEX(LH_Data,0,LH_ColFirst)=$A97)*(INDEX(LH_Data,0,LH_ColSur)=$B97)*(INDEX(LH_Data,0,LH_ColCat)=BonusCat)*ROW(LH_Data)))))</f>
        <v/>
      </c>
      <c r="BI97" s="16" t="str">
        <f aca="false">IF(AK97=0,"",IF(EOMONTH(AsOfDate,-1)&lt;AL97,-1,12*(YEAR(EOMONTH(AsOfDate,-1))-YEAR(AL97))+MONTH(EOMONTH(AsOfDate,-1))-MONTH(AL97)-IF(DAY(EOMONTH(AsOfDate,-1))&lt;MIN(DAY(AL97),DAY(EOMONTH(EOMONTH(AsOfDate,-1),0))),1,0)))</f>
        <v/>
      </c>
      <c r="BJ97" s="16" t="str">
        <f aca="false">IF(AK97=0,"",IF(OR(AM97&lt;2,AO97&gt;EOMONTH(AsOfDate,-1)),BI97,IF((AO97-1)&lt;AL97,-1,12*(YEAR((AO97-1))-YEAR(AL97))+MONTH((AO97-1))-MONTH(AL97)-IF(DAY((AO97-1))&lt;MIN(DAY(AL97),DAY(EOMONTH((AO97-1),0))),1,0))))</f>
        <v/>
      </c>
      <c r="BK97" s="16" t="str">
        <f aca="false">IF(AK97=0,"",IF(OR(AM97&lt;3,AP97&gt;EOMONTH(AsOfDate,-1)),BI97,IF((AP97-1)&lt;AL97,-1,12*(YEAR((AP97-1))-YEAR(AL97))+MONTH((AP97-1))-MONTH(AL97)-IF(DAY((AP97-1))&lt;MIN(DAY(AL97),DAY(EOMONTH((AP97-1),0))),1,0))))</f>
        <v/>
      </c>
      <c r="BL97" s="16"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16" t="str">
        <f aca="false">IF(AK97=0,"",IF(AW97="FT",IF(AX97&lt;FT_First,"",IF(AX97&lt;FT_Y5,FT_First+FT_Int1*INT((AX97-FT_First)/FT_Int1),FT_Y5+FT_Int2*INT((AX97-FT_Y5)/FT_Int2))),IF(AW97="PT",IF(AX97&lt;PT_First,"",PT_First+PT_Int*INT((AX97-PT_First)/PT_Int)),"")))</f>
        <v/>
      </c>
      <c r="BN97" s="16" t="str">
        <f aca="false">IF(AK97=0,"",IF((SchemeStart-1)&lt;AL97,-1,12*(YEAR((SchemeStart-1))-YEAR(AL97))+MONTH((SchemeStart-1))-MONTH(AL97)-IF(DAY((SchemeStart-1))&lt;MIN(DAY(AL97),DAY(EOMONTH((SchemeStart-1),0))),1,0)))</f>
        <v/>
      </c>
      <c r="BO97" s="16" t="str">
        <f aca="false">IF(AK97=0,"",IF(OR(AM97&lt;2,AO97&gt;(SchemeStart-1)),BN97,IF((AO97-1)&lt;AL97,-1,12*(YEAR((AO97-1))-YEAR(AL97))+MONTH((AO97-1))-MONTH(AL97)-IF(DAY((AO97-1))&lt;MIN(DAY(AL97),DAY(EOMONTH((AO97-1),0))),1,0))))</f>
        <v/>
      </c>
      <c r="BP97" s="16" t="str">
        <f aca="false">IF(AK97=0,"",IF(OR(AM97&lt;3,AP97&gt;(SchemeStart-1)),BN97,IF((AP97-1)&lt;AL97,-1,12*(YEAR((AP97-1))-YEAR(AL97))+MONTH((AP97-1))-MONTH(AL97)-IF(DAY((AP97-1))&lt;MIN(DAY(AL97),DAY(EOMONTH((AP97-1),0))),1,0))))</f>
        <v/>
      </c>
      <c r="BQ97" s="16"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12"/>
      <c r="B98" s="12"/>
      <c r="C98" s="12"/>
      <c r="D98" s="13"/>
      <c r="E98" s="14" t="str">
        <f aca="false">IF(OR(AK98=0,$D98=""),"",DATE(YEAR(AsOfDate)+IF(DATE(YEAR(AsOfDate),MONTH($D98),DAY($D98))&lt;=AsOfDate,1,0),MONTH($D98),DAY($D98)))</f>
        <v/>
      </c>
      <c r="F98" s="13"/>
      <c r="G98" s="13"/>
      <c r="H98" s="13"/>
      <c r="I98" s="13"/>
      <c r="J98" s="13"/>
      <c r="K98" s="14" t="str">
        <f aca="false">IF(AK98=0,"",DATE(YEAR(AsOfDate)+IF(DATE(YEAR(AsOfDate),MONTH(AL98),DAY(AL98))&lt;=AsOfDate,1,0),MONTH(AL98),DAY(AL98)))</f>
        <v/>
      </c>
      <c r="L98" s="15" t="str">
        <f aca="false">IF(AK98=0,"",ROUND((AsOfDate-AL98)/365.25,1))</f>
        <v/>
      </c>
      <c r="M98" s="16" t="str">
        <f aca="false">IF(AK98=0,"",IF(AsOfDate&lt;AL98,"-",DATEDIF(AL98,AsOfDate,"y")&amp;"y "&amp;DATEDIF(AL98,AsOfDate,"ym")&amp;"m "&amp;DATEDIF(AL98,AsOfDate,"md")&amp;"d"))</f>
        <v/>
      </c>
      <c r="N98" s="17" t="str">
        <f aca="false">IF(AK98=0,"",O98*HoursPerDay)</f>
        <v/>
      </c>
      <c r="O98" s="17" t="str">
        <f aca="false">IF(AK98=0,"",MAX(0,BD98-BQ98))</f>
        <v/>
      </c>
      <c r="P98" s="18"/>
      <c r="Q98" s="16"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16"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IF(AK98=0,"",IF(AW98="None","",EDATE(AL98,BF98)))</f>
        <v/>
      </c>
      <c r="T98" s="17" t="str">
        <f aca="false">IF(AK98=0,"",IF(NOT(LH_Ready),"",IF($F98&gt;PFYDate,0,IF(LH_ColPeriod=0,W98-U98+V98,SUMIFS(INDEX(LH_Data,0,LH_ColAcc),INDEX(LH_Data,0,LH_ColFirst),$A98,INDEX(LH_Data,0,LH_ColSur),$B98,INDEX(LH_Data,0,LH_ColCat),BonusCat,INDEX(LH_Data,0,LH_ColPeriod),LH_OpenLabel)*UnitFactor))))</f>
        <v/>
      </c>
      <c r="U98" s="17" t="str">
        <f aca="false">IF(AK98=0,"",IF(NOT(LH_Ready),"",SUMIFS(INDEX(LH_Data,0,LH_ColAcc),INDEX(LH_Data,0,LH_ColFirst),$A98,INDEX(LH_Data,0,LH_ColSur),$B98,INDEX(LH_Data,0,LH_ColCat),BonusCat,INDEX(LH_Data,0,LH_ColStart),"&gt;="&amp;AL98)*UnitFactor))</f>
        <v/>
      </c>
      <c r="V98" s="17" t="str">
        <f aca="false">IF(AK98=0,"",IF(NOT(LH_Ready),"",SUMIFS(INDEX(LH_Data,0,LH_ColTaken),INDEX(LH_Data,0,LH_ColFirst),$A98,INDEX(LH_Data,0,LH_ColSur),$B98,INDEX(LH_Data,0,LH_ColCat),BonusCat,INDEX(LH_Data,0,LH_ColStart),"&gt;="&amp;AL98)*UnitFactor))</f>
        <v/>
      </c>
      <c r="W98" s="17" t="str">
        <f aca="false">IF(AK98=0,"",IF(NOT(LH_Ready),"",IF(BH98=0,0,INDEX(INDEX(LH_Data,0,LH_ColClose),BH98-1)*UnitFactor)))</f>
        <v/>
      </c>
      <c r="X98" s="17" t="str">
        <f aca="false">IF(AK98=0,"",(MAX(0,BD98-BQ98)-MAX(0,BE98-BQ98))*HoursPerDay)</f>
        <v/>
      </c>
      <c r="Y98" s="17" t="str">
        <f aca="false">IF(AK98=0,"",IF(NOT(LH_Ready),"",IF($AI98="Yes",N(AE98)*HoursPerDay-SUMIFS(INDEX(LH_Data,0,LH_ColAcc),INDEX(LH_Data,0,LH_ColFirst),$A98,INDEX(LH_Data,0,LH_ColSur),$B98,INDEX(LH_Data,0,LH_ColCat),BonusCat,INDEX(LH_Data,0,LH_ColStart),"&gt;="&amp;(EOMONTH(AsOfDate,-1)+1),INDEX(LH_Data,0,LH_ColStart),"&lt;="&amp;AsOfDate)*UnitFactor,IF(BG98=0,N98,N98-N(T98)-N(U98)))))</f>
        <v/>
      </c>
      <c r="Z98" s="16" t="str">
        <f aca="false">IF(OR(AK98=0,Y98=""),"",IF(Y98&gt;0,"Yes","No"))</f>
        <v/>
      </c>
      <c r="AA98" s="16"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17" t="str">
        <f aca="false">IF(OR(AK98=0,T98=""),"",MAX(0,BE98-BQ98)*HoursPerDay-T98)</f>
        <v/>
      </c>
      <c r="AC98" s="16" t="str">
        <f aca="false">IF(AK98=0,"",BG98)</f>
        <v/>
      </c>
      <c r="AD98" s="16"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17" t="str">
        <f aca="false">IF(AK98=0,"",O98-MAX(0,BL98-BQ98))</f>
        <v/>
      </c>
      <c r="AF98" s="14" t="str">
        <f aca="false">IF(OR(AK98=0,AE98="",N(AE98)=0,BM98=""),"",EDATE(AL98,BM98))</f>
        <v/>
      </c>
      <c r="AG98" s="17" t="str">
        <f aca="false">IF(AK98=0,"",MIN(BD98,BQ98))</f>
        <v/>
      </c>
      <c r="AH98" s="17" t="str">
        <f aca="false">IF(AK98=0,"",IF(NOT(LH_Ready),"",IF(BG98=0,0,MAX(0,ROUND(N(T98)+N(U98)-N98,2)))))</f>
        <v/>
      </c>
      <c r="AI98" s="12"/>
      <c r="AJ98" s="12"/>
      <c r="AK98" s="16" t="n">
        <f aca="false">IF(OR(LEN($A98&amp;$B98)=0,$F98=""),0,1)</f>
        <v>0</v>
      </c>
      <c r="AL98" s="14" t="str">
        <f aca="false">IF(AK98=0,"",IF(PreSchemeCounts="No",MAX(SchemeStart,IF($J98&lt;&gt;"",$J98,IF(OR(CasualCounts="Yes",COUNT($G98:$I98)=0),$F98,IF(Apply2026="No",IF($I98="",$F98,$I98),IF(COUNT($H98:$I98)=0,$F98,MIN($H98:$I98)))))),IF($J98&lt;&gt;"",$J98,IF(OR(CasualCounts="Yes",COUNT($G98:$I98)=0),$F98,IF(Apply2026="No",IF($I98="",$F98,$I98),IF(COUNT($H98:$I98)=0,$F98,MIN($H98:$I98)))))))</f>
        <v/>
      </c>
      <c r="AM98" s="16" t="str">
        <f aca="false">IF(AK98=0,"",COUNT($G98:$I98))</f>
        <v/>
      </c>
      <c r="AN98" s="14" t="str">
        <f aca="false">IF(AK98=0,"",IFERROR(SMALL($G98:$I98,1),""))</f>
        <v/>
      </c>
      <c r="AO98" s="14" t="str">
        <f aca="false">IF(AK98=0,"",IFERROR(SMALL($G98:$I98,2),""))</f>
        <v/>
      </c>
      <c r="AP98" s="14" t="str">
        <f aca="false">IF(AK98=0,"",IFERROR(SMALL($G98:$I98,3),""))</f>
        <v/>
      </c>
      <c r="AQ98" s="16" t="str">
        <f aca="false">IF(AK98=0,"",IF(AN98="","",IF(AN98=$H98,"Part-Time",IF(AN98=$I98,"Full-Time","Casual"))))</f>
        <v/>
      </c>
      <c r="AR98" s="16" t="str">
        <f aca="false">IF(AK98=0,"",IF(AO98="","",IF(AO98=$H98,"Part-Time",IF(AO98=$I98,"Full-Time","Casual"))))</f>
        <v/>
      </c>
      <c r="AS98" s="16" t="str">
        <f aca="false">IF(AK98=0,"",IF(AP98="","",IF(AP98=$H98,"Part-Time",IF(AP98=$I98,"Full-Time","Casual"))))</f>
        <v/>
      </c>
      <c r="AT98" s="16"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16" t="str">
        <f aca="false">IF(AK98=0,"",IF(AM98&lt;2,"",IF(OR(ISNUMBER(SEARCH("full",AR98)),UPPER(TRIM(AR98))="FT",UPPER(TRIM(AR98))="FTE"),"FT",IF(AND(OR(ISNUMBER(SEARCH("part",AR98)),UPPER(TRIM(AR98))="PT",UPPER(TRIM(AR98))="PTE"),Apply2026="Yes",OR($P98="",N($P98)&gt;=PT_MinHours)),"PT","None"))))</f>
        <v/>
      </c>
      <c r="AV98" s="16" t="str">
        <f aca="false">IF(AK98=0,"",IF(AM98&lt;3,"",IF(OR(ISNUMBER(SEARCH("full",AS98)),UPPER(TRIM(AS98))="FT",UPPER(TRIM(AS98))="FTE"),"FT",IF(AND(OR(ISNUMBER(SEARCH("part",AS98)),UPPER(TRIM(AS98))="PT",UPPER(TRIM(AS98))="PTE"),Apply2026="Yes",OR($P98="",N($P98)&gt;=PT_MinHours)),"PT","None"))))</f>
        <v/>
      </c>
      <c r="AW98" s="16" t="str">
        <f aca="false">IF(AK98=0,"",IF(AND(AM98&gt;=3,AP98&lt;=AsOfDate),AV98,IF(AND(AM98&gt;=2,AO98&lt;=AsOfDate),AU98,AT98)))</f>
        <v/>
      </c>
      <c r="AX98" s="16" t="str">
        <f aca="false">IF(AK98=0,"",IF(AsOfDate&lt;AL98,-1,12*(YEAR(AsOfDate)-YEAR(AL98))+MONTH(AsOfDate)-MONTH(AL98)-IF(DAY(AsOfDate)&lt;MIN(DAY(AL98),DAY(EOMONTH(AsOfDate,0))),1,0)))</f>
        <v/>
      </c>
      <c r="AY98" s="16" t="str">
        <f aca="false">IF(AK98=0,"",IF(OR(AM98&lt;2,AO98&gt;AsOfDate),AX98,IF((AO98-1)&lt;AL98,-1,12*(YEAR((AO98-1))-YEAR(AL98))+MONTH((AO98-1))-MONTH(AL98)-IF(DAY((AO98-1))&lt;MIN(DAY(AL98),DAY(EOMONTH((AO98-1),0))),1,0))))</f>
        <v/>
      </c>
      <c r="AZ98" s="16" t="str">
        <f aca="false">IF(AK98=0,"",IF(OR(AM98&lt;3,AP98&gt;AsOfDate),AX98,IF((AP98-1)&lt;AL98,-1,12*(YEAR((AP98-1))-YEAR(AL98))+MONTH((AP98-1))-MONTH(AL98)-IF(DAY((AP98-1))&lt;MIN(DAY(AL98),DAY(EOMONTH((AP98-1),0))),1,0))))</f>
        <v/>
      </c>
      <c r="BA98" s="16" t="str">
        <f aca="false">IF(AK98=0,"",IF(PFYDate&lt;AL98,-1,12*(YEAR(PFYDate)-YEAR(AL98))+MONTH(PFYDate)-MONTH(AL98)-IF(DAY(PFYDate)&lt;MIN(DAY(AL98),DAY(EOMONTH(PFYDate,0))),1,0)))</f>
        <v/>
      </c>
      <c r="BB98" s="16" t="str">
        <f aca="false">IF(AK98=0,"",IF(OR(AM98&lt;2,AO98&gt;PFYDate),BA98,IF((AO98-1)&lt;AL98,-1,12*(YEAR((AO98-1))-YEAR(AL98))+MONTH((AO98-1))-MONTH(AL98)-IF(DAY((AO98-1))&lt;MIN(DAY(AL98),DAY(EOMONTH((AO98-1),0))),1,0))))</f>
        <v/>
      </c>
      <c r="BC98" s="16" t="str">
        <f aca="false">IF(AK98=0,"",IF(OR(AM98&lt;3,AP98&gt;PFYDate),BA98,IF((AP98-1)&lt;AL98,-1,12*(YEAR((AP98-1))-YEAR(AL98))+MONTH((AP98-1))-MONTH(AL98)-IF(DAY((AP98-1))&lt;MIN(DAY(AL98),DAY(EOMONTH((AP98-1),0))),1,0))))</f>
        <v/>
      </c>
      <c r="BD98" s="16"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16"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16" t="str">
        <f aca="false">IF(AK98=0,"",IF(AW98="FT",IF(AX98&lt;FT_First,FT_First,IF(AX98&lt;FT_Y5,MIN(FT_Y5,FT_First+FT_Int1*(INT((AX98-FT_First)/FT_Int1)+1)),FT_Y5+12*INT((AX98-FT_Y5)/12)+FT_Int2*(INT(MOD(AX98-FT_Y5,12)/FT_Int2)+1))),IF(AW98="PT",IF(AX98&lt;PT_First,PT_First,PT_First+PT_Int*(INT((AX98-PT_First)/PT_Int)+1)),"")))</f>
        <v/>
      </c>
      <c r="BG98" s="16" t="str">
        <f aca="false">IF(AK98=0,"",IF(NOT(LH_Ready),0,COUNTIFS(INDEX(LH_Data,0,LH_ColFirst),$A98,INDEX(LH_Data,0,LH_ColSur),$B98,INDEX(LH_Data,0,LH_ColCat),BonusCat)))</f>
        <v/>
      </c>
      <c r="BH98" s="16" t="str">
        <f aca="false">IF(AK98=0,"",IF(OR(NOT(LH_Ready),BG98=0),0,SUMPRODUCT(MAX((INDEX(LH_Data,0,LH_ColFirst)=$A98)*(INDEX(LH_Data,0,LH_ColSur)=$B98)*(INDEX(LH_Data,0,LH_ColCat)=BonusCat)*ROW(LH_Data)))))</f>
        <v/>
      </c>
      <c r="BI98" s="16" t="str">
        <f aca="false">IF(AK98=0,"",IF(EOMONTH(AsOfDate,-1)&lt;AL98,-1,12*(YEAR(EOMONTH(AsOfDate,-1))-YEAR(AL98))+MONTH(EOMONTH(AsOfDate,-1))-MONTH(AL98)-IF(DAY(EOMONTH(AsOfDate,-1))&lt;MIN(DAY(AL98),DAY(EOMONTH(EOMONTH(AsOfDate,-1),0))),1,0)))</f>
        <v/>
      </c>
      <c r="BJ98" s="16" t="str">
        <f aca="false">IF(AK98=0,"",IF(OR(AM98&lt;2,AO98&gt;EOMONTH(AsOfDate,-1)),BI98,IF((AO98-1)&lt;AL98,-1,12*(YEAR((AO98-1))-YEAR(AL98))+MONTH((AO98-1))-MONTH(AL98)-IF(DAY((AO98-1))&lt;MIN(DAY(AL98),DAY(EOMONTH((AO98-1),0))),1,0))))</f>
        <v/>
      </c>
      <c r="BK98" s="16" t="str">
        <f aca="false">IF(AK98=0,"",IF(OR(AM98&lt;3,AP98&gt;EOMONTH(AsOfDate,-1)),BI98,IF((AP98-1)&lt;AL98,-1,12*(YEAR((AP98-1))-YEAR(AL98))+MONTH((AP98-1))-MONTH(AL98)-IF(DAY((AP98-1))&lt;MIN(DAY(AL98),DAY(EOMONTH((AP98-1),0))),1,0))))</f>
        <v/>
      </c>
      <c r="BL98" s="16"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16" t="str">
        <f aca="false">IF(AK98=0,"",IF(AW98="FT",IF(AX98&lt;FT_First,"",IF(AX98&lt;FT_Y5,FT_First+FT_Int1*INT((AX98-FT_First)/FT_Int1),FT_Y5+FT_Int2*INT((AX98-FT_Y5)/FT_Int2))),IF(AW98="PT",IF(AX98&lt;PT_First,"",PT_First+PT_Int*INT((AX98-PT_First)/PT_Int)),"")))</f>
        <v/>
      </c>
      <c r="BN98" s="16" t="str">
        <f aca="false">IF(AK98=0,"",IF((SchemeStart-1)&lt;AL98,-1,12*(YEAR((SchemeStart-1))-YEAR(AL98))+MONTH((SchemeStart-1))-MONTH(AL98)-IF(DAY((SchemeStart-1))&lt;MIN(DAY(AL98),DAY(EOMONTH((SchemeStart-1),0))),1,0)))</f>
        <v/>
      </c>
      <c r="BO98" s="16" t="str">
        <f aca="false">IF(AK98=0,"",IF(OR(AM98&lt;2,AO98&gt;(SchemeStart-1)),BN98,IF((AO98-1)&lt;AL98,-1,12*(YEAR((AO98-1))-YEAR(AL98))+MONTH((AO98-1))-MONTH(AL98)-IF(DAY((AO98-1))&lt;MIN(DAY(AL98),DAY(EOMONTH((AO98-1),0))),1,0))))</f>
        <v/>
      </c>
      <c r="BP98" s="16" t="str">
        <f aca="false">IF(AK98=0,"",IF(OR(AM98&lt;3,AP98&gt;(SchemeStart-1)),BN98,IF((AP98-1)&lt;AL98,-1,12*(YEAR((AP98-1))-YEAR(AL98))+MONTH((AP98-1))-MONTH(AL98)-IF(DAY((AP98-1))&lt;MIN(DAY(AL98),DAY(EOMONTH((AP98-1),0))),1,0))))</f>
        <v/>
      </c>
      <c r="BQ98" s="16"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12"/>
      <c r="B99" s="12"/>
      <c r="C99" s="12"/>
      <c r="D99" s="13"/>
      <c r="E99" s="14" t="str">
        <f aca="false">IF(OR(AK99=0,$D99=""),"",DATE(YEAR(AsOfDate)+IF(DATE(YEAR(AsOfDate),MONTH($D99),DAY($D99))&lt;=AsOfDate,1,0),MONTH($D99),DAY($D99)))</f>
        <v/>
      </c>
      <c r="F99" s="13"/>
      <c r="G99" s="13"/>
      <c r="H99" s="13"/>
      <c r="I99" s="13"/>
      <c r="J99" s="13"/>
      <c r="K99" s="14" t="str">
        <f aca="false">IF(AK99=0,"",DATE(YEAR(AsOfDate)+IF(DATE(YEAR(AsOfDate),MONTH(AL99),DAY(AL99))&lt;=AsOfDate,1,0),MONTH(AL99),DAY(AL99)))</f>
        <v/>
      </c>
      <c r="L99" s="15" t="str">
        <f aca="false">IF(AK99=0,"",ROUND((AsOfDate-AL99)/365.25,1))</f>
        <v/>
      </c>
      <c r="M99" s="16" t="str">
        <f aca="false">IF(AK99=0,"",IF(AsOfDate&lt;AL99,"-",DATEDIF(AL99,AsOfDate,"y")&amp;"y "&amp;DATEDIF(AL99,AsOfDate,"ym")&amp;"m "&amp;DATEDIF(AL99,AsOfDate,"md")&amp;"d"))</f>
        <v/>
      </c>
      <c r="N99" s="17" t="str">
        <f aca="false">IF(AK99=0,"",O99*HoursPerDay)</f>
        <v/>
      </c>
      <c r="O99" s="17" t="str">
        <f aca="false">IF(AK99=0,"",MAX(0,BD99-BQ99))</f>
        <v/>
      </c>
      <c r="P99" s="18"/>
      <c r="Q99" s="16"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16"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IF(AK99=0,"",IF(AW99="None","",EDATE(AL99,BF99)))</f>
        <v/>
      </c>
      <c r="T99" s="17" t="str">
        <f aca="false">IF(AK99=0,"",IF(NOT(LH_Ready),"",IF($F99&gt;PFYDate,0,IF(LH_ColPeriod=0,W99-U99+V99,SUMIFS(INDEX(LH_Data,0,LH_ColAcc),INDEX(LH_Data,0,LH_ColFirst),$A99,INDEX(LH_Data,0,LH_ColSur),$B99,INDEX(LH_Data,0,LH_ColCat),BonusCat,INDEX(LH_Data,0,LH_ColPeriod),LH_OpenLabel)*UnitFactor))))</f>
        <v/>
      </c>
      <c r="U99" s="17" t="str">
        <f aca="false">IF(AK99=0,"",IF(NOT(LH_Ready),"",SUMIFS(INDEX(LH_Data,0,LH_ColAcc),INDEX(LH_Data,0,LH_ColFirst),$A99,INDEX(LH_Data,0,LH_ColSur),$B99,INDEX(LH_Data,0,LH_ColCat),BonusCat,INDEX(LH_Data,0,LH_ColStart),"&gt;="&amp;AL99)*UnitFactor))</f>
        <v/>
      </c>
      <c r="V99" s="17" t="str">
        <f aca="false">IF(AK99=0,"",IF(NOT(LH_Ready),"",SUMIFS(INDEX(LH_Data,0,LH_ColTaken),INDEX(LH_Data,0,LH_ColFirst),$A99,INDEX(LH_Data,0,LH_ColSur),$B99,INDEX(LH_Data,0,LH_ColCat),BonusCat,INDEX(LH_Data,0,LH_ColStart),"&gt;="&amp;AL99)*UnitFactor))</f>
        <v/>
      </c>
      <c r="W99" s="17" t="str">
        <f aca="false">IF(AK99=0,"",IF(NOT(LH_Ready),"",IF(BH99=0,0,INDEX(INDEX(LH_Data,0,LH_ColClose),BH99-1)*UnitFactor)))</f>
        <v/>
      </c>
      <c r="X99" s="17" t="str">
        <f aca="false">IF(AK99=0,"",(MAX(0,BD99-BQ99)-MAX(0,BE99-BQ99))*HoursPerDay)</f>
        <v/>
      </c>
      <c r="Y99" s="17" t="str">
        <f aca="false">IF(AK99=0,"",IF(NOT(LH_Ready),"",IF($AI99="Yes",N(AE99)*HoursPerDay-SUMIFS(INDEX(LH_Data,0,LH_ColAcc),INDEX(LH_Data,0,LH_ColFirst),$A99,INDEX(LH_Data,0,LH_ColSur),$B99,INDEX(LH_Data,0,LH_ColCat),BonusCat,INDEX(LH_Data,0,LH_ColStart),"&gt;="&amp;(EOMONTH(AsOfDate,-1)+1),INDEX(LH_Data,0,LH_ColStart),"&lt;="&amp;AsOfDate)*UnitFactor,IF(BG99=0,N99,N99-N(T99)-N(U99)))))</f>
        <v/>
      </c>
      <c r="Z99" s="16" t="str">
        <f aca="false">IF(OR(AK99=0,Y99=""),"",IF(Y99&gt;0,"Yes","No"))</f>
        <v/>
      </c>
      <c r="AA99" s="16"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17" t="str">
        <f aca="false">IF(OR(AK99=0,T99=""),"",MAX(0,BE99-BQ99)*HoursPerDay-T99)</f>
        <v/>
      </c>
      <c r="AC99" s="16" t="str">
        <f aca="false">IF(AK99=0,"",BG99)</f>
        <v/>
      </c>
      <c r="AD99" s="16"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17" t="str">
        <f aca="false">IF(AK99=0,"",O99-MAX(0,BL99-BQ99))</f>
        <v/>
      </c>
      <c r="AF99" s="14" t="str">
        <f aca="false">IF(OR(AK99=0,AE99="",N(AE99)=0,BM99=""),"",EDATE(AL99,BM99))</f>
        <v/>
      </c>
      <c r="AG99" s="17" t="str">
        <f aca="false">IF(AK99=0,"",MIN(BD99,BQ99))</f>
        <v/>
      </c>
      <c r="AH99" s="17" t="str">
        <f aca="false">IF(AK99=0,"",IF(NOT(LH_Ready),"",IF(BG99=0,0,MAX(0,ROUND(N(T99)+N(U99)-N99,2)))))</f>
        <v/>
      </c>
      <c r="AI99" s="12"/>
      <c r="AJ99" s="12"/>
      <c r="AK99" s="16" t="n">
        <f aca="false">IF(OR(LEN($A99&amp;$B99)=0,$F99=""),0,1)</f>
        <v>0</v>
      </c>
      <c r="AL99" s="14" t="str">
        <f aca="false">IF(AK99=0,"",IF(PreSchemeCounts="No",MAX(SchemeStart,IF($J99&lt;&gt;"",$J99,IF(OR(CasualCounts="Yes",COUNT($G99:$I99)=0),$F99,IF(Apply2026="No",IF($I99="",$F99,$I99),IF(COUNT($H99:$I99)=0,$F99,MIN($H99:$I99)))))),IF($J99&lt;&gt;"",$J99,IF(OR(CasualCounts="Yes",COUNT($G99:$I99)=0),$F99,IF(Apply2026="No",IF($I99="",$F99,$I99),IF(COUNT($H99:$I99)=0,$F99,MIN($H99:$I99)))))))</f>
        <v/>
      </c>
      <c r="AM99" s="16" t="str">
        <f aca="false">IF(AK99=0,"",COUNT($G99:$I99))</f>
        <v/>
      </c>
      <c r="AN99" s="14" t="str">
        <f aca="false">IF(AK99=0,"",IFERROR(SMALL($G99:$I99,1),""))</f>
        <v/>
      </c>
      <c r="AO99" s="14" t="str">
        <f aca="false">IF(AK99=0,"",IFERROR(SMALL($G99:$I99,2),""))</f>
        <v/>
      </c>
      <c r="AP99" s="14" t="str">
        <f aca="false">IF(AK99=0,"",IFERROR(SMALL($G99:$I99,3),""))</f>
        <v/>
      </c>
      <c r="AQ99" s="16" t="str">
        <f aca="false">IF(AK99=0,"",IF(AN99="","",IF(AN99=$H99,"Part-Time",IF(AN99=$I99,"Full-Time","Casual"))))</f>
        <v/>
      </c>
      <c r="AR99" s="16" t="str">
        <f aca="false">IF(AK99=0,"",IF(AO99="","",IF(AO99=$H99,"Part-Time",IF(AO99=$I99,"Full-Time","Casual"))))</f>
        <v/>
      </c>
      <c r="AS99" s="16" t="str">
        <f aca="false">IF(AK99=0,"",IF(AP99="","",IF(AP99=$H99,"Part-Time",IF(AP99=$I99,"Full-Time","Casual"))))</f>
        <v/>
      </c>
      <c r="AT99" s="16"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16" t="str">
        <f aca="false">IF(AK99=0,"",IF(AM99&lt;2,"",IF(OR(ISNUMBER(SEARCH("full",AR99)),UPPER(TRIM(AR99))="FT",UPPER(TRIM(AR99))="FTE"),"FT",IF(AND(OR(ISNUMBER(SEARCH("part",AR99)),UPPER(TRIM(AR99))="PT",UPPER(TRIM(AR99))="PTE"),Apply2026="Yes",OR($P99="",N($P99)&gt;=PT_MinHours)),"PT","None"))))</f>
        <v/>
      </c>
      <c r="AV99" s="16" t="str">
        <f aca="false">IF(AK99=0,"",IF(AM99&lt;3,"",IF(OR(ISNUMBER(SEARCH("full",AS99)),UPPER(TRIM(AS99))="FT",UPPER(TRIM(AS99))="FTE"),"FT",IF(AND(OR(ISNUMBER(SEARCH("part",AS99)),UPPER(TRIM(AS99))="PT",UPPER(TRIM(AS99))="PTE"),Apply2026="Yes",OR($P99="",N($P99)&gt;=PT_MinHours)),"PT","None"))))</f>
        <v/>
      </c>
      <c r="AW99" s="16" t="str">
        <f aca="false">IF(AK99=0,"",IF(AND(AM99&gt;=3,AP99&lt;=AsOfDate),AV99,IF(AND(AM99&gt;=2,AO99&lt;=AsOfDate),AU99,AT99)))</f>
        <v/>
      </c>
      <c r="AX99" s="16" t="str">
        <f aca="false">IF(AK99=0,"",IF(AsOfDate&lt;AL99,-1,12*(YEAR(AsOfDate)-YEAR(AL99))+MONTH(AsOfDate)-MONTH(AL99)-IF(DAY(AsOfDate)&lt;MIN(DAY(AL99),DAY(EOMONTH(AsOfDate,0))),1,0)))</f>
        <v/>
      </c>
      <c r="AY99" s="16" t="str">
        <f aca="false">IF(AK99=0,"",IF(OR(AM99&lt;2,AO99&gt;AsOfDate),AX99,IF((AO99-1)&lt;AL99,-1,12*(YEAR((AO99-1))-YEAR(AL99))+MONTH((AO99-1))-MONTH(AL99)-IF(DAY((AO99-1))&lt;MIN(DAY(AL99),DAY(EOMONTH((AO99-1),0))),1,0))))</f>
        <v/>
      </c>
      <c r="AZ99" s="16" t="str">
        <f aca="false">IF(AK99=0,"",IF(OR(AM99&lt;3,AP99&gt;AsOfDate),AX99,IF((AP99-1)&lt;AL99,-1,12*(YEAR((AP99-1))-YEAR(AL99))+MONTH((AP99-1))-MONTH(AL99)-IF(DAY((AP99-1))&lt;MIN(DAY(AL99),DAY(EOMONTH((AP99-1),0))),1,0))))</f>
        <v/>
      </c>
      <c r="BA99" s="16" t="str">
        <f aca="false">IF(AK99=0,"",IF(PFYDate&lt;AL99,-1,12*(YEAR(PFYDate)-YEAR(AL99))+MONTH(PFYDate)-MONTH(AL99)-IF(DAY(PFYDate)&lt;MIN(DAY(AL99),DAY(EOMONTH(PFYDate,0))),1,0)))</f>
        <v/>
      </c>
      <c r="BB99" s="16" t="str">
        <f aca="false">IF(AK99=0,"",IF(OR(AM99&lt;2,AO99&gt;PFYDate),BA99,IF((AO99-1)&lt;AL99,-1,12*(YEAR((AO99-1))-YEAR(AL99))+MONTH((AO99-1))-MONTH(AL99)-IF(DAY((AO99-1))&lt;MIN(DAY(AL99),DAY(EOMONTH((AO99-1),0))),1,0))))</f>
        <v/>
      </c>
      <c r="BC99" s="16" t="str">
        <f aca="false">IF(AK99=0,"",IF(OR(AM99&lt;3,AP99&gt;PFYDate),BA99,IF((AP99-1)&lt;AL99,-1,12*(YEAR((AP99-1))-YEAR(AL99))+MONTH((AP99-1))-MONTH(AL99)-IF(DAY((AP99-1))&lt;MIN(DAY(AL99),DAY(EOMONTH((AP99-1),0))),1,0))))</f>
        <v/>
      </c>
      <c r="BD99" s="16"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16"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16" t="str">
        <f aca="false">IF(AK99=0,"",IF(AW99="FT",IF(AX99&lt;FT_First,FT_First,IF(AX99&lt;FT_Y5,MIN(FT_Y5,FT_First+FT_Int1*(INT((AX99-FT_First)/FT_Int1)+1)),FT_Y5+12*INT((AX99-FT_Y5)/12)+FT_Int2*(INT(MOD(AX99-FT_Y5,12)/FT_Int2)+1))),IF(AW99="PT",IF(AX99&lt;PT_First,PT_First,PT_First+PT_Int*(INT((AX99-PT_First)/PT_Int)+1)),"")))</f>
        <v/>
      </c>
      <c r="BG99" s="16" t="str">
        <f aca="false">IF(AK99=0,"",IF(NOT(LH_Ready),0,COUNTIFS(INDEX(LH_Data,0,LH_ColFirst),$A99,INDEX(LH_Data,0,LH_ColSur),$B99,INDEX(LH_Data,0,LH_ColCat),BonusCat)))</f>
        <v/>
      </c>
      <c r="BH99" s="16" t="str">
        <f aca="false">IF(AK99=0,"",IF(OR(NOT(LH_Ready),BG99=0),0,SUMPRODUCT(MAX((INDEX(LH_Data,0,LH_ColFirst)=$A99)*(INDEX(LH_Data,0,LH_ColSur)=$B99)*(INDEX(LH_Data,0,LH_ColCat)=BonusCat)*ROW(LH_Data)))))</f>
        <v/>
      </c>
      <c r="BI99" s="16" t="str">
        <f aca="false">IF(AK99=0,"",IF(EOMONTH(AsOfDate,-1)&lt;AL99,-1,12*(YEAR(EOMONTH(AsOfDate,-1))-YEAR(AL99))+MONTH(EOMONTH(AsOfDate,-1))-MONTH(AL99)-IF(DAY(EOMONTH(AsOfDate,-1))&lt;MIN(DAY(AL99),DAY(EOMONTH(EOMONTH(AsOfDate,-1),0))),1,0)))</f>
        <v/>
      </c>
      <c r="BJ99" s="16" t="str">
        <f aca="false">IF(AK99=0,"",IF(OR(AM99&lt;2,AO99&gt;EOMONTH(AsOfDate,-1)),BI99,IF((AO99-1)&lt;AL99,-1,12*(YEAR((AO99-1))-YEAR(AL99))+MONTH((AO99-1))-MONTH(AL99)-IF(DAY((AO99-1))&lt;MIN(DAY(AL99),DAY(EOMONTH((AO99-1),0))),1,0))))</f>
        <v/>
      </c>
      <c r="BK99" s="16" t="str">
        <f aca="false">IF(AK99=0,"",IF(OR(AM99&lt;3,AP99&gt;EOMONTH(AsOfDate,-1)),BI99,IF((AP99-1)&lt;AL99,-1,12*(YEAR((AP99-1))-YEAR(AL99))+MONTH((AP99-1))-MONTH(AL99)-IF(DAY((AP99-1))&lt;MIN(DAY(AL99),DAY(EOMONTH((AP99-1),0))),1,0))))</f>
        <v/>
      </c>
      <c r="BL99" s="16"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16" t="str">
        <f aca="false">IF(AK99=0,"",IF(AW99="FT",IF(AX99&lt;FT_First,"",IF(AX99&lt;FT_Y5,FT_First+FT_Int1*INT((AX99-FT_First)/FT_Int1),FT_Y5+FT_Int2*INT((AX99-FT_Y5)/FT_Int2))),IF(AW99="PT",IF(AX99&lt;PT_First,"",PT_First+PT_Int*INT((AX99-PT_First)/PT_Int)),"")))</f>
        <v/>
      </c>
      <c r="BN99" s="16" t="str">
        <f aca="false">IF(AK99=0,"",IF((SchemeStart-1)&lt;AL99,-1,12*(YEAR((SchemeStart-1))-YEAR(AL99))+MONTH((SchemeStart-1))-MONTH(AL99)-IF(DAY((SchemeStart-1))&lt;MIN(DAY(AL99),DAY(EOMONTH((SchemeStart-1),0))),1,0)))</f>
        <v/>
      </c>
      <c r="BO99" s="16" t="str">
        <f aca="false">IF(AK99=0,"",IF(OR(AM99&lt;2,AO99&gt;(SchemeStart-1)),BN99,IF((AO99-1)&lt;AL99,-1,12*(YEAR((AO99-1))-YEAR(AL99))+MONTH((AO99-1))-MONTH(AL99)-IF(DAY((AO99-1))&lt;MIN(DAY(AL99),DAY(EOMONTH((AO99-1),0))),1,0))))</f>
        <v/>
      </c>
      <c r="BP99" s="16" t="str">
        <f aca="false">IF(AK99=0,"",IF(OR(AM99&lt;3,AP99&gt;(SchemeStart-1)),BN99,IF((AP99-1)&lt;AL99,-1,12*(YEAR((AP99-1))-YEAR(AL99))+MONTH((AP99-1))-MONTH(AL99)-IF(DAY((AP99-1))&lt;MIN(DAY(AL99),DAY(EOMONTH((AP99-1),0))),1,0))))</f>
        <v/>
      </c>
      <c r="BQ99" s="16"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12"/>
      <c r="B100" s="12"/>
      <c r="C100" s="12"/>
      <c r="D100" s="13"/>
      <c r="E100" s="14" t="str">
        <f aca="false">IF(OR(AK100=0,$D100=""),"",DATE(YEAR(AsOfDate)+IF(DATE(YEAR(AsOfDate),MONTH($D100),DAY($D100))&lt;=AsOfDate,1,0),MONTH($D100),DAY($D100)))</f>
        <v/>
      </c>
      <c r="F100" s="13"/>
      <c r="G100" s="13"/>
      <c r="H100" s="13"/>
      <c r="I100" s="13"/>
      <c r="J100" s="13"/>
      <c r="K100" s="14" t="str">
        <f aca="false">IF(AK100=0,"",DATE(YEAR(AsOfDate)+IF(DATE(YEAR(AsOfDate),MONTH(AL100),DAY(AL100))&lt;=AsOfDate,1,0),MONTH(AL100),DAY(AL100)))</f>
        <v/>
      </c>
      <c r="L100" s="15" t="str">
        <f aca="false">IF(AK100=0,"",ROUND((AsOfDate-AL100)/365.25,1))</f>
        <v/>
      </c>
      <c r="M100" s="16" t="str">
        <f aca="false">IF(AK100=0,"",IF(AsOfDate&lt;AL100,"-",DATEDIF(AL100,AsOfDate,"y")&amp;"y "&amp;DATEDIF(AL100,AsOfDate,"ym")&amp;"m "&amp;DATEDIF(AL100,AsOfDate,"md")&amp;"d"))</f>
        <v/>
      </c>
      <c r="N100" s="17" t="str">
        <f aca="false">IF(AK100=0,"",O100*HoursPerDay)</f>
        <v/>
      </c>
      <c r="O100" s="17" t="str">
        <f aca="false">IF(AK100=0,"",MAX(0,BD100-BQ100))</f>
        <v/>
      </c>
      <c r="P100" s="18"/>
      <c r="Q100" s="16"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16"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IF(AK100=0,"",IF(AW100="None","",EDATE(AL100,BF100)))</f>
        <v/>
      </c>
      <c r="T100" s="17" t="str">
        <f aca="false">IF(AK100=0,"",IF(NOT(LH_Ready),"",IF($F100&gt;PFYDate,0,IF(LH_ColPeriod=0,W100-U100+V100,SUMIFS(INDEX(LH_Data,0,LH_ColAcc),INDEX(LH_Data,0,LH_ColFirst),$A100,INDEX(LH_Data,0,LH_ColSur),$B100,INDEX(LH_Data,0,LH_ColCat),BonusCat,INDEX(LH_Data,0,LH_ColPeriod),LH_OpenLabel)*UnitFactor))))</f>
        <v/>
      </c>
      <c r="U100" s="17" t="str">
        <f aca="false">IF(AK100=0,"",IF(NOT(LH_Ready),"",SUMIFS(INDEX(LH_Data,0,LH_ColAcc),INDEX(LH_Data,0,LH_ColFirst),$A100,INDEX(LH_Data,0,LH_ColSur),$B100,INDEX(LH_Data,0,LH_ColCat),BonusCat,INDEX(LH_Data,0,LH_ColStart),"&gt;="&amp;AL100)*UnitFactor))</f>
        <v/>
      </c>
      <c r="V100" s="17" t="str">
        <f aca="false">IF(AK100=0,"",IF(NOT(LH_Ready),"",SUMIFS(INDEX(LH_Data,0,LH_ColTaken),INDEX(LH_Data,0,LH_ColFirst),$A100,INDEX(LH_Data,0,LH_ColSur),$B100,INDEX(LH_Data,0,LH_ColCat),BonusCat,INDEX(LH_Data,0,LH_ColStart),"&gt;="&amp;AL100)*UnitFactor))</f>
        <v/>
      </c>
      <c r="W100" s="17" t="str">
        <f aca="false">IF(AK100=0,"",IF(NOT(LH_Ready),"",IF(BH100=0,0,INDEX(INDEX(LH_Data,0,LH_ColClose),BH100-1)*UnitFactor)))</f>
        <v/>
      </c>
      <c r="X100" s="17" t="str">
        <f aca="false">IF(AK100=0,"",(MAX(0,BD100-BQ100)-MAX(0,BE100-BQ100))*HoursPerDay)</f>
        <v/>
      </c>
      <c r="Y100" s="17"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N100-N(T100)-N(U100)))))</f>
        <v/>
      </c>
      <c r="Z100" s="16" t="str">
        <f aca="false">IF(OR(AK100=0,Y100=""),"",IF(Y100&gt;0,"Yes","No"))</f>
        <v/>
      </c>
      <c r="AA100" s="16"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17" t="str">
        <f aca="false">IF(OR(AK100=0,T100=""),"",MAX(0,BE100-BQ100)*HoursPerDay-T100)</f>
        <v/>
      </c>
      <c r="AC100" s="16" t="str">
        <f aca="false">IF(AK100=0,"",BG100)</f>
        <v/>
      </c>
      <c r="AD100" s="16"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17" t="str">
        <f aca="false">IF(AK100=0,"",O100-MAX(0,BL100-BQ100))</f>
        <v/>
      </c>
      <c r="AF100" s="14" t="str">
        <f aca="false">IF(OR(AK100=0,AE100="",N(AE100)=0,BM100=""),"",EDATE(AL100,BM100))</f>
        <v/>
      </c>
      <c r="AG100" s="17" t="str">
        <f aca="false">IF(AK100=0,"",MIN(BD100,BQ100))</f>
        <v/>
      </c>
      <c r="AH100" s="17" t="str">
        <f aca="false">IF(AK100=0,"",IF(NOT(LH_Ready),"",IF(BG100=0,0,MAX(0,ROUND(N(T100)+N(U100)-N100,2)))))</f>
        <v/>
      </c>
      <c r="AI100" s="12"/>
      <c r="AJ100" s="12"/>
      <c r="AK100" s="16" t="n">
        <f aca="false">IF(OR(LEN($A100&amp;$B100)=0,$F100=""),0,1)</f>
        <v>0</v>
      </c>
      <c r="AL100" s="14"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16" t="str">
        <f aca="false">IF(AK100=0,"",COUNT($G100:$I100))</f>
        <v/>
      </c>
      <c r="AN100" s="14" t="str">
        <f aca="false">IF(AK100=0,"",IFERROR(SMALL($G100:$I100,1),""))</f>
        <v/>
      </c>
      <c r="AO100" s="14" t="str">
        <f aca="false">IF(AK100=0,"",IFERROR(SMALL($G100:$I100,2),""))</f>
        <v/>
      </c>
      <c r="AP100" s="14" t="str">
        <f aca="false">IF(AK100=0,"",IFERROR(SMALL($G100:$I100,3),""))</f>
        <v/>
      </c>
      <c r="AQ100" s="16" t="str">
        <f aca="false">IF(AK100=0,"",IF(AN100="","",IF(AN100=$H100,"Part-Time",IF(AN100=$I100,"Full-Time","Casual"))))</f>
        <v/>
      </c>
      <c r="AR100" s="16" t="str">
        <f aca="false">IF(AK100=0,"",IF(AO100="","",IF(AO100=$H100,"Part-Time",IF(AO100=$I100,"Full-Time","Casual"))))</f>
        <v/>
      </c>
      <c r="AS100" s="16" t="str">
        <f aca="false">IF(AK100=0,"",IF(AP100="","",IF(AP100=$H100,"Part-Time",IF(AP100=$I100,"Full-Time","Casual"))))</f>
        <v/>
      </c>
      <c r="AT100" s="16"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16" t="str">
        <f aca="false">IF(AK100=0,"",IF(AM100&lt;2,"",IF(OR(ISNUMBER(SEARCH("full",AR100)),UPPER(TRIM(AR100))="FT",UPPER(TRIM(AR100))="FTE"),"FT",IF(AND(OR(ISNUMBER(SEARCH("part",AR100)),UPPER(TRIM(AR100))="PT",UPPER(TRIM(AR100))="PTE"),Apply2026="Yes",OR($P100="",N($P100)&gt;=PT_MinHours)),"PT","None"))))</f>
        <v/>
      </c>
      <c r="AV100" s="16" t="str">
        <f aca="false">IF(AK100=0,"",IF(AM100&lt;3,"",IF(OR(ISNUMBER(SEARCH("full",AS100)),UPPER(TRIM(AS100))="FT",UPPER(TRIM(AS100))="FTE"),"FT",IF(AND(OR(ISNUMBER(SEARCH("part",AS100)),UPPER(TRIM(AS100))="PT",UPPER(TRIM(AS100))="PTE"),Apply2026="Yes",OR($P100="",N($P100)&gt;=PT_MinHours)),"PT","None"))))</f>
        <v/>
      </c>
      <c r="AW100" s="16" t="str">
        <f aca="false">IF(AK100=0,"",IF(AND(AM100&gt;=3,AP100&lt;=AsOfDate),AV100,IF(AND(AM100&gt;=2,AO100&lt;=AsOfDate),AU100,AT100)))</f>
        <v/>
      </c>
      <c r="AX100" s="16" t="str">
        <f aca="false">IF(AK100=0,"",IF(AsOfDate&lt;AL100,-1,12*(YEAR(AsOfDate)-YEAR(AL100))+MONTH(AsOfDate)-MONTH(AL100)-IF(DAY(AsOfDate)&lt;MIN(DAY(AL100),DAY(EOMONTH(AsOfDate,0))),1,0)))</f>
        <v/>
      </c>
      <c r="AY100" s="16" t="str">
        <f aca="false">IF(AK100=0,"",IF(OR(AM100&lt;2,AO100&gt;AsOfDate),AX100,IF((AO100-1)&lt;AL100,-1,12*(YEAR((AO100-1))-YEAR(AL100))+MONTH((AO100-1))-MONTH(AL100)-IF(DAY((AO100-1))&lt;MIN(DAY(AL100),DAY(EOMONTH((AO100-1),0))),1,0))))</f>
        <v/>
      </c>
      <c r="AZ100" s="16" t="str">
        <f aca="false">IF(AK100=0,"",IF(OR(AM100&lt;3,AP100&gt;AsOfDate),AX100,IF((AP100-1)&lt;AL100,-1,12*(YEAR((AP100-1))-YEAR(AL100))+MONTH((AP100-1))-MONTH(AL100)-IF(DAY((AP100-1))&lt;MIN(DAY(AL100),DAY(EOMONTH((AP100-1),0))),1,0))))</f>
        <v/>
      </c>
      <c r="BA100" s="16" t="str">
        <f aca="false">IF(AK100=0,"",IF(PFYDate&lt;AL100,-1,12*(YEAR(PFYDate)-YEAR(AL100))+MONTH(PFYDate)-MONTH(AL100)-IF(DAY(PFYDate)&lt;MIN(DAY(AL100),DAY(EOMONTH(PFYDate,0))),1,0)))</f>
        <v/>
      </c>
      <c r="BB100" s="16" t="str">
        <f aca="false">IF(AK100=0,"",IF(OR(AM100&lt;2,AO100&gt;PFYDate),BA100,IF((AO100-1)&lt;AL100,-1,12*(YEAR((AO100-1))-YEAR(AL100))+MONTH((AO100-1))-MONTH(AL100)-IF(DAY((AO100-1))&lt;MIN(DAY(AL100),DAY(EOMONTH((AO100-1),0))),1,0))))</f>
        <v/>
      </c>
      <c r="BC100" s="16" t="str">
        <f aca="false">IF(AK100=0,"",IF(OR(AM100&lt;3,AP100&gt;PFYDate),BA100,IF((AP100-1)&lt;AL100,-1,12*(YEAR((AP100-1))-YEAR(AL100))+MONTH((AP100-1))-MONTH(AL100)-IF(DAY((AP100-1))&lt;MIN(DAY(AL100),DAY(EOMONTH((AP100-1),0))),1,0))))</f>
        <v/>
      </c>
      <c r="BD100" s="16"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16"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16" t="str">
        <f aca="false">IF(AK100=0,"",IF(AW100="FT",IF(AX100&lt;FT_First,FT_First,IF(AX100&lt;FT_Y5,MIN(FT_Y5,FT_First+FT_Int1*(INT((AX100-FT_First)/FT_Int1)+1)),FT_Y5+12*INT((AX100-FT_Y5)/12)+FT_Int2*(INT(MOD(AX100-FT_Y5,12)/FT_Int2)+1))),IF(AW100="PT",IF(AX100&lt;PT_First,PT_First,PT_First+PT_Int*(INT((AX100-PT_First)/PT_Int)+1)),"")))</f>
        <v/>
      </c>
      <c r="BG100" s="16" t="str">
        <f aca="false">IF(AK100=0,"",IF(NOT(LH_Ready),0,COUNTIFS(INDEX(LH_Data,0,LH_ColFirst),$A100,INDEX(LH_Data,0,LH_ColSur),$B100,INDEX(LH_Data,0,LH_ColCat),BonusCat)))</f>
        <v/>
      </c>
      <c r="BH100" s="16" t="str">
        <f aca="false">IF(AK100=0,"",IF(OR(NOT(LH_Ready),BG100=0),0,SUMPRODUCT(MAX((INDEX(LH_Data,0,LH_ColFirst)=$A100)*(INDEX(LH_Data,0,LH_ColSur)=$B100)*(INDEX(LH_Data,0,LH_ColCat)=BonusCat)*ROW(LH_Data)))))</f>
        <v/>
      </c>
      <c r="BI100" s="16" t="str">
        <f aca="false">IF(AK100=0,"",IF(EOMONTH(AsOfDate,-1)&lt;AL100,-1,12*(YEAR(EOMONTH(AsOfDate,-1))-YEAR(AL100))+MONTH(EOMONTH(AsOfDate,-1))-MONTH(AL100)-IF(DAY(EOMONTH(AsOfDate,-1))&lt;MIN(DAY(AL100),DAY(EOMONTH(EOMONTH(AsOfDate,-1),0))),1,0)))</f>
        <v/>
      </c>
      <c r="BJ100" s="16" t="str">
        <f aca="false">IF(AK100=0,"",IF(OR(AM100&lt;2,AO100&gt;EOMONTH(AsOfDate,-1)),BI100,IF((AO100-1)&lt;AL100,-1,12*(YEAR((AO100-1))-YEAR(AL100))+MONTH((AO100-1))-MONTH(AL100)-IF(DAY((AO100-1))&lt;MIN(DAY(AL100),DAY(EOMONTH((AO100-1),0))),1,0))))</f>
        <v/>
      </c>
      <c r="BK100" s="16" t="str">
        <f aca="false">IF(AK100=0,"",IF(OR(AM100&lt;3,AP100&gt;EOMONTH(AsOfDate,-1)),BI100,IF((AP100-1)&lt;AL100,-1,12*(YEAR((AP100-1))-YEAR(AL100))+MONTH((AP100-1))-MONTH(AL100)-IF(DAY((AP100-1))&lt;MIN(DAY(AL100),DAY(EOMONTH((AP100-1),0))),1,0))))</f>
        <v/>
      </c>
      <c r="BL100" s="16"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16" t="str">
        <f aca="false">IF(AK100=0,"",IF(AW100="FT",IF(AX100&lt;FT_First,"",IF(AX100&lt;FT_Y5,FT_First+FT_Int1*INT((AX100-FT_First)/FT_Int1),FT_Y5+FT_Int2*INT((AX100-FT_Y5)/FT_Int2))),IF(AW100="PT",IF(AX100&lt;PT_First,"",PT_First+PT_Int*INT((AX100-PT_First)/PT_Int)),"")))</f>
        <v/>
      </c>
      <c r="BN100" s="16" t="str">
        <f aca="false">IF(AK100=0,"",IF((SchemeStart-1)&lt;AL100,-1,12*(YEAR((SchemeStart-1))-YEAR(AL100))+MONTH((SchemeStart-1))-MONTH(AL100)-IF(DAY((SchemeStart-1))&lt;MIN(DAY(AL100),DAY(EOMONTH((SchemeStart-1),0))),1,0)))</f>
        <v/>
      </c>
      <c r="BO100" s="16" t="str">
        <f aca="false">IF(AK100=0,"",IF(OR(AM100&lt;2,AO100&gt;(SchemeStart-1)),BN100,IF((AO100-1)&lt;AL100,-1,12*(YEAR((AO100-1))-YEAR(AL100))+MONTH((AO100-1))-MONTH(AL100)-IF(DAY((AO100-1))&lt;MIN(DAY(AL100),DAY(EOMONTH((AO100-1),0))),1,0))))</f>
        <v/>
      </c>
      <c r="BP100" s="16" t="str">
        <f aca="false">IF(AK100=0,"",IF(OR(AM100&lt;3,AP100&gt;(SchemeStart-1)),BN100,IF((AP100-1)&lt;AL100,-1,12*(YEAR((AP100-1))-YEAR(AL100))+MONTH((AP100-1))-MONTH(AL100)-IF(DAY((AP100-1))&lt;MIN(DAY(AL100),DAY(EOMONTH((AP100-1),0))),1,0))))</f>
        <v/>
      </c>
      <c r="BQ100" s="16"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12"/>
      <c r="B101" s="12"/>
      <c r="C101" s="12"/>
      <c r="D101" s="13"/>
      <c r="E101" s="14" t="str">
        <f aca="false">IF(OR(AK101=0,$D101=""),"",DATE(YEAR(AsOfDate)+IF(DATE(YEAR(AsOfDate),MONTH($D101),DAY($D101))&lt;=AsOfDate,1,0),MONTH($D101),DAY($D101)))</f>
        <v/>
      </c>
      <c r="F101" s="13"/>
      <c r="G101" s="13"/>
      <c r="H101" s="13"/>
      <c r="I101" s="13"/>
      <c r="J101" s="13"/>
      <c r="K101" s="14" t="str">
        <f aca="false">IF(AK101=0,"",DATE(YEAR(AsOfDate)+IF(DATE(YEAR(AsOfDate),MONTH(AL101),DAY(AL101))&lt;=AsOfDate,1,0),MONTH(AL101),DAY(AL101)))</f>
        <v/>
      </c>
      <c r="L101" s="15" t="str">
        <f aca="false">IF(AK101=0,"",ROUND((AsOfDate-AL101)/365.25,1))</f>
        <v/>
      </c>
      <c r="M101" s="16" t="str">
        <f aca="false">IF(AK101=0,"",IF(AsOfDate&lt;AL101,"-",DATEDIF(AL101,AsOfDate,"y")&amp;"y "&amp;DATEDIF(AL101,AsOfDate,"ym")&amp;"m "&amp;DATEDIF(AL101,AsOfDate,"md")&amp;"d"))</f>
        <v/>
      </c>
      <c r="N101" s="17" t="str">
        <f aca="false">IF(AK101=0,"",O101*HoursPerDay)</f>
        <v/>
      </c>
      <c r="O101" s="17" t="str">
        <f aca="false">IF(AK101=0,"",MAX(0,BD101-BQ101))</f>
        <v/>
      </c>
      <c r="P101" s="18"/>
      <c r="Q101" s="16"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16"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IF(AK101=0,"",IF(AW101="None","",EDATE(AL101,BF101)))</f>
        <v/>
      </c>
      <c r="T101" s="17" t="str">
        <f aca="false">IF(AK101=0,"",IF(NOT(LH_Ready),"",IF($F101&gt;PFYDate,0,IF(LH_ColPeriod=0,W101-U101+V101,SUMIFS(INDEX(LH_Data,0,LH_ColAcc),INDEX(LH_Data,0,LH_ColFirst),$A101,INDEX(LH_Data,0,LH_ColSur),$B101,INDEX(LH_Data,0,LH_ColCat),BonusCat,INDEX(LH_Data,0,LH_ColPeriod),LH_OpenLabel)*UnitFactor))))</f>
        <v/>
      </c>
      <c r="U101" s="17" t="str">
        <f aca="false">IF(AK101=0,"",IF(NOT(LH_Ready),"",SUMIFS(INDEX(LH_Data,0,LH_ColAcc),INDEX(LH_Data,0,LH_ColFirst),$A101,INDEX(LH_Data,0,LH_ColSur),$B101,INDEX(LH_Data,0,LH_ColCat),BonusCat,INDEX(LH_Data,0,LH_ColStart),"&gt;="&amp;AL101)*UnitFactor))</f>
        <v/>
      </c>
      <c r="V101" s="17" t="str">
        <f aca="false">IF(AK101=0,"",IF(NOT(LH_Ready),"",SUMIFS(INDEX(LH_Data,0,LH_ColTaken),INDEX(LH_Data,0,LH_ColFirst),$A101,INDEX(LH_Data,0,LH_ColSur),$B101,INDEX(LH_Data,0,LH_ColCat),BonusCat,INDEX(LH_Data,0,LH_ColStart),"&gt;="&amp;AL101)*UnitFactor))</f>
        <v/>
      </c>
      <c r="W101" s="17" t="str">
        <f aca="false">IF(AK101=0,"",IF(NOT(LH_Ready),"",IF(BH101=0,0,INDEX(INDEX(LH_Data,0,LH_ColClose),BH101-1)*UnitFactor)))</f>
        <v/>
      </c>
      <c r="X101" s="17" t="str">
        <f aca="false">IF(AK101=0,"",(MAX(0,BD101-BQ101)-MAX(0,BE101-BQ101))*HoursPerDay)</f>
        <v/>
      </c>
      <c r="Y101" s="17"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N101-N(T101)-N(U101)))))</f>
        <v/>
      </c>
      <c r="Z101" s="16" t="str">
        <f aca="false">IF(OR(AK101=0,Y101=""),"",IF(Y101&gt;0,"Yes","No"))</f>
        <v/>
      </c>
      <c r="AA101" s="16"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17" t="str">
        <f aca="false">IF(OR(AK101=0,T101=""),"",MAX(0,BE101-BQ101)*HoursPerDay-T101)</f>
        <v/>
      </c>
      <c r="AC101" s="16" t="str">
        <f aca="false">IF(AK101=0,"",BG101)</f>
        <v/>
      </c>
      <c r="AD101" s="16"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17" t="str">
        <f aca="false">IF(AK101=0,"",O101-MAX(0,BL101-BQ101))</f>
        <v/>
      </c>
      <c r="AF101" s="14" t="str">
        <f aca="false">IF(OR(AK101=0,AE101="",N(AE101)=0,BM101=""),"",EDATE(AL101,BM101))</f>
        <v/>
      </c>
      <c r="AG101" s="17" t="str">
        <f aca="false">IF(AK101=0,"",MIN(BD101,BQ101))</f>
        <v/>
      </c>
      <c r="AH101" s="17" t="str">
        <f aca="false">IF(AK101=0,"",IF(NOT(LH_Ready),"",IF(BG101=0,0,MAX(0,ROUND(N(T101)+N(U101)-N101,2)))))</f>
        <v/>
      </c>
      <c r="AI101" s="12"/>
      <c r="AJ101" s="12"/>
      <c r="AK101" s="16" t="n">
        <f aca="false">IF(OR(LEN($A101&amp;$B101)=0,$F101=""),0,1)</f>
        <v>0</v>
      </c>
      <c r="AL101" s="14"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16" t="str">
        <f aca="false">IF(AK101=0,"",COUNT($G101:$I101))</f>
        <v/>
      </c>
      <c r="AN101" s="14" t="str">
        <f aca="false">IF(AK101=0,"",IFERROR(SMALL($G101:$I101,1),""))</f>
        <v/>
      </c>
      <c r="AO101" s="14" t="str">
        <f aca="false">IF(AK101=0,"",IFERROR(SMALL($G101:$I101,2),""))</f>
        <v/>
      </c>
      <c r="AP101" s="14" t="str">
        <f aca="false">IF(AK101=0,"",IFERROR(SMALL($G101:$I101,3),""))</f>
        <v/>
      </c>
      <c r="AQ101" s="16" t="str">
        <f aca="false">IF(AK101=0,"",IF(AN101="","",IF(AN101=$H101,"Part-Time",IF(AN101=$I101,"Full-Time","Casual"))))</f>
        <v/>
      </c>
      <c r="AR101" s="16" t="str">
        <f aca="false">IF(AK101=0,"",IF(AO101="","",IF(AO101=$H101,"Part-Time",IF(AO101=$I101,"Full-Time","Casual"))))</f>
        <v/>
      </c>
      <c r="AS101" s="16" t="str">
        <f aca="false">IF(AK101=0,"",IF(AP101="","",IF(AP101=$H101,"Part-Time",IF(AP101=$I101,"Full-Time","Casual"))))</f>
        <v/>
      </c>
      <c r="AT101" s="16"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16" t="str">
        <f aca="false">IF(AK101=0,"",IF(AM101&lt;2,"",IF(OR(ISNUMBER(SEARCH("full",AR101)),UPPER(TRIM(AR101))="FT",UPPER(TRIM(AR101))="FTE"),"FT",IF(AND(OR(ISNUMBER(SEARCH("part",AR101)),UPPER(TRIM(AR101))="PT",UPPER(TRIM(AR101))="PTE"),Apply2026="Yes",OR($P101="",N($P101)&gt;=PT_MinHours)),"PT","None"))))</f>
        <v/>
      </c>
      <c r="AV101" s="16" t="str">
        <f aca="false">IF(AK101=0,"",IF(AM101&lt;3,"",IF(OR(ISNUMBER(SEARCH("full",AS101)),UPPER(TRIM(AS101))="FT",UPPER(TRIM(AS101))="FTE"),"FT",IF(AND(OR(ISNUMBER(SEARCH("part",AS101)),UPPER(TRIM(AS101))="PT",UPPER(TRIM(AS101))="PTE"),Apply2026="Yes",OR($P101="",N($P101)&gt;=PT_MinHours)),"PT","None"))))</f>
        <v/>
      </c>
      <c r="AW101" s="16" t="str">
        <f aca="false">IF(AK101=0,"",IF(AND(AM101&gt;=3,AP101&lt;=AsOfDate),AV101,IF(AND(AM101&gt;=2,AO101&lt;=AsOfDate),AU101,AT101)))</f>
        <v/>
      </c>
      <c r="AX101" s="16" t="str">
        <f aca="false">IF(AK101=0,"",IF(AsOfDate&lt;AL101,-1,12*(YEAR(AsOfDate)-YEAR(AL101))+MONTH(AsOfDate)-MONTH(AL101)-IF(DAY(AsOfDate)&lt;MIN(DAY(AL101),DAY(EOMONTH(AsOfDate,0))),1,0)))</f>
        <v/>
      </c>
      <c r="AY101" s="16" t="str">
        <f aca="false">IF(AK101=0,"",IF(OR(AM101&lt;2,AO101&gt;AsOfDate),AX101,IF((AO101-1)&lt;AL101,-1,12*(YEAR((AO101-1))-YEAR(AL101))+MONTH((AO101-1))-MONTH(AL101)-IF(DAY((AO101-1))&lt;MIN(DAY(AL101),DAY(EOMONTH((AO101-1),0))),1,0))))</f>
        <v/>
      </c>
      <c r="AZ101" s="16" t="str">
        <f aca="false">IF(AK101=0,"",IF(OR(AM101&lt;3,AP101&gt;AsOfDate),AX101,IF((AP101-1)&lt;AL101,-1,12*(YEAR((AP101-1))-YEAR(AL101))+MONTH((AP101-1))-MONTH(AL101)-IF(DAY((AP101-1))&lt;MIN(DAY(AL101),DAY(EOMONTH((AP101-1),0))),1,0))))</f>
        <v/>
      </c>
      <c r="BA101" s="16" t="str">
        <f aca="false">IF(AK101=0,"",IF(PFYDate&lt;AL101,-1,12*(YEAR(PFYDate)-YEAR(AL101))+MONTH(PFYDate)-MONTH(AL101)-IF(DAY(PFYDate)&lt;MIN(DAY(AL101),DAY(EOMONTH(PFYDate,0))),1,0)))</f>
        <v/>
      </c>
      <c r="BB101" s="16" t="str">
        <f aca="false">IF(AK101=0,"",IF(OR(AM101&lt;2,AO101&gt;PFYDate),BA101,IF((AO101-1)&lt;AL101,-1,12*(YEAR((AO101-1))-YEAR(AL101))+MONTH((AO101-1))-MONTH(AL101)-IF(DAY((AO101-1))&lt;MIN(DAY(AL101),DAY(EOMONTH((AO101-1),0))),1,0))))</f>
        <v/>
      </c>
      <c r="BC101" s="16" t="str">
        <f aca="false">IF(AK101=0,"",IF(OR(AM101&lt;3,AP101&gt;PFYDate),BA101,IF((AP101-1)&lt;AL101,-1,12*(YEAR((AP101-1))-YEAR(AL101))+MONTH((AP101-1))-MONTH(AL101)-IF(DAY((AP101-1))&lt;MIN(DAY(AL101),DAY(EOMONTH((AP101-1),0))),1,0))))</f>
        <v/>
      </c>
      <c r="BD101" s="16"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16"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16" t="str">
        <f aca="false">IF(AK101=0,"",IF(AW101="FT",IF(AX101&lt;FT_First,FT_First,IF(AX101&lt;FT_Y5,MIN(FT_Y5,FT_First+FT_Int1*(INT((AX101-FT_First)/FT_Int1)+1)),FT_Y5+12*INT((AX101-FT_Y5)/12)+FT_Int2*(INT(MOD(AX101-FT_Y5,12)/FT_Int2)+1))),IF(AW101="PT",IF(AX101&lt;PT_First,PT_First,PT_First+PT_Int*(INT((AX101-PT_First)/PT_Int)+1)),"")))</f>
        <v/>
      </c>
      <c r="BG101" s="16" t="str">
        <f aca="false">IF(AK101=0,"",IF(NOT(LH_Ready),0,COUNTIFS(INDEX(LH_Data,0,LH_ColFirst),$A101,INDEX(LH_Data,0,LH_ColSur),$B101,INDEX(LH_Data,0,LH_ColCat),BonusCat)))</f>
        <v/>
      </c>
      <c r="BH101" s="16" t="str">
        <f aca="false">IF(AK101=0,"",IF(OR(NOT(LH_Ready),BG101=0),0,SUMPRODUCT(MAX((INDEX(LH_Data,0,LH_ColFirst)=$A101)*(INDEX(LH_Data,0,LH_ColSur)=$B101)*(INDEX(LH_Data,0,LH_ColCat)=BonusCat)*ROW(LH_Data)))))</f>
        <v/>
      </c>
      <c r="BI101" s="16" t="str">
        <f aca="false">IF(AK101=0,"",IF(EOMONTH(AsOfDate,-1)&lt;AL101,-1,12*(YEAR(EOMONTH(AsOfDate,-1))-YEAR(AL101))+MONTH(EOMONTH(AsOfDate,-1))-MONTH(AL101)-IF(DAY(EOMONTH(AsOfDate,-1))&lt;MIN(DAY(AL101),DAY(EOMONTH(EOMONTH(AsOfDate,-1),0))),1,0)))</f>
        <v/>
      </c>
      <c r="BJ101" s="16" t="str">
        <f aca="false">IF(AK101=0,"",IF(OR(AM101&lt;2,AO101&gt;EOMONTH(AsOfDate,-1)),BI101,IF((AO101-1)&lt;AL101,-1,12*(YEAR((AO101-1))-YEAR(AL101))+MONTH((AO101-1))-MONTH(AL101)-IF(DAY((AO101-1))&lt;MIN(DAY(AL101),DAY(EOMONTH((AO101-1),0))),1,0))))</f>
        <v/>
      </c>
      <c r="BK101" s="16" t="str">
        <f aca="false">IF(AK101=0,"",IF(OR(AM101&lt;3,AP101&gt;EOMONTH(AsOfDate,-1)),BI101,IF((AP101-1)&lt;AL101,-1,12*(YEAR((AP101-1))-YEAR(AL101))+MONTH((AP101-1))-MONTH(AL101)-IF(DAY((AP101-1))&lt;MIN(DAY(AL101),DAY(EOMONTH((AP101-1),0))),1,0))))</f>
        <v/>
      </c>
      <c r="BL101" s="16"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16" t="str">
        <f aca="false">IF(AK101=0,"",IF(AW101="FT",IF(AX101&lt;FT_First,"",IF(AX101&lt;FT_Y5,FT_First+FT_Int1*INT((AX101-FT_First)/FT_Int1),FT_Y5+FT_Int2*INT((AX101-FT_Y5)/FT_Int2))),IF(AW101="PT",IF(AX101&lt;PT_First,"",PT_First+PT_Int*INT((AX101-PT_First)/PT_Int)),"")))</f>
        <v/>
      </c>
      <c r="BN101" s="16" t="str">
        <f aca="false">IF(AK101=0,"",IF((SchemeStart-1)&lt;AL101,-1,12*(YEAR((SchemeStart-1))-YEAR(AL101))+MONTH((SchemeStart-1))-MONTH(AL101)-IF(DAY((SchemeStart-1))&lt;MIN(DAY(AL101),DAY(EOMONTH((SchemeStart-1),0))),1,0)))</f>
        <v/>
      </c>
      <c r="BO101" s="16" t="str">
        <f aca="false">IF(AK101=0,"",IF(OR(AM101&lt;2,AO101&gt;(SchemeStart-1)),BN101,IF((AO101-1)&lt;AL101,-1,12*(YEAR((AO101-1))-YEAR(AL101))+MONTH((AO101-1))-MONTH(AL101)-IF(DAY((AO101-1))&lt;MIN(DAY(AL101),DAY(EOMONTH((AO101-1),0))),1,0))))</f>
        <v/>
      </c>
      <c r="BP101" s="16" t="str">
        <f aca="false">IF(AK101=0,"",IF(OR(AM101&lt;3,AP101&gt;(SchemeStart-1)),BN101,IF((AP101-1)&lt;AL101,-1,12*(YEAR((AP101-1))-YEAR(AL101))+MONTH((AP101-1))-MONTH(AL101)-IF(DAY((AP101-1))&lt;MIN(DAY(AL101),DAY(EOMONTH((AP101-1),0))),1,0))))</f>
        <v/>
      </c>
      <c r="BQ101" s="16"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12"/>
      <c r="B102" s="12"/>
      <c r="C102" s="12"/>
      <c r="D102" s="13"/>
      <c r="E102" s="14" t="str">
        <f aca="false">IF(OR(AK102=0,$D102=""),"",DATE(YEAR(AsOfDate)+IF(DATE(YEAR(AsOfDate),MONTH($D102),DAY($D102))&lt;=AsOfDate,1,0),MONTH($D102),DAY($D102)))</f>
        <v/>
      </c>
      <c r="F102" s="13"/>
      <c r="G102" s="13"/>
      <c r="H102" s="13"/>
      <c r="I102" s="13"/>
      <c r="J102" s="13"/>
      <c r="K102" s="14" t="str">
        <f aca="false">IF(AK102=0,"",DATE(YEAR(AsOfDate)+IF(DATE(YEAR(AsOfDate),MONTH(AL102),DAY(AL102))&lt;=AsOfDate,1,0),MONTH(AL102),DAY(AL102)))</f>
        <v/>
      </c>
      <c r="L102" s="15" t="str">
        <f aca="false">IF(AK102=0,"",ROUND((AsOfDate-AL102)/365.25,1))</f>
        <v/>
      </c>
      <c r="M102" s="16" t="str">
        <f aca="false">IF(AK102=0,"",IF(AsOfDate&lt;AL102,"-",DATEDIF(AL102,AsOfDate,"y")&amp;"y "&amp;DATEDIF(AL102,AsOfDate,"ym")&amp;"m "&amp;DATEDIF(AL102,AsOfDate,"md")&amp;"d"))</f>
        <v/>
      </c>
      <c r="N102" s="17" t="str">
        <f aca="false">IF(AK102=0,"",O102*HoursPerDay)</f>
        <v/>
      </c>
      <c r="O102" s="17" t="str">
        <f aca="false">IF(AK102=0,"",MAX(0,BD102-BQ102))</f>
        <v/>
      </c>
      <c r="P102" s="18"/>
      <c r="Q102" s="16"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16"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IF(AK102=0,"",IF(AW102="None","",EDATE(AL102,BF102)))</f>
        <v/>
      </c>
      <c r="T102" s="17" t="str">
        <f aca="false">IF(AK102=0,"",IF(NOT(LH_Ready),"",IF($F102&gt;PFYDate,0,IF(LH_ColPeriod=0,W102-U102+V102,SUMIFS(INDEX(LH_Data,0,LH_ColAcc),INDEX(LH_Data,0,LH_ColFirst),$A102,INDEX(LH_Data,0,LH_ColSur),$B102,INDEX(LH_Data,0,LH_ColCat),BonusCat,INDEX(LH_Data,0,LH_ColPeriod),LH_OpenLabel)*UnitFactor))))</f>
        <v/>
      </c>
      <c r="U102" s="17" t="str">
        <f aca="false">IF(AK102=0,"",IF(NOT(LH_Ready),"",SUMIFS(INDEX(LH_Data,0,LH_ColAcc),INDEX(LH_Data,0,LH_ColFirst),$A102,INDEX(LH_Data,0,LH_ColSur),$B102,INDEX(LH_Data,0,LH_ColCat),BonusCat,INDEX(LH_Data,0,LH_ColStart),"&gt;="&amp;AL102)*UnitFactor))</f>
        <v/>
      </c>
      <c r="V102" s="17" t="str">
        <f aca="false">IF(AK102=0,"",IF(NOT(LH_Ready),"",SUMIFS(INDEX(LH_Data,0,LH_ColTaken),INDEX(LH_Data,0,LH_ColFirst),$A102,INDEX(LH_Data,0,LH_ColSur),$B102,INDEX(LH_Data,0,LH_ColCat),BonusCat,INDEX(LH_Data,0,LH_ColStart),"&gt;="&amp;AL102)*UnitFactor))</f>
        <v/>
      </c>
      <c r="W102" s="17" t="str">
        <f aca="false">IF(AK102=0,"",IF(NOT(LH_Ready),"",IF(BH102=0,0,INDEX(INDEX(LH_Data,0,LH_ColClose),BH102-1)*UnitFactor)))</f>
        <v/>
      </c>
      <c r="X102" s="17" t="str">
        <f aca="false">IF(AK102=0,"",(MAX(0,BD102-BQ102)-MAX(0,BE102-BQ102))*HoursPerDay)</f>
        <v/>
      </c>
      <c r="Y102" s="17"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N102-N(T102)-N(U102)))))</f>
        <v/>
      </c>
      <c r="Z102" s="16" t="str">
        <f aca="false">IF(OR(AK102=0,Y102=""),"",IF(Y102&gt;0,"Yes","No"))</f>
        <v/>
      </c>
      <c r="AA102" s="16"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17" t="str">
        <f aca="false">IF(OR(AK102=0,T102=""),"",MAX(0,BE102-BQ102)*HoursPerDay-T102)</f>
        <v/>
      </c>
      <c r="AC102" s="16" t="str">
        <f aca="false">IF(AK102=0,"",BG102)</f>
        <v/>
      </c>
      <c r="AD102" s="16"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17" t="str">
        <f aca="false">IF(AK102=0,"",O102-MAX(0,BL102-BQ102))</f>
        <v/>
      </c>
      <c r="AF102" s="14" t="str">
        <f aca="false">IF(OR(AK102=0,AE102="",N(AE102)=0,BM102=""),"",EDATE(AL102,BM102))</f>
        <v/>
      </c>
      <c r="AG102" s="17" t="str">
        <f aca="false">IF(AK102=0,"",MIN(BD102,BQ102))</f>
        <v/>
      </c>
      <c r="AH102" s="17" t="str">
        <f aca="false">IF(AK102=0,"",IF(NOT(LH_Ready),"",IF(BG102=0,0,MAX(0,ROUND(N(T102)+N(U102)-N102,2)))))</f>
        <v/>
      </c>
      <c r="AI102" s="12"/>
      <c r="AJ102" s="12"/>
      <c r="AK102" s="16" t="n">
        <f aca="false">IF(OR(LEN($A102&amp;$B102)=0,$F102=""),0,1)</f>
        <v>0</v>
      </c>
      <c r="AL102" s="14"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16" t="str">
        <f aca="false">IF(AK102=0,"",COUNT($G102:$I102))</f>
        <v/>
      </c>
      <c r="AN102" s="14" t="str">
        <f aca="false">IF(AK102=0,"",IFERROR(SMALL($G102:$I102,1),""))</f>
        <v/>
      </c>
      <c r="AO102" s="14" t="str">
        <f aca="false">IF(AK102=0,"",IFERROR(SMALL($G102:$I102,2),""))</f>
        <v/>
      </c>
      <c r="AP102" s="14" t="str">
        <f aca="false">IF(AK102=0,"",IFERROR(SMALL($G102:$I102,3),""))</f>
        <v/>
      </c>
      <c r="AQ102" s="16" t="str">
        <f aca="false">IF(AK102=0,"",IF(AN102="","",IF(AN102=$H102,"Part-Time",IF(AN102=$I102,"Full-Time","Casual"))))</f>
        <v/>
      </c>
      <c r="AR102" s="16" t="str">
        <f aca="false">IF(AK102=0,"",IF(AO102="","",IF(AO102=$H102,"Part-Time",IF(AO102=$I102,"Full-Time","Casual"))))</f>
        <v/>
      </c>
      <c r="AS102" s="16" t="str">
        <f aca="false">IF(AK102=0,"",IF(AP102="","",IF(AP102=$H102,"Part-Time",IF(AP102=$I102,"Full-Time","Casual"))))</f>
        <v/>
      </c>
      <c r="AT102" s="16"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16" t="str">
        <f aca="false">IF(AK102=0,"",IF(AM102&lt;2,"",IF(OR(ISNUMBER(SEARCH("full",AR102)),UPPER(TRIM(AR102))="FT",UPPER(TRIM(AR102))="FTE"),"FT",IF(AND(OR(ISNUMBER(SEARCH("part",AR102)),UPPER(TRIM(AR102))="PT",UPPER(TRIM(AR102))="PTE"),Apply2026="Yes",OR($P102="",N($P102)&gt;=PT_MinHours)),"PT","None"))))</f>
        <v/>
      </c>
      <c r="AV102" s="16" t="str">
        <f aca="false">IF(AK102=0,"",IF(AM102&lt;3,"",IF(OR(ISNUMBER(SEARCH("full",AS102)),UPPER(TRIM(AS102))="FT",UPPER(TRIM(AS102))="FTE"),"FT",IF(AND(OR(ISNUMBER(SEARCH("part",AS102)),UPPER(TRIM(AS102))="PT",UPPER(TRIM(AS102))="PTE"),Apply2026="Yes",OR($P102="",N($P102)&gt;=PT_MinHours)),"PT","None"))))</f>
        <v/>
      </c>
      <c r="AW102" s="16" t="str">
        <f aca="false">IF(AK102=0,"",IF(AND(AM102&gt;=3,AP102&lt;=AsOfDate),AV102,IF(AND(AM102&gt;=2,AO102&lt;=AsOfDate),AU102,AT102)))</f>
        <v/>
      </c>
      <c r="AX102" s="16" t="str">
        <f aca="false">IF(AK102=0,"",IF(AsOfDate&lt;AL102,-1,12*(YEAR(AsOfDate)-YEAR(AL102))+MONTH(AsOfDate)-MONTH(AL102)-IF(DAY(AsOfDate)&lt;MIN(DAY(AL102),DAY(EOMONTH(AsOfDate,0))),1,0)))</f>
        <v/>
      </c>
      <c r="AY102" s="16" t="str">
        <f aca="false">IF(AK102=0,"",IF(OR(AM102&lt;2,AO102&gt;AsOfDate),AX102,IF((AO102-1)&lt;AL102,-1,12*(YEAR((AO102-1))-YEAR(AL102))+MONTH((AO102-1))-MONTH(AL102)-IF(DAY((AO102-1))&lt;MIN(DAY(AL102),DAY(EOMONTH((AO102-1),0))),1,0))))</f>
        <v/>
      </c>
      <c r="AZ102" s="16" t="str">
        <f aca="false">IF(AK102=0,"",IF(OR(AM102&lt;3,AP102&gt;AsOfDate),AX102,IF((AP102-1)&lt;AL102,-1,12*(YEAR((AP102-1))-YEAR(AL102))+MONTH((AP102-1))-MONTH(AL102)-IF(DAY((AP102-1))&lt;MIN(DAY(AL102),DAY(EOMONTH((AP102-1),0))),1,0))))</f>
        <v/>
      </c>
      <c r="BA102" s="16" t="str">
        <f aca="false">IF(AK102=0,"",IF(PFYDate&lt;AL102,-1,12*(YEAR(PFYDate)-YEAR(AL102))+MONTH(PFYDate)-MONTH(AL102)-IF(DAY(PFYDate)&lt;MIN(DAY(AL102),DAY(EOMONTH(PFYDate,0))),1,0)))</f>
        <v/>
      </c>
      <c r="BB102" s="16" t="str">
        <f aca="false">IF(AK102=0,"",IF(OR(AM102&lt;2,AO102&gt;PFYDate),BA102,IF((AO102-1)&lt;AL102,-1,12*(YEAR((AO102-1))-YEAR(AL102))+MONTH((AO102-1))-MONTH(AL102)-IF(DAY((AO102-1))&lt;MIN(DAY(AL102),DAY(EOMONTH((AO102-1),0))),1,0))))</f>
        <v/>
      </c>
      <c r="BC102" s="16" t="str">
        <f aca="false">IF(AK102=0,"",IF(OR(AM102&lt;3,AP102&gt;PFYDate),BA102,IF((AP102-1)&lt;AL102,-1,12*(YEAR((AP102-1))-YEAR(AL102))+MONTH((AP102-1))-MONTH(AL102)-IF(DAY((AP102-1))&lt;MIN(DAY(AL102),DAY(EOMONTH((AP102-1),0))),1,0))))</f>
        <v/>
      </c>
      <c r="BD102" s="16"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16"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16" t="str">
        <f aca="false">IF(AK102=0,"",IF(AW102="FT",IF(AX102&lt;FT_First,FT_First,IF(AX102&lt;FT_Y5,MIN(FT_Y5,FT_First+FT_Int1*(INT((AX102-FT_First)/FT_Int1)+1)),FT_Y5+12*INT((AX102-FT_Y5)/12)+FT_Int2*(INT(MOD(AX102-FT_Y5,12)/FT_Int2)+1))),IF(AW102="PT",IF(AX102&lt;PT_First,PT_First,PT_First+PT_Int*(INT((AX102-PT_First)/PT_Int)+1)),"")))</f>
        <v/>
      </c>
      <c r="BG102" s="16" t="str">
        <f aca="false">IF(AK102=0,"",IF(NOT(LH_Ready),0,COUNTIFS(INDEX(LH_Data,0,LH_ColFirst),$A102,INDEX(LH_Data,0,LH_ColSur),$B102,INDEX(LH_Data,0,LH_ColCat),BonusCat)))</f>
        <v/>
      </c>
      <c r="BH102" s="16" t="str">
        <f aca="false">IF(AK102=0,"",IF(OR(NOT(LH_Ready),BG102=0),0,SUMPRODUCT(MAX((INDEX(LH_Data,0,LH_ColFirst)=$A102)*(INDEX(LH_Data,0,LH_ColSur)=$B102)*(INDEX(LH_Data,0,LH_ColCat)=BonusCat)*ROW(LH_Data)))))</f>
        <v/>
      </c>
      <c r="BI102" s="16" t="str">
        <f aca="false">IF(AK102=0,"",IF(EOMONTH(AsOfDate,-1)&lt;AL102,-1,12*(YEAR(EOMONTH(AsOfDate,-1))-YEAR(AL102))+MONTH(EOMONTH(AsOfDate,-1))-MONTH(AL102)-IF(DAY(EOMONTH(AsOfDate,-1))&lt;MIN(DAY(AL102),DAY(EOMONTH(EOMONTH(AsOfDate,-1),0))),1,0)))</f>
        <v/>
      </c>
      <c r="BJ102" s="16" t="str">
        <f aca="false">IF(AK102=0,"",IF(OR(AM102&lt;2,AO102&gt;EOMONTH(AsOfDate,-1)),BI102,IF((AO102-1)&lt;AL102,-1,12*(YEAR((AO102-1))-YEAR(AL102))+MONTH((AO102-1))-MONTH(AL102)-IF(DAY((AO102-1))&lt;MIN(DAY(AL102),DAY(EOMONTH((AO102-1),0))),1,0))))</f>
        <v/>
      </c>
      <c r="BK102" s="16" t="str">
        <f aca="false">IF(AK102=0,"",IF(OR(AM102&lt;3,AP102&gt;EOMONTH(AsOfDate,-1)),BI102,IF((AP102-1)&lt;AL102,-1,12*(YEAR((AP102-1))-YEAR(AL102))+MONTH((AP102-1))-MONTH(AL102)-IF(DAY((AP102-1))&lt;MIN(DAY(AL102),DAY(EOMONTH((AP102-1),0))),1,0))))</f>
        <v/>
      </c>
      <c r="BL102" s="16"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16" t="str">
        <f aca="false">IF(AK102=0,"",IF(AW102="FT",IF(AX102&lt;FT_First,"",IF(AX102&lt;FT_Y5,FT_First+FT_Int1*INT((AX102-FT_First)/FT_Int1),FT_Y5+FT_Int2*INT((AX102-FT_Y5)/FT_Int2))),IF(AW102="PT",IF(AX102&lt;PT_First,"",PT_First+PT_Int*INT((AX102-PT_First)/PT_Int)),"")))</f>
        <v/>
      </c>
      <c r="BN102" s="16" t="str">
        <f aca="false">IF(AK102=0,"",IF((SchemeStart-1)&lt;AL102,-1,12*(YEAR((SchemeStart-1))-YEAR(AL102))+MONTH((SchemeStart-1))-MONTH(AL102)-IF(DAY((SchemeStart-1))&lt;MIN(DAY(AL102),DAY(EOMONTH((SchemeStart-1),0))),1,0)))</f>
        <v/>
      </c>
      <c r="BO102" s="16" t="str">
        <f aca="false">IF(AK102=0,"",IF(OR(AM102&lt;2,AO102&gt;(SchemeStart-1)),BN102,IF((AO102-1)&lt;AL102,-1,12*(YEAR((AO102-1))-YEAR(AL102))+MONTH((AO102-1))-MONTH(AL102)-IF(DAY((AO102-1))&lt;MIN(DAY(AL102),DAY(EOMONTH((AO102-1),0))),1,0))))</f>
        <v/>
      </c>
      <c r="BP102" s="16" t="str">
        <f aca="false">IF(AK102=0,"",IF(OR(AM102&lt;3,AP102&gt;(SchemeStart-1)),BN102,IF((AP102-1)&lt;AL102,-1,12*(YEAR((AP102-1))-YEAR(AL102))+MONTH((AP102-1))-MONTH(AL102)-IF(DAY((AP102-1))&lt;MIN(DAY(AL102),DAY(EOMONTH((AP102-1),0))),1,0))))</f>
        <v/>
      </c>
      <c r="BQ102" s="16"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12"/>
      <c r="B103" s="12"/>
      <c r="C103" s="12"/>
      <c r="D103" s="13"/>
      <c r="E103" s="14" t="str">
        <f aca="false">IF(OR(AK103=0,$D103=""),"",DATE(YEAR(AsOfDate)+IF(DATE(YEAR(AsOfDate),MONTH($D103),DAY($D103))&lt;=AsOfDate,1,0),MONTH($D103),DAY($D103)))</f>
        <v/>
      </c>
      <c r="F103" s="13"/>
      <c r="G103" s="13"/>
      <c r="H103" s="13"/>
      <c r="I103" s="13"/>
      <c r="J103" s="13"/>
      <c r="K103" s="14" t="str">
        <f aca="false">IF(AK103=0,"",DATE(YEAR(AsOfDate)+IF(DATE(YEAR(AsOfDate),MONTH(AL103),DAY(AL103))&lt;=AsOfDate,1,0),MONTH(AL103),DAY(AL103)))</f>
        <v/>
      </c>
      <c r="L103" s="15" t="str">
        <f aca="false">IF(AK103=0,"",ROUND((AsOfDate-AL103)/365.25,1))</f>
        <v/>
      </c>
      <c r="M103" s="16" t="str">
        <f aca="false">IF(AK103=0,"",IF(AsOfDate&lt;AL103,"-",DATEDIF(AL103,AsOfDate,"y")&amp;"y "&amp;DATEDIF(AL103,AsOfDate,"ym")&amp;"m "&amp;DATEDIF(AL103,AsOfDate,"md")&amp;"d"))</f>
        <v/>
      </c>
      <c r="N103" s="17" t="str">
        <f aca="false">IF(AK103=0,"",O103*HoursPerDay)</f>
        <v/>
      </c>
      <c r="O103" s="17" t="str">
        <f aca="false">IF(AK103=0,"",MAX(0,BD103-BQ103))</f>
        <v/>
      </c>
      <c r="P103" s="18"/>
      <c r="Q103" s="16"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16"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IF(AK103=0,"",IF(AW103="None","",EDATE(AL103,BF103)))</f>
        <v/>
      </c>
      <c r="T103" s="17" t="str">
        <f aca="false">IF(AK103=0,"",IF(NOT(LH_Ready),"",IF($F103&gt;PFYDate,0,IF(LH_ColPeriod=0,W103-U103+V103,SUMIFS(INDEX(LH_Data,0,LH_ColAcc),INDEX(LH_Data,0,LH_ColFirst),$A103,INDEX(LH_Data,0,LH_ColSur),$B103,INDEX(LH_Data,0,LH_ColCat),BonusCat,INDEX(LH_Data,0,LH_ColPeriod),LH_OpenLabel)*UnitFactor))))</f>
        <v/>
      </c>
      <c r="U103" s="17" t="str">
        <f aca="false">IF(AK103=0,"",IF(NOT(LH_Ready),"",SUMIFS(INDEX(LH_Data,0,LH_ColAcc),INDEX(LH_Data,0,LH_ColFirst),$A103,INDEX(LH_Data,0,LH_ColSur),$B103,INDEX(LH_Data,0,LH_ColCat),BonusCat,INDEX(LH_Data,0,LH_ColStart),"&gt;="&amp;AL103)*UnitFactor))</f>
        <v/>
      </c>
      <c r="V103" s="17" t="str">
        <f aca="false">IF(AK103=0,"",IF(NOT(LH_Ready),"",SUMIFS(INDEX(LH_Data,0,LH_ColTaken),INDEX(LH_Data,0,LH_ColFirst),$A103,INDEX(LH_Data,0,LH_ColSur),$B103,INDEX(LH_Data,0,LH_ColCat),BonusCat,INDEX(LH_Data,0,LH_ColStart),"&gt;="&amp;AL103)*UnitFactor))</f>
        <v/>
      </c>
      <c r="W103" s="17" t="str">
        <f aca="false">IF(AK103=0,"",IF(NOT(LH_Ready),"",IF(BH103=0,0,INDEX(INDEX(LH_Data,0,LH_ColClose),BH103-1)*UnitFactor)))</f>
        <v/>
      </c>
      <c r="X103" s="17" t="str">
        <f aca="false">IF(AK103=0,"",(MAX(0,BD103-BQ103)-MAX(0,BE103-BQ103))*HoursPerDay)</f>
        <v/>
      </c>
      <c r="Y103" s="17"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N103-N(T103)-N(U103)))))</f>
        <v/>
      </c>
      <c r="Z103" s="16" t="str">
        <f aca="false">IF(OR(AK103=0,Y103=""),"",IF(Y103&gt;0,"Yes","No"))</f>
        <v/>
      </c>
      <c r="AA103" s="16"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17" t="str">
        <f aca="false">IF(OR(AK103=0,T103=""),"",MAX(0,BE103-BQ103)*HoursPerDay-T103)</f>
        <v/>
      </c>
      <c r="AC103" s="16" t="str">
        <f aca="false">IF(AK103=0,"",BG103)</f>
        <v/>
      </c>
      <c r="AD103" s="16"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17" t="str">
        <f aca="false">IF(AK103=0,"",O103-MAX(0,BL103-BQ103))</f>
        <v/>
      </c>
      <c r="AF103" s="14" t="str">
        <f aca="false">IF(OR(AK103=0,AE103="",N(AE103)=0,BM103=""),"",EDATE(AL103,BM103))</f>
        <v/>
      </c>
      <c r="AG103" s="17" t="str">
        <f aca="false">IF(AK103=0,"",MIN(BD103,BQ103))</f>
        <v/>
      </c>
      <c r="AH103" s="17" t="str">
        <f aca="false">IF(AK103=0,"",IF(NOT(LH_Ready),"",IF(BG103=0,0,MAX(0,ROUND(N(T103)+N(U103)-N103,2)))))</f>
        <v/>
      </c>
      <c r="AI103" s="12"/>
      <c r="AJ103" s="12"/>
      <c r="AK103" s="16" t="n">
        <f aca="false">IF(OR(LEN($A103&amp;$B103)=0,$F103=""),0,1)</f>
        <v>0</v>
      </c>
      <c r="AL103" s="14"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16" t="str">
        <f aca="false">IF(AK103=0,"",COUNT($G103:$I103))</f>
        <v/>
      </c>
      <c r="AN103" s="14" t="str">
        <f aca="false">IF(AK103=0,"",IFERROR(SMALL($G103:$I103,1),""))</f>
        <v/>
      </c>
      <c r="AO103" s="14" t="str">
        <f aca="false">IF(AK103=0,"",IFERROR(SMALL($G103:$I103,2),""))</f>
        <v/>
      </c>
      <c r="AP103" s="14" t="str">
        <f aca="false">IF(AK103=0,"",IFERROR(SMALL($G103:$I103,3),""))</f>
        <v/>
      </c>
      <c r="AQ103" s="16" t="str">
        <f aca="false">IF(AK103=0,"",IF(AN103="","",IF(AN103=$H103,"Part-Time",IF(AN103=$I103,"Full-Time","Casual"))))</f>
        <v/>
      </c>
      <c r="AR103" s="16" t="str">
        <f aca="false">IF(AK103=0,"",IF(AO103="","",IF(AO103=$H103,"Part-Time",IF(AO103=$I103,"Full-Time","Casual"))))</f>
        <v/>
      </c>
      <c r="AS103" s="16" t="str">
        <f aca="false">IF(AK103=0,"",IF(AP103="","",IF(AP103=$H103,"Part-Time",IF(AP103=$I103,"Full-Time","Casual"))))</f>
        <v/>
      </c>
      <c r="AT103" s="16"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16" t="str">
        <f aca="false">IF(AK103=0,"",IF(AM103&lt;2,"",IF(OR(ISNUMBER(SEARCH("full",AR103)),UPPER(TRIM(AR103))="FT",UPPER(TRIM(AR103))="FTE"),"FT",IF(AND(OR(ISNUMBER(SEARCH("part",AR103)),UPPER(TRIM(AR103))="PT",UPPER(TRIM(AR103))="PTE"),Apply2026="Yes",OR($P103="",N($P103)&gt;=PT_MinHours)),"PT","None"))))</f>
        <v/>
      </c>
      <c r="AV103" s="16" t="str">
        <f aca="false">IF(AK103=0,"",IF(AM103&lt;3,"",IF(OR(ISNUMBER(SEARCH("full",AS103)),UPPER(TRIM(AS103))="FT",UPPER(TRIM(AS103))="FTE"),"FT",IF(AND(OR(ISNUMBER(SEARCH("part",AS103)),UPPER(TRIM(AS103))="PT",UPPER(TRIM(AS103))="PTE"),Apply2026="Yes",OR($P103="",N($P103)&gt;=PT_MinHours)),"PT","None"))))</f>
        <v/>
      </c>
      <c r="AW103" s="16" t="str">
        <f aca="false">IF(AK103=0,"",IF(AND(AM103&gt;=3,AP103&lt;=AsOfDate),AV103,IF(AND(AM103&gt;=2,AO103&lt;=AsOfDate),AU103,AT103)))</f>
        <v/>
      </c>
      <c r="AX103" s="16" t="str">
        <f aca="false">IF(AK103=0,"",IF(AsOfDate&lt;AL103,-1,12*(YEAR(AsOfDate)-YEAR(AL103))+MONTH(AsOfDate)-MONTH(AL103)-IF(DAY(AsOfDate)&lt;MIN(DAY(AL103),DAY(EOMONTH(AsOfDate,0))),1,0)))</f>
        <v/>
      </c>
      <c r="AY103" s="16" t="str">
        <f aca="false">IF(AK103=0,"",IF(OR(AM103&lt;2,AO103&gt;AsOfDate),AX103,IF((AO103-1)&lt;AL103,-1,12*(YEAR((AO103-1))-YEAR(AL103))+MONTH((AO103-1))-MONTH(AL103)-IF(DAY((AO103-1))&lt;MIN(DAY(AL103),DAY(EOMONTH((AO103-1),0))),1,0))))</f>
        <v/>
      </c>
      <c r="AZ103" s="16" t="str">
        <f aca="false">IF(AK103=0,"",IF(OR(AM103&lt;3,AP103&gt;AsOfDate),AX103,IF((AP103-1)&lt;AL103,-1,12*(YEAR((AP103-1))-YEAR(AL103))+MONTH((AP103-1))-MONTH(AL103)-IF(DAY((AP103-1))&lt;MIN(DAY(AL103),DAY(EOMONTH((AP103-1),0))),1,0))))</f>
        <v/>
      </c>
      <c r="BA103" s="16" t="str">
        <f aca="false">IF(AK103=0,"",IF(PFYDate&lt;AL103,-1,12*(YEAR(PFYDate)-YEAR(AL103))+MONTH(PFYDate)-MONTH(AL103)-IF(DAY(PFYDate)&lt;MIN(DAY(AL103),DAY(EOMONTH(PFYDate,0))),1,0)))</f>
        <v/>
      </c>
      <c r="BB103" s="16" t="str">
        <f aca="false">IF(AK103=0,"",IF(OR(AM103&lt;2,AO103&gt;PFYDate),BA103,IF((AO103-1)&lt;AL103,-1,12*(YEAR((AO103-1))-YEAR(AL103))+MONTH((AO103-1))-MONTH(AL103)-IF(DAY((AO103-1))&lt;MIN(DAY(AL103),DAY(EOMONTH((AO103-1),0))),1,0))))</f>
        <v/>
      </c>
      <c r="BC103" s="16" t="str">
        <f aca="false">IF(AK103=0,"",IF(OR(AM103&lt;3,AP103&gt;PFYDate),BA103,IF((AP103-1)&lt;AL103,-1,12*(YEAR((AP103-1))-YEAR(AL103))+MONTH((AP103-1))-MONTH(AL103)-IF(DAY((AP103-1))&lt;MIN(DAY(AL103),DAY(EOMONTH((AP103-1),0))),1,0))))</f>
        <v/>
      </c>
      <c r="BD103" s="16"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16"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16" t="str">
        <f aca="false">IF(AK103=0,"",IF(AW103="FT",IF(AX103&lt;FT_First,FT_First,IF(AX103&lt;FT_Y5,MIN(FT_Y5,FT_First+FT_Int1*(INT((AX103-FT_First)/FT_Int1)+1)),FT_Y5+12*INT((AX103-FT_Y5)/12)+FT_Int2*(INT(MOD(AX103-FT_Y5,12)/FT_Int2)+1))),IF(AW103="PT",IF(AX103&lt;PT_First,PT_First,PT_First+PT_Int*(INT((AX103-PT_First)/PT_Int)+1)),"")))</f>
        <v/>
      </c>
      <c r="BG103" s="16" t="str">
        <f aca="false">IF(AK103=0,"",IF(NOT(LH_Ready),0,COUNTIFS(INDEX(LH_Data,0,LH_ColFirst),$A103,INDEX(LH_Data,0,LH_ColSur),$B103,INDEX(LH_Data,0,LH_ColCat),BonusCat)))</f>
        <v/>
      </c>
      <c r="BH103" s="16" t="str">
        <f aca="false">IF(AK103=0,"",IF(OR(NOT(LH_Ready),BG103=0),0,SUMPRODUCT(MAX((INDEX(LH_Data,0,LH_ColFirst)=$A103)*(INDEX(LH_Data,0,LH_ColSur)=$B103)*(INDEX(LH_Data,0,LH_ColCat)=BonusCat)*ROW(LH_Data)))))</f>
        <v/>
      </c>
      <c r="BI103" s="16" t="str">
        <f aca="false">IF(AK103=0,"",IF(EOMONTH(AsOfDate,-1)&lt;AL103,-1,12*(YEAR(EOMONTH(AsOfDate,-1))-YEAR(AL103))+MONTH(EOMONTH(AsOfDate,-1))-MONTH(AL103)-IF(DAY(EOMONTH(AsOfDate,-1))&lt;MIN(DAY(AL103),DAY(EOMONTH(EOMONTH(AsOfDate,-1),0))),1,0)))</f>
        <v/>
      </c>
      <c r="BJ103" s="16" t="str">
        <f aca="false">IF(AK103=0,"",IF(OR(AM103&lt;2,AO103&gt;EOMONTH(AsOfDate,-1)),BI103,IF((AO103-1)&lt;AL103,-1,12*(YEAR((AO103-1))-YEAR(AL103))+MONTH((AO103-1))-MONTH(AL103)-IF(DAY((AO103-1))&lt;MIN(DAY(AL103),DAY(EOMONTH((AO103-1),0))),1,0))))</f>
        <v/>
      </c>
      <c r="BK103" s="16" t="str">
        <f aca="false">IF(AK103=0,"",IF(OR(AM103&lt;3,AP103&gt;EOMONTH(AsOfDate,-1)),BI103,IF((AP103-1)&lt;AL103,-1,12*(YEAR((AP103-1))-YEAR(AL103))+MONTH((AP103-1))-MONTH(AL103)-IF(DAY((AP103-1))&lt;MIN(DAY(AL103),DAY(EOMONTH((AP103-1),0))),1,0))))</f>
        <v/>
      </c>
      <c r="BL103" s="16"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16" t="str">
        <f aca="false">IF(AK103=0,"",IF(AW103="FT",IF(AX103&lt;FT_First,"",IF(AX103&lt;FT_Y5,FT_First+FT_Int1*INT((AX103-FT_First)/FT_Int1),FT_Y5+FT_Int2*INT((AX103-FT_Y5)/FT_Int2))),IF(AW103="PT",IF(AX103&lt;PT_First,"",PT_First+PT_Int*INT((AX103-PT_First)/PT_Int)),"")))</f>
        <v/>
      </c>
      <c r="BN103" s="16" t="str">
        <f aca="false">IF(AK103=0,"",IF((SchemeStart-1)&lt;AL103,-1,12*(YEAR((SchemeStart-1))-YEAR(AL103))+MONTH((SchemeStart-1))-MONTH(AL103)-IF(DAY((SchemeStart-1))&lt;MIN(DAY(AL103),DAY(EOMONTH((SchemeStart-1),0))),1,0)))</f>
        <v/>
      </c>
      <c r="BO103" s="16" t="str">
        <f aca="false">IF(AK103=0,"",IF(OR(AM103&lt;2,AO103&gt;(SchemeStart-1)),BN103,IF((AO103-1)&lt;AL103,-1,12*(YEAR((AO103-1))-YEAR(AL103))+MONTH((AO103-1))-MONTH(AL103)-IF(DAY((AO103-1))&lt;MIN(DAY(AL103),DAY(EOMONTH((AO103-1),0))),1,0))))</f>
        <v/>
      </c>
      <c r="BP103" s="16" t="str">
        <f aca="false">IF(AK103=0,"",IF(OR(AM103&lt;3,AP103&gt;(SchemeStart-1)),BN103,IF((AP103-1)&lt;AL103,-1,12*(YEAR((AP103-1))-YEAR(AL103))+MONTH((AP103-1))-MONTH(AL103)-IF(DAY((AP103-1))&lt;MIN(DAY(AL103),DAY(EOMONTH((AP103-1),0))),1,0))))</f>
        <v/>
      </c>
      <c r="BQ103" s="16"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12"/>
      <c r="B104" s="12"/>
      <c r="C104" s="12"/>
      <c r="D104" s="13"/>
      <c r="E104" s="14" t="str">
        <f aca="false">IF(OR(AK104=0,$D104=""),"",DATE(YEAR(AsOfDate)+IF(DATE(YEAR(AsOfDate),MONTH($D104),DAY($D104))&lt;=AsOfDate,1,0),MONTH($D104),DAY($D104)))</f>
        <v/>
      </c>
      <c r="F104" s="13"/>
      <c r="G104" s="13"/>
      <c r="H104" s="13"/>
      <c r="I104" s="13"/>
      <c r="J104" s="13"/>
      <c r="K104" s="14" t="str">
        <f aca="false">IF(AK104=0,"",DATE(YEAR(AsOfDate)+IF(DATE(YEAR(AsOfDate),MONTH(AL104),DAY(AL104))&lt;=AsOfDate,1,0),MONTH(AL104),DAY(AL104)))</f>
        <v/>
      </c>
      <c r="L104" s="15" t="str">
        <f aca="false">IF(AK104=0,"",ROUND((AsOfDate-AL104)/365.25,1))</f>
        <v/>
      </c>
      <c r="M104" s="16" t="str">
        <f aca="false">IF(AK104=0,"",IF(AsOfDate&lt;AL104,"-",DATEDIF(AL104,AsOfDate,"y")&amp;"y "&amp;DATEDIF(AL104,AsOfDate,"ym")&amp;"m "&amp;DATEDIF(AL104,AsOfDate,"md")&amp;"d"))</f>
        <v/>
      </c>
      <c r="N104" s="17" t="str">
        <f aca="false">IF(AK104=0,"",O104*HoursPerDay)</f>
        <v/>
      </c>
      <c r="O104" s="17" t="str">
        <f aca="false">IF(AK104=0,"",MAX(0,BD104-BQ104))</f>
        <v/>
      </c>
      <c r="P104" s="18"/>
      <c r="Q104" s="16"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16"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IF(AK104=0,"",IF(AW104="None","",EDATE(AL104,BF104)))</f>
        <v/>
      </c>
      <c r="T104" s="17" t="str">
        <f aca="false">IF(AK104=0,"",IF(NOT(LH_Ready),"",IF($F104&gt;PFYDate,0,IF(LH_ColPeriod=0,W104-U104+V104,SUMIFS(INDEX(LH_Data,0,LH_ColAcc),INDEX(LH_Data,0,LH_ColFirst),$A104,INDEX(LH_Data,0,LH_ColSur),$B104,INDEX(LH_Data,0,LH_ColCat),BonusCat,INDEX(LH_Data,0,LH_ColPeriod),LH_OpenLabel)*UnitFactor))))</f>
        <v/>
      </c>
      <c r="U104" s="17" t="str">
        <f aca="false">IF(AK104=0,"",IF(NOT(LH_Ready),"",SUMIFS(INDEX(LH_Data,0,LH_ColAcc),INDEX(LH_Data,0,LH_ColFirst),$A104,INDEX(LH_Data,0,LH_ColSur),$B104,INDEX(LH_Data,0,LH_ColCat),BonusCat,INDEX(LH_Data,0,LH_ColStart),"&gt;="&amp;AL104)*UnitFactor))</f>
        <v/>
      </c>
      <c r="V104" s="17" t="str">
        <f aca="false">IF(AK104=0,"",IF(NOT(LH_Ready),"",SUMIFS(INDEX(LH_Data,0,LH_ColTaken),INDEX(LH_Data,0,LH_ColFirst),$A104,INDEX(LH_Data,0,LH_ColSur),$B104,INDEX(LH_Data,0,LH_ColCat),BonusCat,INDEX(LH_Data,0,LH_ColStart),"&gt;="&amp;AL104)*UnitFactor))</f>
        <v/>
      </c>
      <c r="W104" s="17" t="str">
        <f aca="false">IF(AK104=0,"",IF(NOT(LH_Ready),"",IF(BH104=0,0,INDEX(INDEX(LH_Data,0,LH_ColClose),BH104-1)*UnitFactor)))</f>
        <v/>
      </c>
      <c r="X104" s="17" t="str">
        <f aca="false">IF(AK104=0,"",(MAX(0,BD104-BQ104)-MAX(0,BE104-BQ104))*HoursPerDay)</f>
        <v/>
      </c>
      <c r="Y104" s="17"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N104-N(T104)-N(U104)))))</f>
        <v/>
      </c>
      <c r="Z104" s="16" t="str">
        <f aca="false">IF(OR(AK104=0,Y104=""),"",IF(Y104&gt;0,"Yes","No"))</f>
        <v/>
      </c>
      <c r="AA104" s="16"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17" t="str">
        <f aca="false">IF(OR(AK104=0,T104=""),"",MAX(0,BE104-BQ104)*HoursPerDay-T104)</f>
        <v/>
      </c>
      <c r="AC104" s="16" t="str">
        <f aca="false">IF(AK104=0,"",BG104)</f>
        <v/>
      </c>
      <c r="AD104" s="16"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17" t="str">
        <f aca="false">IF(AK104=0,"",O104-MAX(0,BL104-BQ104))</f>
        <v/>
      </c>
      <c r="AF104" s="14" t="str">
        <f aca="false">IF(OR(AK104=0,AE104="",N(AE104)=0,BM104=""),"",EDATE(AL104,BM104))</f>
        <v/>
      </c>
      <c r="AG104" s="17" t="str">
        <f aca="false">IF(AK104=0,"",MIN(BD104,BQ104))</f>
        <v/>
      </c>
      <c r="AH104" s="17" t="str">
        <f aca="false">IF(AK104=0,"",IF(NOT(LH_Ready),"",IF(BG104=0,0,MAX(0,ROUND(N(T104)+N(U104)-N104,2)))))</f>
        <v/>
      </c>
      <c r="AI104" s="12"/>
      <c r="AJ104" s="12"/>
      <c r="AK104" s="16" t="n">
        <f aca="false">IF(OR(LEN($A104&amp;$B104)=0,$F104=""),0,1)</f>
        <v>0</v>
      </c>
      <c r="AL104" s="14"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16" t="str">
        <f aca="false">IF(AK104=0,"",COUNT($G104:$I104))</f>
        <v/>
      </c>
      <c r="AN104" s="14" t="str">
        <f aca="false">IF(AK104=0,"",IFERROR(SMALL($G104:$I104,1),""))</f>
        <v/>
      </c>
      <c r="AO104" s="14" t="str">
        <f aca="false">IF(AK104=0,"",IFERROR(SMALL($G104:$I104,2),""))</f>
        <v/>
      </c>
      <c r="AP104" s="14" t="str">
        <f aca="false">IF(AK104=0,"",IFERROR(SMALL($G104:$I104,3),""))</f>
        <v/>
      </c>
      <c r="AQ104" s="16" t="str">
        <f aca="false">IF(AK104=0,"",IF(AN104="","",IF(AN104=$H104,"Part-Time",IF(AN104=$I104,"Full-Time","Casual"))))</f>
        <v/>
      </c>
      <c r="AR104" s="16" t="str">
        <f aca="false">IF(AK104=0,"",IF(AO104="","",IF(AO104=$H104,"Part-Time",IF(AO104=$I104,"Full-Time","Casual"))))</f>
        <v/>
      </c>
      <c r="AS104" s="16" t="str">
        <f aca="false">IF(AK104=0,"",IF(AP104="","",IF(AP104=$H104,"Part-Time",IF(AP104=$I104,"Full-Time","Casual"))))</f>
        <v/>
      </c>
      <c r="AT104" s="16"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16" t="str">
        <f aca="false">IF(AK104=0,"",IF(AM104&lt;2,"",IF(OR(ISNUMBER(SEARCH("full",AR104)),UPPER(TRIM(AR104))="FT",UPPER(TRIM(AR104))="FTE"),"FT",IF(AND(OR(ISNUMBER(SEARCH("part",AR104)),UPPER(TRIM(AR104))="PT",UPPER(TRIM(AR104))="PTE"),Apply2026="Yes",OR($P104="",N($P104)&gt;=PT_MinHours)),"PT","None"))))</f>
        <v/>
      </c>
      <c r="AV104" s="16" t="str">
        <f aca="false">IF(AK104=0,"",IF(AM104&lt;3,"",IF(OR(ISNUMBER(SEARCH("full",AS104)),UPPER(TRIM(AS104))="FT",UPPER(TRIM(AS104))="FTE"),"FT",IF(AND(OR(ISNUMBER(SEARCH("part",AS104)),UPPER(TRIM(AS104))="PT",UPPER(TRIM(AS104))="PTE"),Apply2026="Yes",OR($P104="",N($P104)&gt;=PT_MinHours)),"PT","None"))))</f>
        <v/>
      </c>
      <c r="AW104" s="16" t="str">
        <f aca="false">IF(AK104=0,"",IF(AND(AM104&gt;=3,AP104&lt;=AsOfDate),AV104,IF(AND(AM104&gt;=2,AO104&lt;=AsOfDate),AU104,AT104)))</f>
        <v/>
      </c>
      <c r="AX104" s="16" t="str">
        <f aca="false">IF(AK104=0,"",IF(AsOfDate&lt;AL104,-1,12*(YEAR(AsOfDate)-YEAR(AL104))+MONTH(AsOfDate)-MONTH(AL104)-IF(DAY(AsOfDate)&lt;MIN(DAY(AL104),DAY(EOMONTH(AsOfDate,0))),1,0)))</f>
        <v/>
      </c>
      <c r="AY104" s="16" t="str">
        <f aca="false">IF(AK104=0,"",IF(OR(AM104&lt;2,AO104&gt;AsOfDate),AX104,IF((AO104-1)&lt;AL104,-1,12*(YEAR((AO104-1))-YEAR(AL104))+MONTH((AO104-1))-MONTH(AL104)-IF(DAY((AO104-1))&lt;MIN(DAY(AL104),DAY(EOMONTH((AO104-1),0))),1,0))))</f>
        <v/>
      </c>
      <c r="AZ104" s="16" t="str">
        <f aca="false">IF(AK104=0,"",IF(OR(AM104&lt;3,AP104&gt;AsOfDate),AX104,IF((AP104-1)&lt;AL104,-1,12*(YEAR((AP104-1))-YEAR(AL104))+MONTH((AP104-1))-MONTH(AL104)-IF(DAY((AP104-1))&lt;MIN(DAY(AL104),DAY(EOMONTH((AP104-1),0))),1,0))))</f>
        <v/>
      </c>
      <c r="BA104" s="16" t="str">
        <f aca="false">IF(AK104=0,"",IF(PFYDate&lt;AL104,-1,12*(YEAR(PFYDate)-YEAR(AL104))+MONTH(PFYDate)-MONTH(AL104)-IF(DAY(PFYDate)&lt;MIN(DAY(AL104),DAY(EOMONTH(PFYDate,0))),1,0)))</f>
        <v/>
      </c>
      <c r="BB104" s="16" t="str">
        <f aca="false">IF(AK104=0,"",IF(OR(AM104&lt;2,AO104&gt;PFYDate),BA104,IF((AO104-1)&lt;AL104,-1,12*(YEAR((AO104-1))-YEAR(AL104))+MONTH((AO104-1))-MONTH(AL104)-IF(DAY((AO104-1))&lt;MIN(DAY(AL104),DAY(EOMONTH((AO104-1),0))),1,0))))</f>
        <v/>
      </c>
      <c r="BC104" s="16" t="str">
        <f aca="false">IF(AK104=0,"",IF(OR(AM104&lt;3,AP104&gt;PFYDate),BA104,IF((AP104-1)&lt;AL104,-1,12*(YEAR((AP104-1))-YEAR(AL104))+MONTH((AP104-1))-MONTH(AL104)-IF(DAY((AP104-1))&lt;MIN(DAY(AL104),DAY(EOMONTH((AP104-1),0))),1,0))))</f>
        <v/>
      </c>
      <c r="BD104" s="16"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16"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16" t="str">
        <f aca="false">IF(AK104=0,"",IF(AW104="FT",IF(AX104&lt;FT_First,FT_First,IF(AX104&lt;FT_Y5,MIN(FT_Y5,FT_First+FT_Int1*(INT((AX104-FT_First)/FT_Int1)+1)),FT_Y5+12*INT((AX104-FT_Y5)/12)+FT_Int2*(INT(MOD(AX104-FT_Y5,12)/FT_Int2)+1))),IF(AW104="PT",IF(AX104&lt;PT_First,PT_First,PT_First+PT_Int*(INT((AX104-PT_First)/PT_Int)+1)),"")))</f>
        <v/>
      </c>
      <c r="BG104" s="16" t="str">
        <f aca="false">IF(AK104=0,"",IF(NOT(LH_Ready),0,COUNTIFS(INDEX(LH_Data,0,LH_ColFirst),$A104,INDEX(LH_Data,0,LH_ColSur),$B104,INDEX(LH_Data,0,LH_ColCat),BonusCat)))</f>
        <v/>
      </c>
      <c r="BH104" s="16" t="str">
        <f aca="false">IF(AK104=0,"",IF(OR(NOT(LH_Ready),BG104=0),0,SUMPRODUCT(MAX((INDEX(LH_Data,0,LH_ColFirst)=$A104)*(INDEX(LH_Data,0,LH_ColSur)=$B104)*(INDEX(LH_Data,0,LH_ColCat)=BonusCat)*ROW(LH_Data)))))</f>
        <v/>
      </c>
      <c r="BI104" s="16" t="str">
        <f aca="false">IF(AK104=0,"",IF(EOMONTH(AsOfDate,-1)&lt;AL104,-1,12*(YEAR(EOMONTH(AsOfDate,-1))-YEAR(AL104))+MONTH(EOMONTH(AsOfDate,-1))-MONTH(AL104)-IF(DAY(EOMONTH(AsOfDate,-1))&lt;MIN(DAY(AL104),DAY(EOMONTH(EOMONTH(AsOfDate,-1),0))),1,0)))</f>
        <v/>
      </c>
      <c r="BJ104" s="16" t="str">
        <f aca="false">IF(AK104=0,"",IF(OR(AM104&lt;2,AO104&gt;EOMONTH(AsOfDate,-1)),BI104,IF((AO104-1)&lt;AL104,-1,12*(YEAR((AO104-1))-YEAR(AL104))+MONTH((AO104-1))-MONTH(AL104)-IF(DAY((AO104-1))&lt;MIN(DAY(AL104),DAY(EOMONTH((AO104-1),0))),1,0))))</f>
        <v/>
      </c>
      <c r="BK104" s="16" t="str">
        <f aca="false">IF(AK104=0,"",IF(OR(AM104&lt;3,AP104&gt;EOMONTH(AsOfDate,-1)),BI104,IF((AP104-1)&lt;AL104,-1,12*(YEAR((AP104-1))-YEAR(AL104))+MONTH((AP104-1))-MONTH(AL104)-IF(DAY((AP104-1))&lt;MIN(DAY(AL104),DAY(EOMONTH((AP104-1),0))),1,0))))</f>
        <v/>
      </c>
      <c r="BL104" s="16"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16" t="str">
        <f aca="false">IF(AK104=0,"",IF(AW104="FT",IF(AX104&lt;FT_First,"",IF(AX104&lt;FT_Y5,FT_First+FT_Int1*INT((AX104-FT_First)/FT_Int1),FT_Y5+FT_Int2*INT((AX104-FT_Y5)/FT_Int2))),IF(AW104="PT",IF(AX104&lt;PT_First,"",PT_First+PT_Int*INT((AX104-PT_First)/PT_Int)),"")))</f>
        <v/>
      </c>
      <c r="BN104" s="16" t="str">
        <f aca="false">IF(AK104=0,"",IF((SchemeStart-1)&lt;AL104,-1,12*(YEAR((SchemeStart-1))-YEAR(AL104))+MONTH((SchemeStart-1))-MONTH(AL104)-IF(DAY((SchemeStart-1))&lt;MIN(DAY(AL104),DAY(EOMONTH((SchemeStart-1),0))),1,0)))</f>
        <v/>
      </c>
      <c r="BO104" s="16" t="str">
        <f aca="false">IF(AK104=0,"",IF(OR(AM104&lt;2,AO104&gt;(SchemeStart-1)),BN104,IF((AO104-1)&lt;AL104,-1,12*(YEAR((AO104-1))-YEAR(AL104))+MONTH((AO104-1))-MONTH(AL104)-IF(DAY((AO104-1))&lt;MIN(DAY(AL104),DAY(EOMONTH((AO104-1),0))),1,0))))</f>
        <v/>
      </c>
      <c r="BP104" s="16" t="str">
        <f aca="false">IF(AK104=0,"",IF(OR(AM104&lt;3,AP104&gt;(SchemeStart-1)),BN104,IF((AP104-1)&lt;AL104,-1,12*(YEAR((AP104-1))-YEAR(AL104))+MONTH((AP104-1))-MONTH(AL104)-IF(DAY((AP104-1))&lt;MIN(DAY(AL104),DAY(EOMONTH((AP104-1),0))),1,0))))</f>
        <v/>
      </c>
      <c r="BQ104" s="16"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12"/>
      <c r="B105" s="12"/>
      <c r="C105" s="12"/>
      <c r="D105" s="13"/>
      <c r="E105" s="14" t="str">
        <f aca="false">IF(OR(AK105=0,$D105=""),"",DATE(YEAR(AsOfDate)+IF(DATE(YEAR(AsOfDate),MONTH($D105),DAY($D105))&lt;=AsOfDate,1,0),MONTH($D105),DAY($D105)))</f>
        <v/>
      </c>
      <c r="F105" s="13"/>
      <c r="G105" s="13"/>
      <c r="H105" s="13"/>
      <c r="I105" s="13"/>
      <c r="J105" s="13"/>
      <c r="K105" s="14" t="str">
        <f aca="false">IF(AK105=0,"",DATE(YEAR(AsOfDate)+IF(DATE(YEAR(AsOfDate),MONTH(AL105),DAY(AL105))&lt;=AsOfDate,1,0),MONTH(AL105),DAY(AL105)))</f>
        <v/>
      </c>
      <c r="L105" s="15" t="str">
        <f aca="false">IF(AK105=0,"",ROUND((AsOfDate-AL105)/365.25,1))</f>
        <v/>
      </c>
      <c r="M105" s="16" t="str">
        <f aca="false">IF(AK105=0,"",IF(AsOfDate&lt;AL105,"-",DATEDIF(AL105,AsOfDate,"y")&amp;"y "&amp;DATEDIF(AL105,AsOfDate,"ym")&amp;"m "&amp;DATEDIF(AL105,AsOfDate,"md")&amp;"d"))</f>
        <v/>
      </c>
      <c r="N105" s="17" t="str">
        <f aca="false">IF(AK105=0,"",O105*HoursPerDay)</f>
        <v/>
      </c>
      <c r="O105" s="17" t="str">
        <f aca="false">IF(AK105=0,"",MAX(0,BD105-BQ105))</f>
        <v/>
      </c>
      <c r="P105" s="18"/>
      <c r="Q105" s="16"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16"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IF(AK105=0,"",IF(AW105="None","",EDATE(AL105,BF105)))</f>
        <v/>
      </c>
      <c r="T105" s="17" t="str">
        <f aca="false">IF(AK105=0,"",IF(NOT(LH_Ready),"",IF($F105&gt;PFYDate,0,IF(LH_ColPeriod=0,W105-U105+V105,SUMIFS(INDEX(LH_Data,0,LH_ColAcc),INDEX(LH_Data,0,LH_ColFirst),$A105,INDEX(LH_Data,0,LH_ColSur),$B105,INDEX(LH_Data,0,LH_ColCat),BonusCat,INDEX(LH_Data,0,LH_ColPeriod),LH_OpenLabel)*UnitFactor))))</f>
        <v/>
      </c>
      <c r="U105" s="17" t="str">
        <f aca="false">IF(AK105=0,"",IF(NOT(LH_Ready),"",SUMIFS(INDEX(LH_Data,0,LH_ColAcc),INDEX(LH_Data,0,LH_ColFirst),$A105,INDEX(LH_Data,0,LH_ColSur),$B105,INDEX(LH_Data,0,LH_ColCat),BonusCat,INDEX(LH_Data,0,LH_ColStart),"&gt;="&amp;AL105)*UnitFactor))</f>
        <v/>
      </c>
      <c r="V105" s="17" t="str">
        <f aca="false">IF(AK105=0,"",IF(NOT(LH_Ready),"",SUMIFS(INDEX(LH_Data,0,LH_ColTaken),INDEX(LH_Data,0,LH_ColFirst),$A105,INDEX(LH_Data,0,LH_ColSur),$B105,INDEX(LH_Data,0,LH_ColCat),BonusCat,INDEX(LH_Data,0,LH_ColStart),"&gt;="&amp;AL105)*UnitFactor))</f>
        <v/>
      </c>
      <c r="W105" s="17" t="str">
        <f aca="false">IF(AK105=0,"",IF(NOT(LH_Ready),"",IF(BH105=0,0,INDEX(INDEX(LH_Data,0,LH_ColClose),BH105-1)*UnitFactor)))</f>
        <v/>
      </c>
      <c r="X105" s="17" t="str">
        <f aca="false">IF(AK105=0,"",(MAX(0,BD105-BQ105)-MAX(0,BE105-BQ105))*HoursPerDay)</f>
        <v/>
      </c>
      <c r="Y105" s="17"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N105-N(T105)-N(U105)))))</f>
        <v/>
      </c>
      <c r="Z105" s="16" t="str">
        <f aca="false">IF(OR(AK105=0,Y105=""),"",IF(Y105&gt;0,"Yes","No"))</f>
        <v/>
      </c>
      <c r="AA105" s="16"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17" t="str">
        <f aca="false">IF(OR(AK105=0,T105=""),"",MAX(0,BE105-BQ105)*HoursPerDay-T105)</f>
        <v/>
      </c>
      <c r="AC105" s="16" t="str">
        <f aca="false">IF(AK105=0,"",BG105)</f>
        <v/>
      </c>
      <c r="AD105" s="16"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17" t="str">
        <f aca="false">IF(AK105=0,"",O105-MAX(0,BL105-BQ105))</f>
        <v/>
      </c>
      <c r="AF105" s="14" t="str">
        <f aca="false">IF(OR(AK105=0,AE105="",N(AE105)=0,BM105=""),"",EDATE(AL105,BM105))</f>
        <v/>
      </c>
      <c r="AG105" s="17" t="str">
        <f aca="false">IF(AK105=0,"",MIN(BD105,BQ105))</f>
        <v/>
      </c>
      <c r="AH105" s="17" t="str">
        <f aca="false">IF(AK105=0,"",IF(NOT(LH_Ready),"",IF(BG105=0,0,MAX(0,ROUND(N(T105)+N(U105)-N105,2)))))</f>
        <v/>
      </c>
      <c r="AI105" s="12"/>
      <c r="AJ105" s="12"/>
      <c r="AK105" s="16" t="n">
        <f aca="false">IF(OR(LEN($A105&amp;$B105)=0,$F105=""),0,1)</f>
        <v>0</v>
      </c>
      <c r="AL105" s="14"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16" t="str">
        <f aca="false">IF(AK105=0,"",COUNT($G105:$I105))</f>
        <v/>
      </c>
      <c r="AN105" s="14" t="str">
        <f aca="false">IF(AK105=0,"",IFERROR(SMALL($G105:$I105,1),""))</f>
        <v/>
      </c>
      <c r="AO105" s="14" t="str">
        <f aca="false">IF(AK105=0,"",IFERROR(SMALL($G105:$I105,2),""))</f>
        <v/>
      </c>
      <c r="AP105" s="14" t="str">
        <f aca="false">IF(AK105=0,"",IFERROR(SMALL($G105:$I105,3),""))</f>
        <v/>
      </c>
      <c r="AQ105" s="16" t="str">
        <f aca="false">IF(AK105=0,"",IF(AN105="","",IF(AN105=$H105,"Part-Time",IF(AN105=$I105,"Full-Time","Casual"))))</f>
        <v/>
      </c>
      <c r="AR105" s="16" t="str">
        <f aca="false">IF(AK105=0,"",IF(AO105="","",IF(AO105=$H105,"Part-Time",IF(AO105=$I105,"Full-Time","Casual"))))</f>
        <v/>
      </c>
      <c r="AS105" s="16" t="str">
        <f aca="false">IF(AK105=0,"",IF(AP105="","",IF(AP105=$H105,"Part-Time",IF(AP105=$I105,"Full-Time","Casual"))))</f>
        <v/>
      </c>
      <c r="AT105" s="16"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16" t="str">
        <f aca="false">IF(AK105=0,"",IF(AM105&lt;2,"",IF(OR(ISNUMBER(SEARCH("full",AR105)),UPPER(TRIM(AR105))="FT",UPPER(TRIM(AR105))="FTE"),"FT",IF(AND(OR(ISNUMBER(SEARCH("part",AR105)),UPPER(TRIM(AR105))="PT",UPPER(TRIM(AR105))="PTE"),Apply2026="Yes",OR($P105="",N($P105)&gt;=PT_MinHours)),"PT","None"))))</f>
        <v/>
      </c>
      <c r="AV105" s="16" t="str">
        <f aca="false">IF(AK105=0,"",IF(AM105&lt;3,"",IF(OR(ISNUMBER(SEARCH("full",AS105)),UPPER(TRIM(AS105))="FT",UPPER(TRIM(AS105))="FTE"),"FT",IF(AND(OR(ISNUMBER(SEARCH("part",AS105)),UPPER(TRIM(AS105))="PT",UPPER(TRIM(AS105))="PTE"),Apply2026="Yes",OR($P105="",N($P105)&gt;=PT_MinHours)),"PT","None"))))</f>
        <v/>
      </c>
      <c r="AW105" s="16" t="str">
        <f aca="false">IF(AK105=0,"",IF(AND(AM105&gt;=3,AP105&lt;=AsOfDate),AV105,IF(AND(AM105&gt;=2,AO105&lt;=AsOfDate),AU105,AT105)))</f>
        <v/>
      </c>
      <c r="AX105" s="16" t="str">
        <f aca="false">IF(AK105=0,"",IF(AsOfDate&lt;AL105,-1,12*(YEAR(AsOfDate)-YEAR(AL105))+MONTH(AsOfDate)-MONTH(AL105)-IF(DAY(AsOfDate)&lt;MIN(DAY(AL105),DAY(EOMONTH(AsOfDate,0))),1,0)))</f>
        <v/>
      </c>
      <c r="AY105" s="16" t="str">
        <f aca="false">IF(AK105=0,"",IF(OR(AM105&lt;2,AO105&gt;AsOfDate),AX105,IF((AO105-1)&lt;AL105,-1,12*(YEAR((AO105-1))-YEAR(AL105))+MONTH((AO105-1))-MONTH(AL105)-IF(DAY((AO105-1))&lt;MIN(DAY(AL105),DAY(EOMONTH((AO105-1),0))),1,0))))</f>
        <v/>
      </c>
      <c r="AZ105" s="16" t="str">
        <f aca="false">IF(AK105=0,"",IF(OR(AM105&lt;3,AP105&gt;AsOfDate),AX105,IF((AP105-1)&lt;AL105,-1,12*(YEAR((AP105-1))-YEAR(AL105))+MONTH((AP105-1))-MONTH(AL105)-IF(DAY((AP105-1))&lt;MIN(DAY(AL105),DAY(EOMONTH((AP105-1),0))),1,0))))</f>
        <v/>
      </c>
      <c r="BA105" s="16" t="str">
        <f aca="false">IF(AK105=0,"",IF(PFYDate&lt;AL105,-1,12*(YEAR(PFYDate)-YEAR(AL105))+MONTH(PFYDate)-MONTH(AL105)-IF(DAY(PFYDate)&lt;MIN(DAY(AL105),DAY(EOMONTH(PFYDate,0))),1,0)))</f>
        <v/>
      </c>
      <c r="BB105" s="16" t="str">
        <f aca="false">IF(AK105=0,"",IF(OR(AM105&lt;2,AO105&gt;PFYDate),BA105,IF((AO105-1)&lt;AL105,-1,12*(YEAR((AO105-1))-YEAR(AL105))+MONTH((AO105-1))-MONTH(AL105)-IF(DAY((AO105-1))&lt;MIN(DAY(AL105),DAY(EOMONTH((AO105-1),0))),1,0))))</f>
        <v/>
      </c>
      <c r="BC105" s="16" t="str">
        <f aca="false">IF(AK105=0,"",IF(OR(AM105&lt;3,AP105&gt;PFYDate),BA105,IF((AP105-1)&lt;AL105,-1,12*(YEAR((AP105-1))-YEAR(AL105))+MONTH((AP105-1))-MONTH(AL105)-IF(DAY((AP105-1))&lt;MIN(DAY(AL105),DAY(EOMONTH((AP105-1),0))),1,0))))</f>
        <v/>
      </c>
      <c r="BD105" s="16"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16"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16" t="str">
        <f aca="false">IF(AK105=0,"",IF(AW105="FT",IF(AX105&lt;FT_First,FT_First,IF(AX105&lt;FT_Y5,MIN(FT_Y5,FT_First+FT_Int1*(INT((AX105-FT_First)/FT_Int1)+1)),FT_Y5+12*INT((AX105-FT_Y5)/12)+FT_Int2*(INT(MOD(AX105-FT_Y5,12)/FT_Int2)+1))),IF(AW105="PT",IF(AX105&lt;PT_First,PT_First,PT_First+PT_Int*(INT((AX105-PT_First)/PT_Int)+1)),"")))</f>
        <v/>
      </c>
      <c r="BG105" s="16" t="str">
        <f aca="false">IF(AK105=0,"",IF(NOT(LH_Ready),0,COUNTIFS(INDEX(LH_Data,0,LH_ColFirst),$A105,INDEX(LH_Data,0,LH_ColSur),$B105,INDEX(LH_Data,0,LH_ColCat),BonusCat)))</f>
        <v/>
      </c>
      <c r="BH105" s="16" t="str">
        <f aca="false">IF(AK105=0,"",IF(OR(NOT(LH_Ready),BG105=0),0,SUMPRODUCT(MAX((INDEX(LH_Data,0,LH_ColFirst)=$A105)*(INDEX(LH_Data,0,LH_ColSur)=$B105)*(INDEX(LH_Data,0,LH_ColCat)=BonusCat)*ROW(LH_Data)))))</f>
        <v/>
      </c>
      <c r="BI105" s="16" t="str">
        <f aca="false">IF(AK105=0,"",IF(EOMONTH(AsOfDate,-1)&lt;AL105,-1,12*(YEAR(EOMONTH(AsOfDate,-1))-YEAR(AL105))+MONTH(EOMONTH(AsOfDate,-1))-MONTH(AL105)-IF(DAY(EOMONTH(AsOfDate,-1))&lt;MIN(DAY(AL105),DAY(EOMONTH(EOMONTH(AsOfDate,-1),0))),1,0)))</f>
        <v/>
      </c>
      <c r="BJ105" s="16" t="str">
        <f aca="false">IF(AK105=0,"",IF(OR(AM105&lt;2,AO105&gt;EOMONTH(AsOfDate,-1)),BI105,IF((AO105-1)&lt;AL105,-1,12*(YEAR((AO105-1))-YEAR(AL105))+MONTH((AO105-1))-MONTH(AL105)-IF(DAY((AO105-1))&lt;MIN(DAY(AL105),DAY(EOMONTH((AO105-1),0))),1,0))))</f>
        <v/>
      </c>
      <c r="BK105" s="16" t="str">
        <f aca="false">IF(AK105=0,"",IF(OR(AM105&lt;3,AP105&gt;EOMONTH(AsOfDate,-1)),BI105,IF((AP105-1)&lt;AL105,-1,12*(YEAR((AP105-1))-YEAR(AL105))+MONTH((AP105-1))-MONTH(AL105)-IF(DAY((AP105-1))&lt;MIN(DAY(AL105),DAY(EOMONTH((AP105-1),0))),1,0))))</f>
        <v/>
      </c>
      <c r="BL105" s="16"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16" t="str">
        <f aca="false">IF(AK105=0,"",IF(AW105="FT",IF(AX105&lt;FT_First,"",IF(AX105&lt;FT_Y5,FT_First+FT_Int1*INT((AX105-FT_First)/FT_Int1),FT_Y5+FT_Int2*INT((AX105-FT_Y5)/FT_Int2))),IF(AW105="PT",IF(AX105&lt;PT_First,"",PT_First+PT_Int*INT((AX105-PT_First)/PT_Int)),"")))</f>
        <v/>
      </c>
      <c r="BN105" s="16" t="str">
        <f aca="false">IF(AK105=0,"",IF((SchemeStart-1)&lt;AL105,-1,12*(YEAR((SchemeStart-1))-YEAR(AL105))+MONTH((SchemeStart-1))-MONTH(AL105)-IF(DAY((SchemeStart-1))&lt;MIN(DAY(AL105),DAY(EOMONTH((SchemeStart-1),0))),1,0)))</f>
        <v/>
      </c>
      <c r="BO105" s="16" t="str">
        <f aca="false">IF(AK105=0,"",IF(OR(AM105&lt;2,AO105&gt;(SchemeStart-1)),BN105,IF((AO105-1)&lt;AL105,-1,12*(YEAR((AO105-1))-YEAR(AL105))+MONTH((AO105-1))-MONTH(AL105)-IF(DAY((AO105-1))&lt;MIN(DAY(AL105),DAY(EOMONTH((AO105-1),0))),1,0))))</f>
        <v/>
      </c>
      <c r="BP105" s="16" t="str">
        <f aca="false">IF(AK105=0,"",IF(OR(AM105&lt;3,AP105&gt;(SchemeStart-1)),BN105,IF((AP105-1)&lt;AL105,-1,12*(YEAR((AP105-1))-YEAR(AL105))+MONTH((AP105-1))-MONTH(AL105)-IF(DAY((AP105-1))&lt;MIN(DAY(AL105),DAY(EOMONTH((AP105-1),0))),1,0))))</f>
        <v/>
      </c>
      <c r="BQ105" s="16"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12"/>
      <c r="B106" s="12"/>
      <c r="C106" s="12"/>
      <c r="D106" s="13"/>
      <c r="E106" s="14" t="str">
        <f aca="false">IF(OR(AK106=0,$D106=""),"",DATE(YEAR(AsOfDate)+IF(DATE(YEAR(AsOfDate),MONTH($D106),DAY($D106))&lt;=AsOfDate,1,0),MONTH($D106),DAY($D106)))</f>
        <v/>
      </c>
      <c r="F106" s="13"/>
      <c r="G106" s="13"/>
      <c r="H106" s="13"/>
      <c r="I106" s="13"/>
      <c r="J106" s="13"/>
      <c r="K106" s="14" t="str">
        <f aca="false">IF(AK106=0,"",DATE(YEAR(AsOfDate)+IF(DATE(YEAR(AsOfDate),MONTH(AL106),DAY(AL106))&lt;=AsOfDate,1,0),MONTH(AL106),DAY(AL106)))</f>
        <v/>
      </c>
      <c r="L106" s="15" t="str">
        <f aca="false">IF(AK106=0,"",ROUND((AsOfDate-AL106)/365.25,1))</f>
        <v/>
      </c>
      <c r="M106" s="16" t="str">
        <f aca="false">IF(AK106=0,"",IF(AsOfDate&lt;AL106,"-",DATEDIF(AL106,AsOfDate,"y")&amp;"y "&amp;DATEDIF(AL106,AsOfDate,"ym")&amp;"m "&amp;DATEDIF(AL106,AsOfDate,"md")&amp;"d"))</f>
        <v/>
      </c>
      <c r="N106" s="17" t="str">
        <f aca="false">IF(AK106=0,"",O106*HoursPerDay)</f>
        <v/>
      </c>
      <c r="O106" s="17" t="str">
        <f aca="false">IF(AK106=0,"",MAX(0,BD106-BQ106))</f>
        <v/>
      </c>
      <c r="P106" s="18"/>
      <c r="Q106" s="16"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16"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IF(AK106=0,"",IF(AW106="None","",EDATE(AL106,BF106)))</f>
        <v/>
      </c>
      <c r="T106" s="17" t="str">
        <f aca="false">IF(AK106=0,"",IF(NOT(LH_Ready),"",IF($F106&gt;PFYDate,0,IF(LH_ColPeriod=0,W106-U106+V106,SUMIFS(INDEX(LH_Data,0,LH_ColAcc),INDEX(LH_Data,0,LH_ColFirst),$A106,INDEX(LH_Data,0,LH_ColSur),$B106,INDEX(LH_Data,0,LH_ColCat),BonusCat,INDEX(LH_Data,0,LH_ColPeriod),LH_OpenLabel)*UnitFactor))))</f>
        <v/>
      </c>
      <c r="U106" s="17" t="str">
        <f aca="false">IF(AK106=0,"",IF(NOT(LH_Ready),"",SUMIFS(INDEX(LH_Data,0,LH_ColAcc),INDEX(LH_Data,0,LH_ColFirst),$A106,INDEX(LH_Data,0,LH_ColSur),$B106,INDEX(LH_Data,0,LH_ColCat),BonusCat,INDEX(LH_Data,0,LH_ColStart),"&gt;="&amp;AL106)*UnitFactor))</f>
        <v/>
      </c>
      <c r="V106" s="17" t="str">
        <f aca="false">IF(AK106=0,"",IF(NOT(LH_Ready),"",SUMIFS(INDEX(LH_Data,0,LH_ColTaken),INDEX(LH_Data,0,LH_ColFirst),$A106,INDEX(LH_Data,0,LH_ColSur),$B106,INDEX(LH_Data,0,LH_ColCat),BonusCat,INDEX(LH_Data,0,LH_ColStart),"&gt;="&amp;AL106)*UnitFactor))</f>
        <v/>
      </c>
      <c r="W106" s="17" t="str">
        <f aca="false">IF(AK106=0,"",IF(NOT(LH_Ready),"",IF(BH106=0,0,INDEX(INDEX(LH_Data,0,LH_ColClose),BH106-1)*UnitFactor)))</f>
        <v/>
      </c>
      <c r="X106" s="17" t="str">
        <f aca="false">IF(AK106=0,"",(MAX(0,BD106-BQ106)-MAX(0,BE106-BQ106))*HoursPerDay)</f>
        <v/>
      </c>
      <c r="Y106" s="17"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N106-N(T106)-N(U106)))))</f>
        <v/>
      </c>
      <c r="Z106" s="16" t="str">
        <f aca="false">IF(OR(AK106=0,Y106=""),"",IF(Y106&gt;0,"Yes","No"))</f>
        <v/>
      </c>
      <c r="AA106" s="16"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17" t="str">
        <f aca="false">IF(OR(AK106=0,T106=""),"",MAX(0,BE106-BQ106)*HoursPerDay-T106)</f>
        <v/>
      </c>
      <c r="AC106" s="16" t="str">
        <f aca="false">IF(AK106=0,"",BG106)</f>
        <v/>
      </c>
      <c r="AD106" s="16"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17" t="str">
        <f aca="false">IF(AK106=0,"",O106-MAX(0,BL106-BQ106))</f>
        <v/>
      </c>
      <c r="AF106" s="14" t="str">
        <f aca="false">IF(OR(AK106=0,AE106="",N(AE106)=0,BM106=""),"",EDATE(AL106,BM106))</f>
        <v/>
      </c>
      <c r="AG106" s="17" t="str">
        <f aca="false">IF(AK106=0,"",MIN(BD106,BQ106))</f>
        <v/>
      </c>
      <c r="AH106" s="17" t="str">
        <f aca="false">IF(AK106=0,"",IF(NOT(LH_Ready),"",IF(BG106=0,0,MAX(0,ROUND(N(T106)+N(U106)-N106,2)))))</f>
        <v/>
      </c>
      <c r="AI106" s="12"/>
      <c r="AJ106" s="12"/>
      <c r="AK106" s="16" t="n">
        <f aca="false">IF(OR(LEN($A106&amp;$B106)=0,$F106=""),0,1)</f>
        <v>0</v>
      </c>
      <c r="AL106" s="14"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16" t="str">
        <f aca="false">IF(AK106=0,"",COUNT($G106:$I106))</f>
        <v/>
      </c>
      <c r="AN106" s="14" t="str">
        <f aca="false">IF(AK106=0,"",IFERROR(SMALL($G106:$I106,1),""))</f>
        <v/>
      </c>
      <c r="AO106" s="14" t="str">
        <f aca="false">IF(AK106=0,"",IFERROR(SMALL($G106:$I106,2),""))</f>
        <v/>
      </c>
      <c r="AP106" s="14" t="str">
        <f aca="false">IF(AK106=0,"",IFERROR(SMALL($G106:$I106,3),""))</f>
        <v/>
      </c>
      <c r="AQ106" s="16" t="str">
        <f aca="false">IF(AK106=0,"",IF(AN106="","",IF(AN106=$H106,"Part-Time",IF(AN106=$I106,"Full-Time","Casual"))))</f>
        <v/>
      </c>
      <c r="AR106" s="16" t="str">
        <f aca="false">IF(AK106=0,"",IF(AO106="","",IF(AO106=$H106,"Part-Time",IF(AO106=$I106,"Full-Time","Casual"))))</f>
        <v/>
      </c>
      <c r="AS106" s="16" t="str">
        <f aca="false">IF(AK106=0,"",IF(AP106="","",IF(AP106=$H106,"Part-Time",IF(AP106=$I106,"Full-Time","Casual"))))</f>
        <v/>
      </c>
      <c r="AT106" s="16"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16" t="str">
        <f aca="false">IF(AK106=0,"",IF(AM106&lt;2,"",IF(OR(ISNUMBER(SEARCH("full",AR106)),UPPER(TRIM(AR106))="FT",UPPER(TRIM(AR106))="FTE"),"FT",IF(AND(OR(ISNUMBER(SEARCH("part",AR106)),UPPER(TRIM(AR106))="PT",UPPER(TRIM(AR106))="PTE"),Apply2026="Yes",OR($P106="",N($P106)&gt;=PT_MinHours)),"PT","None"))))</f>
        <v/>
      </c>
      <c r="AV106" s="16" t="str">
        <f aca="false">IF(AK106=0,"",IF(AM106&lt;3,"",IF(OR(ISNUMBER(SEARCH("full",AS106)),UPPER(TRIM(AS106))="FT",UPPER(TRIM(AS106))="FTE"),"FT",IF(AND(OR(ISNUMBER(SEARCH("part",AS106)),UPPER(TRIM(AS106))="PT",UPPER(TRIM(AS106))="PTE"),Apply2026="Yes",OR($P106="",N($P106)&gt;=PT_MinHours)),"PT","None"))))</f>
        <v/>
      </c>
      <c r="AW106" s="16" t="str">
        <f aca="false">IF(AK106=0,"",IF(AND(AM106&gt;=3,AP106&lt;=AsOfDate),AV106,IF(AND(AM106&gt;=2,AO106&lt;=AsOfDate),AU106,AT106)))</f>
        <v/>
      </c>
      <c r="AX106" s="16" t="str">
        <f aca="false">IF(AK106=0,"",IF(AsOfDate&lt;AL106,-1,12*(YEAR(AsOfDate)-YEAR(AL106))+MONTH(AsOfDate)-MONTH(AL106)-IF(DAY(AsOfDate)&lt;MIN(DAY(AL106),DAY(EOMONTH(AsOfDate,0))),1,0)))</f>
        <v/>
      </c>
      <c r="AY106" s="16" t="str">
        <f aca="false">IF(AK106=0,"",IF(OR(AM106&lt;2,AO106&gt;AsOfDate),AX106,IF((AO106-1)&lt;AL106,-1,12*(YEAR((AO106-1))-YEAR(AL106))+MONTH((AO106-1))-MONTH(AL106)-IF(DAY((AO106-1))&lt;MIN(DAY(AL106),DAY(EOMONTH((AO106-1),0))),1,0))))</f>
        <v/>
      </c>
      <c r="AZ106" s="16" t="str">
        <f aca="false">IF(AK106=0,"",IF(OR(AM106&lt;3,AP106&gt;AsOfDate),AX106,IF((AP106-1)&lt;AL106,-1,12*(YEAR((AP106-1))-YEAR(AL106))+MONTH((AP106-1))-MONTH(AL106)-IF(DAY((AP106-1))&lt;MIN(DAY(AL106),DAY(EOMONTH((AP106-1),0))),1,0))))</f>
        <v/>
      </c>
      <c r="BA106" s="16" t="str">
        <f aca="false">IF(AK106=0,"",IF(PFYDate&lt;AL106,-1,12*(YEAR(PFYDate)-YEAR(AL106))+MONTH(PFYDate)-MONTH(AL106)-IF(DAY(PFYDate)&lt;MIN(DAY(AL106),DAY(EOMONTH(PFYDate,0))),1,0)))</f>
        <v/>
      </c>
      <c r="BB106" s="16" t="str">
        <f aca="false">IF(AK106=0,"",IF(OR(AM106&lt;2,AO106&gt;PFYDate),BA106,IF((AO106-1)&lt;AL106,-1,12*(YEAR((AO106-1))-YEAR(AL106))+MONTH((AO106-1))-MONTH(AL106)-IF(DAY((AO106-1))&lt;MIN(DAY(AL106),DAY(EOMONTH((AO106-1),0))),1,0))))</f>
        <v/>
      </c>
      <c r="BC106" s="16" t="str">
        <f aca="false">IF(AK106=0,"",IF(OR(AM106&lt;3,AP106&gt;PFYDate),BA106,IF((AP106-1)&lt;AL106,-1,12*(YEAR((AP106-1))-YEAR(AL106))+MONTH((AP106-1))-MONTH(AL106)-IF(DAY((AP106-1))&lt;MIN(DAY(AL106),DAY(EOMONTH((AP106-1),0))),1,0))))</f>
        <v/>
      </c>
      <c r="BD106" s="16"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16"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16" t="str">
        <f aca="false">IF(AK106=0,"",IF(AW106="FT",IF(AX106&lt;FT_First,FT_First,IF(AX106&lt;FT_Y5,MIN(FT_Y5,FT_First+FT_Int1*(INT((AX106-FT_First)/FT_Int1)+1)),FT_Y5+12*INT((AX106-FT_Y5)/12)+FT_Int2*(INT(MOD(AX106-FT_Y5,12)/FT_Int2)+1))),IF(AW106="PT",IF(AX106&lt;PT_First,PT_First,PT_First+PT_Int*(INT((AX106-PT_First)/PT_Int)+1)),"")))</f>
        <v/>
      </c>
      <c r="BG106" s="16" t="str">
        <f aca="false">IF(AK106=0,"",IF(NOT(LH_Ready),0,COUNTIFS(INDEX(LH_Data,0,LH_ColFirst),$A106,INDEX(LH_Data,0,LH_ColSur),$B106,INDEX(LH_Data,0,LH_ColCat),BonusCat)))</f>
        <v/>
      </c>
      <c r="BH106" s="16" t="str">
        <f aca="false">IF(AK106=0,"",IF(OR(NOT(LH_Ready),BG106=0),0,SUMPRODUCT(MAX((INDEX(LH_Data,0,LH_ColFirst)=$A106)*(INDEX(LH_Data,0,LH_ColSur)=$B106)*(INDEX(LH_Data,0,LH_ColCat)=BonusCat)*ROW(LH_Data)))))</f>
        <v/>
      </c>
      <c r="BI106" s="16" t="str">
        <f aca="false">IF(AK106=0,"",IF(EOMONTH(AsOfDate,-1)&lt;AL106,-1,12*(YEAR(EOMONTH(AsOfDate,-1))-YEAR(AL106))+MONTH(EOMONTH(AsOfDate,-1))-MONTH(AL106)-IF(DAY(EOMONTH(AsOfDate,-1))&lt;MIN(DAY(AL106),DAY(EOMONTH(EOMONTH(AsOfDate,-1),0))),1,0)))</f>
        <v/>
      </c>
      <c r="BJ106" s="16" t="str">
        <f aca="false">IF(AK106=0,"",IF(OR(AM106&lt;2,AO106&gt;EOMONTH(AsOfDate,-1)),BI106,IF((AO106-1)&lt;AL106,-1,12*(YEAR((AO106-1))-YEAR(AL106))+MONTH((AO106-1))-MONTH(AL106)-IF(DAY((AO106-1))&lt;MIN(DAY(AL106),DAY(EOMONTH((AO106-1),0))),1,0))))</f>
        <v/>
      </c>
      <c r="BK106" s="16" t="str">
        <f aca="false">IF(AK106=0,"",IF(OR(AM106&lt;3,AP106&gt;EOMONTH(AsOfDate,-1)),BI106,IF((AP106-1)&lt;AL106,-1,12*(YEAR((AP106-1))-YEAR(AL106))+MONTH((AP106-1))-MONTH(AL106)-IF(DAY((AP106-1))&lt;MIN(DAY(AL106),DAY(EOMONTH((AP106-1),0))),1,0))))</f>
        <v/>
      </c>
      <c r="BL106" s="16"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16" t="str">
        <f aca="false">IF(AK106=0,"",IF(AW106="FT",IF(AX106&lt;FT_First,"",IF(AX106&lt;FT_Y5,FT_First+FT_Int1*INT((AX106-FT_First)/FT_Int1),FT_Y5+FT_Int2*INT((AX106-FT_Y5)/FT_Int2))),IF(AW106="PT",IF(AX106&lt;PT_First,"",PT_First+PT_Int*INT((AX106-PT_First)/PT_Int)),"")))</f>
        <v/>
      </c>
      <c r="BN106" s="16" t="str">
        <f aca="false">IF(AK106=0,"",IF((SchemeStart-1)&lt;AL106,-1,12*(YEAR((SchemeStart-1))-YEAR(AL106))+MONTH((SchemeStart-1))-MONTH(AL106)-IF(DAY((SchemeStart-1))&lt;MIN(DAY(AL106),DAY(EOMONTH((SchemeStart-1),0))),1,0)))</f>
        <v/>
      </c>
      <c r="BO106" s="16" t="str">
        <f aca="false">IF(AK106=0,"",IF(OR(AM106&lt;2,AO106&gt;(SchemeStart-1)),BN106,IF((AO106-1)&lt;AL106,-1,12*(YEAR((AO106-1))-YEAR(AL106))+MONTH((AO106-1))-MONTH(AL106)-IF(DAY((AO106-1))&lt;MIN(DAY(AL106),DAY(EOMONTH((AO106-1),0))),1,0))))</f>
        <v/>
      </c>
      <c r="BP106" s="16" t="str">
        <f aca="false">IF(AK106=0,"",IF(OR(AM106&lt;3,AP106&gt;(SchemeStart-1)),BN106,IF((AP106-1)&lt;AL106,-1,12*(YEAR((AP106-1))-YEAR(AL106))+MONTH((AP106-1))-MONTH(AL106)-IF(DAY((AP106-1))&lt;MIN(DAY(AL106),DAY(EOMONTH((AP106-1),0))),1,0))))</f>
        <v/>
      </c>
      <c r="BQ106" s="16"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12"/>
      <c r="B107" s="12"/>
      <c r="C107" s="12"/>
      <c r="D107" s="13"/>
      <c r="E107" s="14" t="str">
        <f aca="false">IF(OR(AK107=0,$D107=""),"",DATE(YEAR(AsOfDate)+IF(DATE(YEAR(AsOfDate),MONTH($D107),DAY($D107))&lt;=AsOfDate,1,0),MONTH($D107),DAY($D107)))</f>
        <v/>
      </c>
      <c r="F107" s="13"/>
      <c r="G107" s="13"/>
      <c r="H107" s="13"/>
      <c r="I107" s="13"/>
      <c r="J107" s="13"/>
      <c r="K107" s="14" t="str">
        <f aca="false">IF(AK107=0,"",DATE(YEAR(AsOfDate)+IF(DATE(YEAR(AsOfDate),MONTH(AL107),DAY(AL107))&lt;=AsOfDate,1,0),MONTH(AL107),DAY(AL107)))</f>
        <v/>
      </c>
      <c r="L107" s="15" t="str">
        <f aca="false">IF(AK107=0,"",ROUND((AsOfDate-AL107)/365.25,1))</f>
        <v/>
      </c>
      <c r="M107" s="16" t="str">
        <f aca="false">IF(AK107=0,"",IF(AsOfDate&lt;AL107,"-",DATEDIF(AL107,AsOfDate,"y")&amp;"y "&amp;DATEDIF(AL107,AsOfDate,"ym")&amp;"m "&amp;DATEDIF(AL107,AsOfDate,"md")&amp;"d"))</f>
        <v/>
      </c>
      <c r="N107" s="17" t="str">
        <f aca="false">IF(AK107=0,"",O107*HoursPerDay)</f>
        <v/>
      </c>
      <c r="O107" s="17" t="str">
        <f aca="false">IF(AK107=0,"",MAX(0,BD107-BQ107))</f>
        <v/>
      </c>
      <c r="P107" s="18"/>
      <c r="Q107" s="16"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16"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IF(AK107=0,"",IF(AW107="None","",EDATE(AL107,BF107)))</f>
        <v/>
      </c>
      <c r="T107" s="17" t="str">
        <f aca="false">IF(AK107=0,"",IF(NOT(LH_Ready),"",IF($F107&gt;PFYDate,0,IF(LH_ColPeriod=0,W107-U107+V107,SUMIFS(INDEX(LH_Data,0,LH_ColAcc),INDEX(LH_Data,0,LH_ColFirst),$A107,INDEX(LH_Data,0,LH_ColSur),$B107,INDEX(LH_Data,0,LH_ColCat),BonusCat,INDEX(LH_Data,0,LH_ColPeriod),LH_OpenLabel)*UnitFactor))))</f>
        <v/>
      </c>
      <c r="U107" s="17" t="str">
        <f aca="false">IF(AK107=0,"",IF(NOT(LH_Ready),"",SUMIFS(INDEX(LH_Data,0,LH_ColAcc),INDEX(LH_Data,0,LH_ColFirst),$A107,INDEX(LH_Data,0,LH_ColSur),$B107,INDEX(LH_Data,0,LH_ColCat),BonusCat,INDEX(LH_Data,0,LH_ColStart),"&gt;="&amp;AL107)*UnitFactor))</f>
        <v/>
      </c>
      <c r="V107" s="17" t="str">
        <f aca="false">IF(AK107=0,"",IF(NOT(LH_Ready),"",SUMIFS(INDEX(LH_Data,0,LH_ColTaken),INDEX(LH_Data,0,LH_ColFirst),$A107,INDEX(LH_Data,0,LH_ColSur),$B107,INDEX(LH_Data,0,LH_ColCat),BonusCat,INDEX(LH_Data,0,LH_ColStart),"&gt;="&amp;AL107)*UnitFactor))</f>
        <v/>
      </c>
      <c r="W107" s="17" t="str">
        <f aca="false">IF(AK107=0,"",IF(NOT(LH_Ready),"",IF(BH107=0,0,INDEX(INDEX(LH_Data,0,LH_ColClose),BH107-1)*UnitFactor)))</f>
        <v/>
      </c>
      <c r="X107" s="17" t="str">
        <f aca="false">IF(AK107=0,"",(MAX(0,BD107-BQ107)-MAX(0,BE107-BQ107))*HoursPerDay)</f>
        <v/>
      </c>
      <c r="Y107" s="17"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N107-N(T107)-N(U107)))))</f>
        <v/>
      </c>
      <c r="Z107" s="16" t="str">
        <f aca="false">IF(OR(AK107=0,Y107=""),"",IF(Y107&gt;0,"Yes","No"))</f>
        <v/>
      </c>
      <c r="AA107" s="16"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17" t="str">
        <f aca="false">IF(OR(AK107=0,T107=""),"",MAX(0,BE107-BQ107)*HoursPerDay-T107)</f>
        <v/>
      </c>
      <c r="AC107" s="16" t="str">
        <f aca="false">IF(AK107=0,"",BG107)</f>
        <v/>
      </c>
      <c r="AD107" s="16"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17" t="str">
        <f aca="false">IF(AK107=0,"",O107-MAX(0,BL107-BQ107))</f>
        <v/>
      </c>
      <c r="AF107" s="14" t="str">
        <f aca="false">IF(OR(AK107=0,AE107="",N(AE107)=0,BM107=""),"",EDATE(AL107,BM107))</f>
        <v/>
      </c>
      <c r="AG107" s="17" t="str">
        <f aca="false">IF(AK107=0,"",MIN(BD107,BQ107))</f>
        <v/>
      </c>
      <c r="AH107" s="17" t="str">
        <f aca="false">IF(AK107=0,"",IF(NOT(LH_Ready),"",IF(BG107=0,0,MAX(0,ROUND(N(T107)+N(U107)-N107,2)))))</f>
        <v/>
      </c>
      <c r="AI107" s="12"/>
      <c r="AJ107" s="12"/>
      <c r="AK107" s="16" t="n">
        <f aca="false">IF(OR(LEN($A107&amp;$B107)=0,$F107=""),0,1)</f>
        <v>0</v>
      </c>
      <c r="AL107" s="14"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16" t="str">
        <f aca="false">IF(AK107=0,"",COUNT($G107:$I107))</f>
        <v/>
      </c>
      <c r="AN107" s="14" t="str">
        <f aca="false">IF(AK107=0,"",IFERROR(SMALL($G107:$I107,1),""))</f>
        <v/>
      </c>
      <c r="AO107" s="14" t="str">
        <f aca="false">IF(AK107=0,"",IFERROR(SMALL($G107:$I107,2),""))</f>
        <v/>
      </c>
      <c r="AP107" s="14" t="str">
        <f aca="false">IF(AK107=0,"",IFERROR(SMALL($G107:$I107,3),""))</f>
        <v/>
      </c>
      <c r="AQ107" s="16" t="str">
        <f aca="false">IF(AK107=0,"",IF(AN107="","",IF(AN107=$H107,"Part-Time",IF(AN107=$I107,"Full-Time","Casual"))))</f>
        <v/>
      </c>
      <c r="AR107" s="16" t="str">
        <f aca="false">IF(AK107=0,"",IF(AO107="","",IF(AO107=$H107,"Part-Time",IF(AO107=$I107,"Full-Time","Casual"))))</f>
        <v/>
      </c>
      <c r="AS107" s="16" t="str">
        <f aca="false">IF(AK107=0,"",IF(AP107="","",IF(AP107=$H107,"Part-Time",IF(AP107=$I107,"Full-Time","Casual"))))</f>
        <v/>
      </c>
      <c r="AT107" s="16"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16" t="str">
        <f aca="false">IF(AK107=0,"",IF(AM107&lt;2,"",IF(OR(ISNUMBER(SEARCH("full",AR107)),UPPER(TRIM(AR107))="FT",UPPER(TRIM(AR107))="FTE"),"FT",IF(AND(OR(ISNUMBER(SEARCH("part",AR107)),UPPER(TRIM(AR107))="PT",UPPER(TRIM(AR107))="PTE"),Apply2026="Yes",OR($P107="",N($P107)&gt;=PT_MinHours)),"PT","None"))))</f>
        <v/>
      </c>
      <c r="AV107" s="16" t="str">
        <f aca="false">IF(AK107=0,"",IF(AM107&lt;3,"",IF(OR(ISNUMBER(SEARCH("full",AS107)),UPPER(TRIM(AS107))="FT",UPPER(TRIM(AS107))="FTE"),"FT",IF(AND(OR(ISNUMBER(SEARCH("part",AS107)),UPPER(TRIM(AS107))="PT",UPPER(TRIM(AS107))="PTE"),Apply2026="Yes",OR($P107="",N($P107)&gt;=PT_MinHours)),"PT","None"))))</f>
        <v/>
      </c>
      <c r="AW107" s="16" t="str">
        <f aca="false">IF(AK107=0,"",IF(AND(AM107&gt;=3,AP107&lt;=AsOfDate),AV107,IF(AND(AM107&gt;=2,AO107&lt;=AsOfDate),AU107,AT107)))</f>
        <v/>
      </c>
      <c r="AX107" s="16" t="str">
        <f aca="false">IF(AK107=0,"",IF(AsOfDate&lt;AL107,-1,12*(YEAR(AsOfDate)-YEAR(AL107))+MONTH(AsOfDate)-MONTH(AL107)-IF(DAY(AsOfDate)&lt;MIN(DAY(AL107),DAY(EOMONTH(AsOfDate,0))),1,0)))</f>
        <v/>
      </c>
      <c r="AY107" s="16" t="str">
        <f aca="false">IF(AK107=0,"",IF(OR(AM107&lt;2,AO107&gt;AsOfDate),AX107,IF((AO107-1)&lt;AL107,-1,12*(YEAR((AO107-1))-YEAR(AL107))+MONTH((AO107-1))-MONTH(AL107)-IF(DAY((AO107-1))&lt;MIN(DAY(AL107),DAY(EOMONTH((AO107-1),0))),1,0))))</f>
        <v/>
      </c>
      <c r="AZ107" s="16" t="str">
        <f aca="false">IF(AK107=0,"",IF(OR(AM107&lt;3,AP107&gt;AsOfDate),AX107,IF((AP107-1)&lt;AL107,-1,12*(YEAR((AP107-1))-YEAR(AL107))+MONTH((AP107-1))-MONTH(AL107)-IF(DAY((AP107-1))&lt;MIN(DAY(AL107),DAY(EOMONTH((AP107-1),0))),1,0))))</f>
        <v/>
      </c>
      <c r="BA107" s="16" t="str">
        <f aca="false">IF(AK107=0,"",IF(PFYDate&lt;AL107,-1,12*(YEAR(PFYDate)-YEAR(AL107))+MONTH(PFYDate)-MONTH(AL107)-IF(DAY(PFYDate)&lt;MIN(DAY(AL107),DAY(EOMONTH(PFYDate,0))),1,0)))</f>
        <v/>
      </c>
      <c r="BB107" s="16" t="str">
        <f aca="false">IF(AK107=0,"",IF(OR(AM107&lt;2,AO107&gt;PFYDate),BA107,IF((AO107-1)&lt;AL107,-1,12*(YEAR((AO107-1))-YEAR(AL107))+MONTH((AO107-1))-MONTH(AL107)-IF(DAY((AO107-1))&lt;MIN(DAY(AL107),DAY(EOMONTH((AO107-1),0))),1,0))))</f>
        <v/>
      </c>
      <c r="BC107" s="16" t="str">
        <f aca="false">IF(AK107=0,"",IF(OR(AM107&lt;3,AP107&gt;PFYDate),BA107,IF((AP107-1)&lt;AL107,-1,12*(YEAR((AP107-1))-YEAR(AL107))+MONTH((AP107-1))-MONTH(AL107)-IF(DAY((AP107-1))&lt;MIN(DAY(AL107),DAY(EOMONTH((AP107-1),0))),1,0))))</f>
        <v/>
      </c>
      <c r="BD107" s="16"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16"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16" t="str">
        <f aca="false">IF(AK107=0,"",IF(AW107="FT",IF(AX107&lt;FT_First,FT_First,IF(AX107&lt;FT_Y5,MIN(FT_Y5,FT_First+FT_Int1*(INT((AX107-FT_First)/FT_Int1)+1)),FT_Y5+12*INT((AX107-FT_Y5)/12)+FT_Int2*(INT(MOD(AX107-FT_Y5,12)/FT_Int2)+1))),IF(AW107="PT",IF(AX107&lt;PT_First,PT_First,PT_First+PT_Int*(INT((AX107-PT_First)/PT_Int)+1)),"")))</f>
        <v/>
      </c>
      <c r="BG107" s="16" t="str">
        <f aca="false">IF(AK107=0,"",IF(NOT(LH_Ready),0,COUNTIFS(INDEX(LH_Data,0,LH_ColFirst),$A107,INDEX(LH_Data,0,LH_ColSur),$B107,INDEX(LH_Data,0,LH_ColCat),BonusCat)))</f>
        <v/>
      </c>
      <c r="BH107" s="16" t="str">
        <f aca="false">IF(AK107=0,"",IF(OR(NOT(LH_Ready),BG107=0),0,SUMPRODUCT(MAX((INDEX(LH_Data,0,LH_ColFirst)=$A107)*(INDEX(LH_Data,0,LH_ColSur)=$B107)*(INDEX(LH_Data,0,LH_ColCat)=BonusCat)*ROW(LH_Data)))))</f>
        <v/>
      </c>
      <c r="BI107" s="16" t="str">
        <f aca="false">IF(AK107=0,"",IF(EOMONTH(AsOfDate,-1)&lt;AL107,-1,12*(YEAR(EOMONTH(AsOfDate,-1))-YEAR(AL107))+MONTH(EOMONTH(AsOfDate,-1))-MONTH(AL107)-IF(DAY(EOMONTH(AsOfDate,-1))&lt;MIN(DAY(AL107),DAY(EOMONTH(EOMONTH(AsOfDate,-1),0))),1,0)))</f>
        <v/>
      </c>
      <c r="BJ107" s="16" t="str">
        <f aca="false">IF(AK107=0,"",IF(OR(AM107&lt;2,AO107&gt;EOMONTH(AsOfDate,-1)),BI107,IF((AO107-1)&lt;AL107,-1,12*(YEAR((AO107-1))-YEAR(AL107))+MONTH((AO107-1))-MONTH(AL107)-IF(DAY((AO107-1))&lt;MIN(DAY(AL107),DAY(EOMONTH((AO107-1),0))),1,0))))</f>
        <v/>
      </c>
      <c r="BK107" s="16" t="str">
        <f aca="false">IF(AK107=0,"",IF(OR(AM107&lt;3,AP107&gt;EOMONTH(AsOfDate,-1)),BI107,IF((AP107-1)&lt;AL107,-1,12*(YEAR((AP107-1))-YEAR(AL107))+MONTH((AP107-1))-MONTH(AL107)-IF(DAY((AP107-1))&lt;MIN(DAY(AL107),DAY(EOMONTH((AP107-1),0))),1,0))))</f>
        <v/>
      </c>
      <c r="BL107" s="16"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16" t="str">
        <f aca="false">IF(AK107=0,"",IF(AW107="FT",IF(AX107&lt;FT_First,"",IF(AX107&lt;FT_Y5,FT_First+FT_Int1*INT((AX107-FT_First)/FT_Int1),FT_Y5+FT_Int2*INT((AX107-FT_Y5)/FT_Int2))),IF(AW107="PT",IF(AX107&lt;PT_First,"",PT_First+PT_Int*INT((AX107-PT_First)/PT_Int)),"")))</f>
        <v/>
      </c>
      <c r="BN107" s="16" t="str">
        <f aca="false">IF(AK107=0,"",IF((SchemeStart-1)&lt;AL107,-1,12*(YEAR((SchemeStart-1))-YEAR(AL107))+MONTH((SchemeStart-1))-MONTH(AL107)-IF(DAY((SchemeStart-1))&lt;MIN(DAY(AL107),DAY(EOMONTH((SchemeStart-1),0))),1,0)))</f>
        <v/>
      </c>
      <c r="BO107" s="16" t="str">
        <f aca="false">IF(AK107=0,"",IF(OR(AM107&lt;2,AO107&gt;(SchemeStart-1)),BN107,IF((AO107-1)&lt;AL107,-1,12*(YEAR((AO107-1))-YEAR(AL107))+MONTH((AO107-1))-MONTH(AL107)-IF(DAY((AO107-1))&lt;MIN(DAY(AL107),DAY(EOMONTH((AO107-1),0))),1,0))))</f>
        <v/>
      </c>
      <c r="BP107" s="16" t="str">
        <f aca="false">IF(AK107=0,"",IF(OR(AM107&lt;3,AP107&gt;(SchemeStart-1)),BN107,IF((AP107-1)&lt;AL107,-1,12*(YEAR((AP107-1))-YEAR(AL107))+MONTH((AP107-1))-MONTH(AL107)-IF(DAY((AP107-1))&lt;MIN(DAY(AL107),DAY(EOMONTH((AP107-1),0))),1,0))))</f>
        <v/>
      </c>
      <c r="BQ107" s="16"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12"/>
      <c r="B108" s="12"/>
      <c r="C108" s="12"/>
      <c r="D108" s="13"/>
      <c r="E108" s="14" t="str">
        <f aca="false">IF(OR(AK108=0,$D108=""),"",DATE(YEAR(AsOfDate)+IF(DATE(YEAR(AsOfDate),MONTH($D108),DAY($D108))&lt;=AsOfDate,1,0),MONTH($D108),DAY($D108)))</f>
        <v/>
      </c>
      <c r="F108" s="13"/>
      <c r="G108" s="13"/>
      <c r="H108" s="13"/>
      <c r="I108" s="13"/>
      <c r="J108" s="13"/>
      <c r="K108" s="14" t="str">
        <f aca="false">IF(AK108=0,"",DATE(YEAR(AsOfDate)+IF(DATE(YEAR(AsOfDate),MONTH(AL108),DAY(AL108))&lt;=AsOfDate,1,0),MONTH(AL108),DAY(AL108)))</f>
        <v/>
      </c>
      <c r="L108" s="15" t="str">
        <f aca="false">IF(AK108=0,"",ROUND((AsOfDate-AL108)/365.25,1))</f>
        <v/>
      </c>
      <c r="M108" s="16" t="str">
        <f aca="false">IF(AK108=0,"",IF(AsOfDate&lt;AL108,"-",DATEDIF(AL108,AsOfDate,"y")&amp;"y "&amp;DATEDIF(AL108,AsOfDate,"ym")&amp;"m "&amp;DATEDIF(AL108,AsOfDate,"md")&amp;"d"))</f>
        <v/>
      </c>
      <c r="N108" s="17" t="str">
        <f aca="false">IF(AK108=0,"",O108*HoursPerDay)</f>
        <v/>
      </c>
      <c r="O108" s="17" t="str">
        <f aca="false">IF(AK108=0,"",MAX(0,BD108-BQ108))</f>
        <v/>
      </c>
      <c r="P108" s="18"/>
      <c r="Q108" s="16"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16"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IF(AK108=0,"",IF(AW108="None","",EDATE(AL108,BF108)))</f>
        <v/>
      </c>
      <c r="T108" s="17" t="str">
        <f aca="false">IF(AK108=0,"",IF(NOT(LH_Ready),"",IF($F108&gt;PFYDate,0,IF(LH_ColPeriod=0,W108-U108+V108,SUMIFS(INDEX(LH_Data,0,LH_ColAcc),INDEX(LH_Data,0,LH_ColFirst),$A108,INDEX(LH_Data,0,LH_ColSur),$B108,INDEX(LH_Data,0,LH_ColCat),BonusCat,INDEX(LH_Data,0,LH_ColPeriod),LH_OpenLabel)*UnitFactor))))</f>
        <v/>
      </c>
      <c r="U108" s="17" t="str">
        <f aca="false">IF(AK108=0,"",IF(NOT(LH_Ready),"",SUMIFS(INDEX(LH_Data,0,LH_ColAcc),INDEX(LH_Data,0,LH_ColFirst),$A108,INDEX(LH_Data,0,LH_ColSur),$B108,INDEX(LH_Data,0,LH_ColCat),BonusCat,INDEX(LH_Data,0,LH_ColStart),"&gt;="&amp;AL108)*UnitFactor))</f>
        <v/>
      </c>
      <c r="V108" s="17" t="str">
        <f aca="false">IF(AK108=0,"",IF(NOT(LH_Ready),"",SUMIFS(INDEX(LH_Data,0,LH_ColTaken),INDEX(LH_Data,0,LH_ColFirst),$A108,INDEX(LH_Data,0,LH_ColSur),$B108,INDEX(LH_Data,0,LH_ColCat),BonusCat,INDEX(LH_Data,0,LH_ColStart),"&gt;="&amp;AL108)*UnitFactor))</f>
        <v/>
      </c>
      <c r="W108" s="17" t="str">
        <f aca="false">IF(AK108=0,"",IF(NOT(LH_Ready),"",IF(BH108=0,0,INDEX(INDEX(LH_Data,0,LH_ColClose),BH108-1)*UnitFactor)))</f>
        <v/>
      </c>
      <c r="X108" s="17" t="str">
        <f aca="false">IF(AK108=0,"",(MAX(0,BD108-BQ108)-MAX(0,BE108-BQ108))*HoursPerDay)</f>
        <v/>
      </c>
      <c r="Y108" s="17"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N108-N(T108)-N(U108)))))</f>
        <v/>
      </c>
      <c r="Z108" s="16" t="str">
        <f aca="false">IF(OR(AK108=0,Y108=""),"",IF(Y108&gt;0,"Yes","No"))</f>
        <v/>
      </c>
      <c r="AA108" s="16"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17" t="str">
        <f aca="false">IF(OR(AK108=0,T108=""),"",MAX(0,BE108-BQ108)*HoursPerDay-T108)</f>
        <v/>
      </c>
      <c r="AC108" s="16" t="str">
        <f aca="false">IF(AK108=0,"",BG108)</f>
        <v/>
      </c>
      <c r="AD108" s="16"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17" t="str">
        <f aca="false">IF(AK108=0,"",O108-MAX(0,BL108-BQ108))</f>
        <v/>
      </c>
      <c r="AF108" s="14" t="str">
        <f aca="false">IF(OR(AK108=0,AE108="",N(AE108)=0,BM108=""),"",EDATE(AL108,BM108))</f>
        <v/>
      </c>
      <c r="AG108" s="17" t="str">
        <f aca="false">IF(AK108=0,"",MIN(BD108,BQ108))</f>
        <v/>
      </c>
      <c r="AH108" s="17" t="str">
        <f aca="false">IF(AK108=0,"",IF(NOT(LH_Ready),"",IF(BG108=0,0,MAX(0,ROUND(N(T108)+N(U108)-N108,2)))))</f>
        <v/>
      </c>
      <c r="AI108" s="12"/>
      <c r="AJ108" s="12"/>
      <c r="AK108" s="16" t="n">
        <f aca="false">IF(OR(LEN($A108&amp;$B108)=0,$F108=""),0,1)</f>
        <v>0</v>
      </c>
      <c r="AL108" s="14"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16" t="str">
        <f aca="false">IF(AK108=0,"",COUNT($G108:$I108))</f>
        <v/>
      </c>
      <c r="AN108" s="14" t="str">
        <f aca="false">IF(AK108=0,"",IFERROR(SMALL($G108:$I108,1),""))</f>
        <v/>
      </c>
      <c r="AO108" s="14" t="str">
        <f aca="false">IF(AK108=0,"",IFERROR(SMALL($G108:$I108,2),""))</f>
        <v/>
      </c>
      <c r="AP108" s="14" t="str">
        <f aca="false">IF(AK108=0,"",IFERROR(SMALL($G108:$I108,3),""))</f>
        <v/>
      </c>
      <c r="AQ108" s="16" t="str">
        <f aca="false">IF(AK108=0,"",IF(AN108="","",IF(AN108=$H108,"Part-Time",IF(AN108=$I108,"Full-Time","Casual"))))</f>
        <v/>
      </c>
      <c r="AR108" s="16" t="str">
        <f aca="false">IF(AK108=0,"",IF(AO108="","",IF(AO108=$H108,"Part-Time",IF(AO108=$I108,"Full-Time","Casual"))))</f>
        <v/>
      </c>
      <c r="AS108" s="16" t="str">
        <f aca="false">IF(AK108=0,"",IF(AP108="","",IF(AP108=$H108,"Part-Time",IF(AP108=$I108,"Full-Time","Casual"))))</f>
        <v/>
      </c>
      <c r="AT108" s="16"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16" t="str">
        <f aca="false">IF(AK108=0,"",IF(AM108&lt;2,"",IF(OR(ISNUMBER(SEARCH("full",AR108)),UPPER(TRIM(AR108))="FT",UPPER(TRIM(AR108))="FTE"),"FT",IF(AND(OR(ISNUMBER(SEARCH("part",AR108)),UPPER(TRIM(AR108))="PT",UPPER(TRIM(AR108))="PTE"),Apply2026="Yes",OR($P108="",N($P108)&gt;=PT_MinHours)),"PT","None"))))</f>
        <v/>
      </c>
      <c r="AV108" s="16" t="str">
        <f aca="false">IF(AK108=0,"",IF(AM108&lt;3,"",IF(OR(ISNUMBER(SEARCH("full",AS108)),UPPER(TRIM(AS108))="FT",UPPER(TRIM(AS108))="FTE"),"FT",IF(AND(OR(ISNUMBER(SEARCH("part",AS108)),UPPER(TRIM(AS108))="PT",UPPER(TRIM(AS108))="PTE"),Apply2026="Yes",OR($P108="",N($P108)&gt;=PT_MinHours)),"PT","None"))))</f>
        <v/>
      </c>
      <c r="AW108" s="16" t="str">
        <f aca="false">IF(AK108=0,"",IF(AND(AM108&gt;=3,AP108&lt;=AsOfDate),AV108,IF(AND(AM108&gt;=2,AO108&lt;=AsOfDate),AU108,AT108)))</f>
        <v/>
      </c>
      <c r="AX108" s="16" t="str">
        <f aca="false">IF(AK108=0,"",IF(AsOfDate&lt;AL108,-1,12*(YEAR(AsOfDate)-YEAR(AL108))+MONTH(AsOfDate)-MONTH(AL108)-IF(DAY(AsOfDate)&lt;MIN(DAY(AL108),DAY(EOMONTH(AsOfDate,0))),1,0)))</f>
        <v/>
      </c>
      <c r="AY108" s="16" t="str">
        <f aca="false">IF(AK108=0,"",IF(OR(AM108&lt;2,AO108&gt;AsOfDate),AX108,IF((AO108-1)&lt;AL108,-1,12*(YEAR((AO108-1))-YEAR(AL108))+MONTH((AO108-1))-MONTH(AL108)-IF(DAY((AO108-1))&lt;MIN(DAY(AL108),DAY(EOMONTH((AO108-1),0))),1,0))))</f>
        <v/>
      </c>
      <c r="AZ108" s="16" t="str">
        <f aca="false">IF(AK108=0,"",IF(OR(AM108&lt;3,AP108&gt;AsOfDate),AX108,IF((AP108-1)&lt;AL108,-1,12*(YEAR((AP108-1))-YEAR(AL108))+MONTH((AP108-1))-MONTH(AL108)-IF(DAY((AP108-1))&lt;MIN(DAY(AL108),DAY(EOMONTH((AP108-1),0))),1,0))))</f>
        <v/>
      </c>
      <c r="BA108" s="16" t="str">
        <f aca="false">IF(AK108=0,"",IF(PFYDate&lt;AL108,-1,12*(YEAR(PFYDate)-YEAR(AL108))+MONTH(PFYDate)-MONTH(AL108)-IF(DAY(PFYDate)&lt;MIN(DAY(AL108),DAY(EOMONTH(PFYDate,0))),1,0)))</f>
        <v/>
      </c>
      <c r="BB108" s="16" t="str">
        <f aca="false">IF(AK108=0,"",IF(OR(AM108&lt;2,AO108&gt;PFYDate),BA108,IF((AO108-1)&lt;AL108,-1,12*(YEAR((AO108-1))-YEAR(AL108))+MONTH((AO108-1))-MONTH(AL108)-IF(DAY((AO108-1))&lt;MIN(DAY(AL108),DAY(EOMONTH((AO108-1),0))),1,0))))</f>
        <v/>
      </c>
      <c r="BC108" s="16" t="str">
        <f aca="false">IF(AK108=0,"",IF(OR(AM108&lt;3,AP108&gt;PFYDate),BA108,IF((AP108-1)&lt;AL108,-1,12*(YEAR((AP108-1))-YEAR(AL108))+MONTH((AP108-1))-MONTH(AL108)-IF(DAY((AP108-1))&lt;MIN(DAY(AL108),DAY(EOMONTH((AP108-1),0))),1,0))))</f>
        <v/>
      </c>
      <c r="BD108" s="16"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16"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16" t="str">
        <f aca="false">IF(AK108=0,"",IF(AW108="FT",IF(AX108&lt;FT_First,FT_First,IF(AX108&lt;FT_Y5,MIN(FT_Y5,FT_First+FT_Int1*(INT((AX108-FT_First)/FT_Int1)+1)),FT_Y5+12*INT((AX108-FT_Y5)/12)+FT_Int2*(INT(MOD(AX108-FT_Y5,12)/FT_Int2)+1))),IF(AW108="PT",IF(AX108&lt;PT_First,PT_First,PT_First+PT_Int*(INT((AX108-PT_First)/PT_Int)+1)),"")))</f>
        <v/>
      </c>
      <c r="BG108" s="16" t="str">
        <f aca="false">IF(AK108=0,"",IF(NOT(LH_Ready),0,COUNTIFS(INDEX(LH_Data,0,LH_ColFirst),$A108,INDEX(LH_Data,0,LH_ColSur),$B108,INDEX(LH_Data,0,LH_ColCat),BonusCat)))</f>
        <v/>
      </c>
      <c r="BH108" s="16" t="str">
        <f aca="false">IF(AK108=0,"",IF(OR(NOT(LH_Ready),BG108=0),0,SUMPRODUCT(MAX((INDEX(LH_Data,0,LH_ColFirst)=$A108)*(INDEX(LH_Data,0,LH_ColSur)=$B108)*(INDEX(LH_Data,0,LH_ColCat)=BonusCat)*ROW(LH_Data)))))</f>
        <v/>
      </c>
      <c r="BI108" s="16" t="str">
        <f aca="false">IF(AK108=0,"",IF(EOMONTH(AsOfDate,-1)&lt;AL108,-1,12*(YEAR(EOMONTH(AsOfDate,-1))-YEAR(AL108))+MONTH(EOMONTH(AsOfDate,-1))-MONTH(AL108)-IF(DAY(EOMONTH(AsOfDate,-1))&lt;MIN(DAY(AL108),DAY(EOMONTH(EOMONTH(AsOfDate,-1),0))),1,0)))</f>
        <v/>
      </c>
      <c r="BJ108" s="16" t="str">
        <f aca="false">IF(AK108=0,"",IF(OR(AM108&lt;2,AO108&gt;EOMONTH(AsOfDate,-1)),BI108,IF((AO108-1)&lt;AL108,-1,12*(YEAR((AO108-1))-YEAR(AL108))+MONTH((AO108-1))-MONTH(AL108)-IF(DAY((AO108-1))&lt;MIN(DAY(AL108),DAY(EOMONTH((AO108-1),0))),1,0))))</f>
        <v/>
      </c>
      <c r="BK108" s="16" t="str">
        <f aca="false">IF(AK108=0,"",IF(OR(AM108&lt;3,AP108&gt;EOMONTH(AsOfDate,-1)),BI108,IF((AP108-1)&lt;AL108,-1,12*(YEAR((AP108-1))-YEAR(AL108))+MONTH((AP108-1))-MONTH(AL108)-IF(DAY((AP108-1))&lt;MIN(DAY(AL108),DAY(EOMONTH((AP108-1),0))),1,0))))</f>
        <v/>
      </c>
      <c r="BL108" s="16"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16" t="str">
        <f aca="false">IF(AK108=0,"",IF(AW108="FT",IF(AX108&lt;FT_First,"",IF(AX108&lt;FT_Y5,FT_First+FT_Int1*INT((AX108-FT_First)/FT_Int1),FT_Y5+FT_Int2*INT((AX108-FT_Y5)/FT_Int2))),IF(AW108="PT",IF(AX108&lt;PT_First,"",PT_First+PT_Int*INT((AX108-PT_First)/PT_Int)),"")))</f>
        <v/>
      </c>
      <c r="BN108" s="16" t="str">
        <f aca="false">IF(AK108=0,"",IF((SchemeStart-1)&lt;AL108,-1,12*(YEAR((SchemeStart-1))-YEAR(AL108))+MONTH((SchemeStart-1))-MONTH(AL108)-IF(DAY((SchemeStart-1))&lt;MIN(DAY(AL108),DAY(EOMONTH((SchemeStart-1),0))),1,0)))</f>
        <v/>
      </c>
      <c r="BO108" s="16" t="str">
        <f aca="false">IF(AK108=0,"",IF(OR(AM108&lt;2,AO108&gt;(SchemeStart-1)),BN108,IF((AO108-1)&lt;AL108,-1,12*(YEAR((AO108-1))-YEAR(AL108))+MONTH((AO108-1))-MONTH(AL108)-IF(DAY((AO108-1))&lt;MIN(DAY(AL108),DAY(EOMONTH((AO108-1),0))),1,0))))</f>
        <v/>
      </c>
      <c r="BP108" s="16" t="str">
        <f aca="false">IF(AK108=0,"",IF(OR(AM108&lt;3,AP108&gt;(SchemeStart-1)),BN108,IF((AP108-1)&lt;AL108,-1,12*(YEAR((AP108-1))-YEAR(AL108))+MONTH((AP108-1))-MONTH(AL108)-IF(DAY((AP108-1))&lt;MIN(DAY(AL108),DAY(EOMONTH((AP108-1),0))),1,0))))</f>
        <v/>
      </c>
      <c r="BQ108" s="16"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12"/>
      <c r="B109" s="12"/>
      <c r="C109" s="12"/>
      <c r="D109" s="13"/>
      <c r="E109" s="14" t="str">
        <f aca="false">IF(OR(AK109=0,$D109=""),"",DATE(YEAR(AsOfDate)+IF(DATE(YEAR(AsOfDate),MONTH($D109),DAY($D109))&lt;=AsOfDate,1,0),MONTH($D109),DAY($D109)))</f>
        <v/>
      </c>
      <c r="F109" s="13"/>
      <c r="G109" s="13"/>
      <c r="H109" s="13"/>
      <c r="I109" s="13"/>
      <c r="J109" s="13"/>
      <c r="K109" s="14" t="str">
        <f aca="false">IF(AK109=0,"",DATE(YEAR(AsOfDate)+IF(DATE(YEAR(AsOfDate),MONTH(AL109),DAY(AL109))&lt;=AsOfDate,1,0),MONTH(AL109),DAY(AL109)))</f>
        <v/>
      </c>
      <c r="L109" s="15" t="str">
        <f aca="false">IF(AK109=0,"",ROUND((AsOfDate-AL109)/365.25,1))</f>
        <v/>
      </c>
      <c r="M109" s="16" t="str">
        <f aca="false">IF(AK109=0,"",IF(AsOfDate&lt;AL109,"-",DATEDIF(AL109,AsOfDate,"y")&amp;"y "&amp;DATEDIF(AL109,AsOfDate,"ym")&amp;"m "&amp;DATEDIF(AL109,AsOfDate,"md")&amp;"d"))</f>
        <v/>
      </c>
      <c r="N109" s="17" t="str">
        <f aca="false">IF(AK109=0,"",O109*HoursPerDay)</f>
        <v/>
      </c>
      <c r="O109" s="17" t="str">
        <f aca="false">IF(AK109=0,"",MAX(0,BD109-BQ109))</f>
        <v/>
      </c>
      <c r="P109" s="18"/>
      <c r="Q109" s="16"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16"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IF(AK109=0,"",IF(AW109="None","",EDATE(AL109,BF109)))</f>
        <v/>
      </c>
      <c r="T109" s="17" t="str">
        <f aca="false">IF(AK109=0,"",IF(NOT(LH_Ready),"",IF($F109&gt;PFYDate,0,IF(LH_ColPeriod=0,W109-U109+V109,SUMIFS(INDEX(LH_Data,0,LH_ColAcc),INDEX(LH_Data,0,LH_ColFirst),$A109,INDEX(LH_Data,0,LH_ColSur),$B109,INDEX(LH_Data,0,LH_ColCat),BonusCat,INDEX(LH_Data,0,LH_ColPeriod),LH_OpenLabel)*UnitFactor))))</f>
        <v/>
      </c>
      <c r="U109" s="17" t="str">
        <f aca="false">IF(AK109=0,"",IF(NOT(LH_Ready),"",SUMIFS(INDEX(LH_Data,0,LH_ColAcc),INDEX(LH_Data,0,LH_ColFirst),$A109,INDEX(LH_Data,0,LH_ColSur),$B109,INDEX(LH_Data,0,LH_ColCat),BonusCat,INDEX(LH_Data,0,LH_ColStart),"&gt;="&amp;AL109)*UnitFactor))</f>
        <v/>
      </c>
      <c r="V109" s="17" t="str">
        <f aca="false">IF(AK109=0,"",IF(NOT(LH_Ready),"",SUMIFS(INDEX(LH_Data,0,LH_ColTaken),INDEX(LH_Data,0,LH_ColFirst),$A109,INDEX(LH_Data,0,LH_ColSur),$B109,INDEX(LH_Data,0,LH_ColCat),BonusCat,INDEX(LH_Data,0,LH_ColStart),"&gt;="&amp;AL109)*UnitFactor))</f>
        <v/>
      </c>
      <c r="W109" s="17" t="str">
        <f aca="false">IF(AK109=0,"",IF(NOT(LH_Ready),"",IF(BH109=0,0,INDEX(INDEX(LH_Data,0,LH_ColClose),BH109-1)*UnitFactor)))</f>
        <v/>
      </c>
      <c r="X109" s="17" t="str">
        <f aca="false">IF(AK109=0,"",(MAX(0,BD109-BQ109)-MAX(0,BE109-BQ109))*HoursPerDay)</f>
        <v/>
      </c>
      <c r="Y109" s="17"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N109-N(T109)-N(U109)))))</f>
        <v/>
      </c>
      <c r="Z109" s="16" t="str">
        <f aca="false">IF(OR(AK109=0,Y109=""),"",IF(Y109&gt;0,"Yes","No"))</f>
        <v/>
      </c>
      <c r="AA109" s="16"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17" t="str">
        <f aca="false">IF(OR(AK109=0,T109=""),"",MAX(0,BE109-BQ109)*HoursPerDay-T109)</f>
        <v/>
      </c>
      <c r="AC109" s="16" t="str">
        <f aca="false">IF(AK109=0,"",BG109)</f>
        <v/>
      </c>
      <c r="AD109" s="16"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17" t="str">
        <f aca="false">IF(AK109=0,"",O109-MAX(0,BL109-BQ109))</f>
        <v/>
      </c>
      <c r="AF109" s="14" t="str">
        <f aca="false">IF(OR(AK109=0,AE109="",N(AE109)=0,BM109=""),"",EDATE(AL109,BM109))</f>
        <v/>
      </c>
      <c r="AG109" s="17" t="str">
        <f aca="false">IF(AK109=0,"",MIN(BD109,BQ109))</f>
        <v/>
      </c>
      <c r="AH109" s="17" t="str">
        <f aca="false">IF(AK109=0,"",IF(NOT(LH_Ready),"",IF(BG109=0,0,MAX(0,ROUND(N(T109)+N(U109)-N109,2)))))</f>
        <v/>
      </c>
      <c r="AI109" s="12"/>
      <c r="AJ109" s="12"/>
      <c r="AK109" s="16" t="n">
        <f aca="false">IF(OR(LEN($A109&amp;$B109)=0,$F109=""),0,1)</f>
        <v>0</v>
      </c>
      <c r="AL109" s="14"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16" t="str">
        <f aca="false">IF(AK109=0,"",COUNT($G109:$I109))</f>
        <v/>
      </c>
      <c r="AN109" s="14" t="str">
        <f aca="false">IF(AK109=0,"",IFERROR(SMALL($G109:$I109,1),""))</f>
        <v/>
      </c>
      <c r="AO109" s="14" t="str">
        <f aca="false">IF(AK109=0,"",IFERROR(SMALL($G109:$I109,2),""))</f>
        <v/>
      </c>
      <c r="AP109" s="14" t="str">
        <f aca="false">IF(AK109=0,"",IFERROR(SMALL($G109:$I109,3),""))</f>
        <v/>
      </c>
      <c r="AQ109" s="16" t="str">
        <f aca="false">IF(AK109=0,"",IF(AN109="","",IF(AN109=$H109,"Part-Time",IF(AN109=$I109,"Full-Time","Casual"))))</f>
        <v/>
      </c>
      <c r="AR109" s="16" t="str">
        <f aca="false">IF(AK109=0,"",IF(AO109="","",IF(AO109=$H109,"Part-Time",IF(AO109=$I109,"Full-Time","Casual"))))</f>
        <v/>
      </c>
      <c r="AS109" s="16" t="str">
        <f aca="false">IF(AK109=0,"",IF(AP109="","",IF(AP109=$H109,"Part-Time",IF(AP109=$I109,"Full-Time","Casual"))))</f>
        <v/>
      </c>
      <c r="AT109" s="16"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16" t="str">
        <f aca="false">IF(AK109=0,"",IF(AM109&lt;2,"",IF(OR(ISNUMBER(SEARCH("full",AR109)),UPPER(TRIM(AR109))="FT",UPPER(TRIM(AR109))="FTE"),"FT",IF(AND(OR(ISNUMBER(SEARCH("part",AR109)),UPPER(TRIM(AR109))="PT",UPPER(TRIM(AR109))="PTE"),Apply2026="Yes",OR($P109="",N($P109)&gt;=PT_MinHours)),"PT","None"))))</f>
        <v/>
      </c>
      <c r="AV109" s="16" t="str">
        <f aca="false">IF(AK109=0,"",IF(AM109&lt;3,"",IF(OR(ISNUMBER(SEARCH("full",AS109)),UPPER(TRIM(AS109))="FT",UPPER(TRIM(AS109))="FTE"),"FT",IF(AND(OR(ISNUMBER(SEARCH("part",AS109)),UPPER(TRIM(AS109))="PT",UPPER(TRIM(AS109))="PTE"),Apply2026="Yes",OR($P109="",N($P109)&gt;=PT_MinHours)),"PT","None"))))</f>
        <v/>
      </c>
      <c r="AW109" s="16" t="str">
        <f aca="false">IF(AK109=0,"",IF(AND(AM109&gt;=3,AP109&lt;=AsOfDate),AV109,IF(AND(AM109&gt;=2,AO109&lt;=AsOfDate),AU109,AT109)))</f>
        <v/>
      </c>
      <c r="AX109" s="16" t="str">
        <f aca="false">IF(AK109=0,"",IF(AsOfDate&lt;AL109,-1,12*(YEAR(AsOfDate)-YEAR(AL109))+MONTH(AsOfDate)-MONTH(AL109)-IF(DAY(AsOfDate)&lt;MIN(DAY(AL109),DAY(EOMONTH(AsOfDate,0))),1,0)))</f>
        <v/>
      </c>
      <c r="AY109" s="16" t="str">
        <f aca="false">IF(AK109=0,"",IF(OR(AM109&lt;2,AO109&gt;AsOfDate),AX109,IF((AO109-1)&lt;AL109,-1,12*(YEAR((AO109-1))-YEAR(AL109))+MONTH((AO109-1))-MONTH(AL109)-IF(DAY((AO109-1))&lt;MIN(DAY(AL109),DAY(EOMONTH((AO109-1),0))),1,0))))</f>
        <v/>
      </c>
      <c r="AZ109" s="16" t="str">
        <f aca="false">IF(AK109=0,"",IF(OR(AM109&lt;3,AP109&gt;AsOfDate),AX109,IF((AP109-1)&lt;AL109,-1,12*(YEAR((AP109-1))-YEAR(AL109))+MONTH((AP109-1))-MONTH(AL109)-IF(DAY((AP109-1))&lt;MIN(DAY(AL109),DAY(EOMONTH((AP109-1),0))),1,0))))</f>
        <v/>
      </c>
      <c r="BA109" s="16" t="str">
        <f aca="false">IF(AK109=0,"",IF(PFYDate&lt;AL109,-1,12*(YEAR(PFYDate)-YEAR(AL109))+MONTH(PFYDate)-MONTH(AL109)-IF(DAY(PFYDate)&lt;MIN(DAY(AL109),DAY(EOMONTH(PFYDate,0))),1,0)))</f>
        <v/>
      </c>
      <c r="BB109" s="16" t="str">
        <f aca="false">IF(AK109=0,"",IF(OR(AM109&lt;2,AO109&gt;PFYDate),BA109,IF((AO109-1)&lt;AL109,-1,12*(YEAR((AO109-1))-YEAR(AL109))+MONTH((AO109-1))-MONTH(AL109)-IF(DAY((AO109-1))&lt;MIN(DAY(AL109),DAY(EOMONTH((AO109-1),0))),1,0))))</f>
        <v/>
      </c>
      <c r="BC109" s="16" t="str">
        <f aca="false">IF(AK109=0,"",IF(OR(AM109&lt;3,AP109&gt;PFYDate),BA109,IF((AP109-1)&lt;AL109,-1,12*(YEAR((AP109-1))-YEAR(AL109))+MONTH((AP109-1))-MONTH(AL109)-IF(DAY((AP109-1))&lt;MIN(DAY(AL109),DAY(EOMONTH((AP109-1),0))),1,0))))</f>
        <v/>
      </c>
      <c r="BD109" s="16"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16"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16" t="str">
        <f aca="false">IF(AK109=0,"",IF(AW109="FT",IF(AX109&lt;FT_First,FT_First,IF(AX109&lt;FT_Y5,MIN(FT_Y5,FT_First+FT_Int1*(INT((AX109-FT_First)/FT_Int1)+1)),FT_Y5+12*INT((AX109-FT_Y5)/12)+FT_Int2*(INT(MOD(AX109-FT_Y5,12)/FT_Int2)+1))),IF(AW109="PT",IF(AX109&lt;PT_First,PT_First,PT_First+PT_Int*(INT((AX109-PT_First)/PT_Int)+1)),"")))</f>
        <v/>
      </c>
      <c r="BG109" s="16" t="str">
        <f aca="false">IF(AK109=0,"",IF(NOT(LH_Ready),0,COUNTIFS(INDEX(LH_Data,0,LH_ColFirst),$A109,INDEX(LH_Data,0,LH_ColSur),$B109,INDEX(LH_Data,0,LH_ColCat),BonusCat)))</f>
        <v/>
      </c>
      <c r="BH109" s="16" t="str">
        <f aca="false">IF(AK109=0,"",IF(OR(NOT(LH_Ready),BG109=0),0,SUMPRODUCT(MAX((INDEX(LH_Data,0,LH_ColFirst)=$A109)*(INDEX(LH_Data,0,LH_ColSur)=$B109)*(INDEX(LH_Data,0,LH_ColCat)=BonusCat)*ROW(LH_Data)))))</f>
        <v/>
      </c>
      <c r="BI109" s="16" t="str">
        <f aca="false">IF(AK109=0,"",IF(EOMONTH(AsOfDate,-1)&lt;AL109,-1,12*(YEAR(EOMONTH(AsOfDate,-1))-YEAR(AL109))+MONTH(EOMONTH(AsOfDate,-1))-MONTH(AL109)-IF(DAY(EOMONTH(AsOfDate,-1))&lt;MIN(DAY(AL109),DAY(EOMONTH(EOMONTH(AsOfDate,-1),0))),1,0)))</f>
        <v/>
      </c>
      <c r="BJ109" s="16" t="str">
        <f aca="false">IF(AK109=0,"",IF(OR(AM109&lt;2,AO109&gt;EOMONTH(AsOfDate,-1)),BI109,IF((AO109-1)&lt;AL109,-1,12*(YEAR((AO109-1))-YEAR(AL109))+MONTH((AO109-1))-MONTH(AL109)-IF(DAY((AO109-1))&lt;MIN(DAY(AL109),DAY(EOMONTH((AO109-1),0))),1,0))))</f>
        <v/>
      </c>
      <c r="BK109" s="16" t="str">
        <f aca="false">IF(AK109=0,"",IF(OR(AM109&lt;3,AP109&gt;EOMONTH(AsOfDate,-1)),BI109,IF((AP109-1)&lt;AL109,-1,12*(YEAR((AP109-1))-YEAR(AL109))+MONTH((AP109-1))-MONTH(AL109)-IF(DAY((AP109-1))&lt;MIN(DAY(AL109),DAY(EOMONTH((AP109-1),0))),1,0))))</f>
        <v/>
      </c>
      <c r="BL109" s="16"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16" t="str">
        <f aca="false">IF(AK109=0,"",IF(AW109="FT",IF(AX109&lt;FT_First,"",IF(AX109&lt;FT_Y5,FT_First+FT_Int1*INT((AX109-FT_First)/FT_Int1),FT_Y5+FT_Int2*INT((AX109-FT_Y5)/FT_Int2))),IF(AW109="PT",IF(AX109&lt;PT_First,"",PT_First+PT_Int*INT((AX109-PT_First)/PT_Int)),"")))</f>
        <v/>
      </c>
      <c r="BN109" s="16" t="str">
        <f aca="false">IF(AK109=0,"",IF((SchemeStart-1)&lt;AL109,-1,12*(YEAR((SchemeStart-1))-YEAR(AL109))+MONTH((SchemeStart-1))-MONTH(AL109)-IF(DAY((SchemeStart-1))&lt;MIN(DAY(AL109),DAY(EOMONTH((SchemeStart-1),0))),1,0)))</f>
        <v/>
      </c>
      <c r="BO109" s="16" t="str">
        <f aca="false">IF(AK109=0,"",IF(OR(AM109&lt;2,AO109&gt;(SchemeStart-1)),BN109,IF((AO109-1)&lt;AL109,-1,12*(YEAR((AO109-1))-YEAR(AL109))+MONTH((AO109-1))-MONTH(AL109)-IF(DAY((AO109-1))&lt;MIN(DAY(AL109),DAY(EOMONTH((AO109-1),0))),1,0))))</f>
        <v/>
      </c>
      <c r="BP109" s="16" t="str">
        <f aca="false">IF(AK109=0,"",IF(OR(AM109&lt;3,AP109&gt;(SchemeStart-1)),BN109,IF((AP109-1)&lt;AL109,-1,12*(YEAR((AP109-1))-YEAR(AL109))+MONTH((AP109-1))-MONTH(AL109)-IF(DAY((AP109-1))&lt;MIN(DAY(AL109),DAY(EOMONTH((AP109-1),0))),1,0))))</f>
        <v/>
      </c>
      <c r="BQ109" s="16"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12"/>
      <c r="B110" s="12"/>
      <c r="C110" s="12"/>
      <c r="D110" s="13"/>
      <c r="E110" s="14" t="str">
        <f aca="false">IF(OR(AK110=0,$D110=""),"",DATE(YEAR(AsOfDate)+IF(DATE(YEAR(AsOfDate),MONTH($D110),DAY($D110))&lt;=AsOfDate,1,0),MONTH($D110),DAY($D110)))</f>
        <v/>
      </c>
      <c r="F110" s="13"/>
      <c r="G110" s="13"/>
      <c r="H110" s="13"/>
      <c r="I110" s="13"/>
      <c r="J110" s="13"/>
      <c r="K110" s="14" t="str">
        <f aca="false">IF(AK110=0,"",DATE(YEAR(AsOfDate)+IF(DATE(YEAR(AsOfDate),MONTH(AL110),DAY(AL110))&lt;=AsOfDate,1,0),MONTH(AL110),DAY(AL110)))</f>
        <v/>
      </c>
      <c r="L110" s="15" t="str">
        <f aca="false">IF(AK110=0,"",ROUND((AsOfDate-AL110)/365.25,1))</f>
        <v/>
      </c>
      <c r="M110" s="16" t="str">
        <f aca="false">IF(AK110=0,"",IF(AsOfDate&lt;AL110,"-",DATEDIF(AL110,AsOfDate,"y")&amp;"y "&amp;DATEDIF(AL110,AsOfDate,"ym")&amp;"m "&amp;DATEDIF(AL110,AsOfDate,"md")&amp;"d"))</f>
        <v/>
      </c>
      <c r="N110" s="17" t="str">
        <f aca="false">IF(AK110=0,"",O110*HoursPerDay)</f>
        <v/>
      </c>
      <c r="O110" s="17" t="str">
        <f aca="false">IF(AK110=0,"",MAX(0,BD110-BQ110))</f>
        <v/>
      </c>
      <c r="P110" s="18"/>
      <c r="Q110" s="16"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16"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IF(AK110=0,"",IF(AW110="None","",EDATE(AL110,BF110)))</f>
        <v/>
      </c>
      <c r="T110" s="17" t="str">
        <f aca="false">IF(AK110=0,"",IF(NOT(LH_Ready),"",IF($F110&gt;PFYDate,0,IF(LH_ColPeriod=0,W110-U110+V110,SUMIFS(INDEX(LH_Data,0,LH_ColAcc),INDEX(LH_Data,0,LH_ColFirst),$A110,INDEX(LH_Data,0,LH_ColSur),$B110,INDEX(LH_Data,0,LH_ColCat),BonusCat,INDEX(LH_Data,0,LH_ColPeriod),LH_OpenLabel)*UnitFactor))))</f>
        <v/>
      </c>
      <c r="U110" s="17" t="str">
        <f aca="false">IF(AK110=0,"",IF(NOT(LH_Ready),"",SUMIFS(INDEX(LH_Data,0,LH_ColAcc),INDEX(LH_Data,0,LH_ColFirst),$A110,INDEX(LH_Data,0,LH_ColSur),$B110,INDEX(LH_Data,0,LH_ColCat),BonusCat,INDEX(LH_Data,0,LH_ColStart),"&gt;="&amp;AL110)*UnitFactor))</f>
        <v/>
      </c>
      <c r="V110" s="17" t="str">
        <f aca="false">IF(AK110=0,"",IF(NOT(LH_Ready),"",SUMIFS(INDEX(LH_Data,0,LH_ColTaken),INDEX(LH_Data,0,LH_ColFirst),$A110,INDEX(LH_Data,0,LH_ColSur),$B110,INDEX(LH_Data,0,LH_ColCat),BonusCat,INDEX(LH_Data,0,LH_ColStart),"&gt;="&amp;AL110)*UnitFactor))</f>
        <v/>
      </c>
      <c r="W110" s="17" t="str">
        <f aca="false">IF(AK110=0,"",IF(NOT(LH_Ready),"",IF(BH110=0,0,INDEX(INDEX(LH_Data,0,LH_ColClose),BH110-1)*UnitFactor)))</f>
        <v/>
      </c>
      <c r="X110" s="17" t="str">
        <f aca="false">IF(AK110=0,"",(MAX(0,BD110-BQ110)-MAX(0,BE110-BQ110))*HoursPerDay)</f>
        <v/>
      </c>
      <c r="Y110" s="17"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N110-N(T110)-N(U110)))))</f>
        <v/>
      </c>
      <c r="Z110" s="16" t="str">
        <f aca="false">IF(OR(AK110=0,Y110=""),"",IF(Y110&gt;0,"Yes","No"))</f>
        <v/>
      </c>
      <c r="AA110" s="16"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17" t="str">
        <f aca="false">IF(OR(AK110=0,T110=""),"",MAX(0,BE110-BQ110)*HoursPerDay-T110)</f>
        <v/>
      </c>
      <c r="AC110" s="16" t="str">
        <f aca="false">IF(AK110=0,"",BG110)</f>
        <v/>
      </c>
      <c r="AD110" s="16"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17" t="str">
        <f aca="false">IF(AK110=0,"",O110-MAX(0,BL110-BQ110))</f>
        <v/>
      </c>
      <c r="AF110" s="14" t="str">
        <f aca="false">IF(OR(AK110=0,AE110="",N(AE110)=0,BM110=""),"",EDATE(AL110,BM110))</f>
        <v/>
      </c>
      <c r="AG110" s="17" t="str">
        <f aca="false">IF(AK110=0,"",MIN(BD110,BQ110))</f>
        <v/>
      </c>
      <c r="AH110" s="17" t="str">
        <f aca="false">IF(AK110=0,"",IF(NOT(LH_Ready),"",IF(BG110=0,0,MAX(0,ROUND(N(T110)+N(U110)-N110,2)))))</f>
        <v/>
      </c>
      <c r="AI110" s="12"/>
      <c r="AJ110" s="12"/>
      <c r="AK110" s="16" t="n">
        <f aca="false">IF(OR(LEN($A110&amp;$B110)=0,$F110=""),0,1)</f>
        <v>0</v>
      </c>
      <c r="AL110" s="14"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16" t="str">
        <f aca="false">IF(AK110=0,"",COUNT($G110:$I110))</f>
        <v/>
      </c>
      <c r="AN110" s="14" t="str">
        <f aca="false">IF(AK110=0,"",IFERROR(SMALL($G110:$I110,1),""))</f>
        <v/>
      </c>
      <c r="AO110" s="14" t="str">
        <f aca="false">IF(AK110=0,"",IFERROR(SMALL($G110:$I110,2),""))</f>
        <v/>
      </c>
      <c r="AP110" s="14" t="str">
        <f aca="false">IF(AK110=0,"",IFERROR(SMALL($G110:$I110,3),""))</f>
        <v/>
      </c>
      <c r="AQ110" s="16" t="str">
        <f aca="false">IF(AK110=0,"",IF(AN110="","",IF(AN110=$H110,"Part-Time",IF(AN110=$I110,"Full-Time","Casual"))))</f>
        <v/>
      </c>
      <c r="AR110" s="16" t="str">
        <f aca="false">IF(AK110=0,"",IF(AO110="","",IF(AO110=$H110,"Part-Time",IF(AO110=$I110,"Full-Time","Casual"))))</f>
        <v/>
      </c>
      <c r="AS110" s="16" t="str">
        <f aca="false">IF(AK110=0,"",IF(AP110="","",IF(AP110=$H110,"Part-Time",IF(AP110=$I110,"Full-Time","Casual"))))</f>
        <v/>
      </c>
      <c r="AT110" s="16"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16" t="str">
        <f aca="false">IF(AK110=0,"",IF(AM110&lt;2,"",IF(OR(ISNUMBER(SEARCH("full",AR110)),UPPER(TRIM(AR110))="FT",UPPER(TRIM(AR110))="FTE"),"FT",IF(AND(OR(ISNUMBER(SEARCH("part",AR110)),UPPER(TRIM(AR110))="PT",UPPER(TRIM(AR110))="PTE"),Apply2026="Yes",OR($P110="",N($P110)&gt;=PT_MinHours)),"PT","None"))))</f>
        <v/>
      </c>
      <c r="AV110" s="16" t="str">
        <f aca="false">IF(AK110=0,"",IF(AM110&lt;3,"",IF(OR(ISNUMBER(SEARCH("full",AS110)),UPPER(TRIM(AS110))="FT",UPPER(TRIM(AS110))="FTE"),"FT",IF(AND(OR(ISNUMBER(SEARCH("part",AS110)),UPPER(TRIM(AS110))="PT",UPPER(TRIM(AS110))="PTE"),Apply2026="Yes",OR($P110="",N($P110)&gt;=PT_MinHours)),"PT","None"))))</f>
        <v/>
      </c>
      <c r="AW110" s="16" t="str">
        <f aca="false">IF(AK110=0,"",IF(AND(AM110&gt;=3,AP110&lt;=AsOfDate),AV110,IF(AND(AM110&gt;=2,AO110&lt;=AsOfDate),AU110,AT110)))</f>
        <v/>
      </c>
      <c r="AX110" s="16" t="str">
        <f aca="false">IF(AK110=0,"",IF(AsOfDate&lt;AL110,-1,12*(YEAR(AsOfDate)-YEAR(AL110))+MONTH(AsOfDate)-MONTH(AL110)-IF(DAY(AsOfDate)&lt;MIN(DAY(AL110),DAY(EOMONTH(AsOfDate,0))),1,0)))</f>
        <v/>
      </c>
      <c r="AY110" s="16" t="str">
        <f aca="false">IF(AK110=0,"",IF(OR(AM110&lt;2,AO110&gt;AsOfDate),AX110,IF((AO110-1)&lt;AL110,-1,12*(YEAR((AO110-1))-YEAR(AL110))+MONTH((AO110-1))-MONTH(AL110)-IF(DAY((AO110-1))&lt;MIN(DAY(AL110),DAY(EOMONTH((AO110-1),0))),1,0))))</f>
        <v/>
      </c>
      <c r="AZ110" s="16" t="str">
        <f aca="false">IF(AK110=0,"",IF(OR(AM110&lt;3,AP110&gt;AsOfDate),AX110,IF((AP110-1)&lt;AL110,-1,12*(YEAR((AP110-1))-YEAR(AL110))+MONTH((AP110-1))-MONTH(AL110)-IF(DAY((AP110-1))&lt;MIN(DAY(AL110),DAY(EOMONTH((AP110-1),0))),1,0))))</f>
        <v/>
      </c>
      <c r="BA110" s="16" t="str">
        <f aca="false">IF(AK110=0,"",IF(PFYDate&lt;AL110,-1,12*(YEAR(PFYDate)-YEAR(AL110))+MONTH(PFYDate)-MONTH(AL110)-IF(DAY(PFYDate)&lt;MIN(DAY(AL110),DAY(EOMONTH(PFYDate,0))),1,0)))</f>
        <v/>
      </c>
      <c r="BB110" s="16" t="str">
        <f aca="false">IF(AK110=0,"",IF(OR(AM110&lt;2,AO110&gt;PFYDate),BA110,IF((AO110-1)&lt;AL110,-1,12*(YEAR((AO110-1))-YEAR(AL110))+MONTH((AO110-1))-MONTH(AL110)-IF(DAY((AO110-1))&lt;MIN(DAY(AL110),DAY(EOMONTH((AO110-1),0))),1,0))))</f>
        <v/>
      </c>
      <c r="BC110" s="16" t="str">
        <f aca="false">IF(AK110=0,"",IF(OR(AM110&lt;3,AP110&gt;PFYDate),BA110,IF((AP110-1)&lt;AL110,-1,12*(YEAR((AP110-1))-YEAR(AL110))+MONTH((AP110-1))-MONTH(AL110)-IF(DAY((AP110-1))&lt;MIN(DAY(AL110),DAY(EOMONTH((AP110-1),0))),1,0))))</f>
        <v/>
      </c>
      <c r="BD110" s="16"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16"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16" t="str">
        <f aca="false">IF(AK110=0,"",IF(AW110="FT",IF(AX110&lt;FT_First,FT_First,IF(AX110&lt;FT_Y5,MIN(FT_Y5,FT_First+FT_Int1*(INT((AX110-FT_First)/FT_Int1)+1)),FT_Y5+12*INT((AX110-FT_Y5)/12)+FT_Int2*(INT(MOD(AX110-FT_Y5,12)/FT_Int2)+1))),IF(AW110="PT",IF(AX110&lt;PT_First,PT_First,PT_First+PT_Int*(INT((AX110-PT_First)/PT_Int)+1)),"")))</f>
        <v/>
      </c>
      <c r="BG110" s="16" t="str">
        <f aca="false">IF(AK110=0,"",IF(NOT(LH_Ready),0,COUNTIFS(INDEX(LH_Data,0,LH_ColFirst),$A110,INDEX(LH_Data,0,LH_ColSur),$B110,INDEX(LH_Data,0,LH_ColCat),BonusCat)))</f>
        <v/>
      </c>
      <c r="BH110" s="16" t="str">
        <f aca="false">IF(AK110=0,"",IF(OR(NOT(LH_Ready),BG110=0),0,SUMPRODUCT(MAX((INDEX(LH_Data,0,LH_ColFirst)=$A110)*(INDEX(LH_Data,0,LH_ColSur)=$B110)*(INDEX(LH_Data,0,LH_ColCat)=BonusCat)*ROW(LH_Data)))))</f>
        <v/>
      </c>
      <c r="BI110" s="16" t="str">
        <f aca="false">IF(AK110=0,"",IF(EOMONTH(AsOfDate,-1)&lt;AL110,-1,12*(YEAR(EOMONTH(AsOfDate,-1))-YEAR(AL110))+MONTH(EOMONTH(AsOfDate,-1))-MONTH(AL110)-IF(DAY(EOMONTH(AsOfDate,-1))&lt;MIN(DAY(AL110),DAY(EOMONTH(EOMONTH(AsOfDate,-1),0))),1,0)))</f>
        <v/>
      </c>
      <c r="BJ110" s="16" t="str">
        <f aca="false">IF(AK110=0,"",IF(OR(AM110&lt;2,AO110&gt;EOMONTH(AsOfDate,-1)),BI110,IF((AO110-1)&lt;AL110,-1,12*(YEAR((AO110-1))-YEAR(AL110))+MONTH((AO110-1))-MONTH(AL110)-IF(DAY((AO110-1))&lt;MIN(DAY(AL110),DAY(EOMONTH((AO110-1),0))),1,0))))</f>
        <v/>
      </c>
      <c r="BK110" s="16" t="str">
        <f aca="false">IF(AK110=0,"",IF(OR(AM110&lt;3,AP110&gt;EOMONTH(AsOfDate,-1)),BI110,IF((AP110-1)&lt;AL110,-1,12*(YEAR((AP110-1))-YEAR(AL110))+MONTH((AP110-1))-MONTH(AL110)-IF(DAY((AP110-1))&lt;MIN(DAY(AL110),DAY(EOMONTH((AP110-1),0))),1,0))))</f>
        <v/>
      </c>
      <c r="BL110" s="16"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16" t="str">
        <f aca="false">IF(AK110=0,"",IF(AW110="FT",IF(AX110&lt;FT_First,"",IF(AX110&lt;FT_Y5,FT_First+FT_Int1*INT((AX110-FT_First)/FT_Int1),FT_Y5+FT_Int2*INT((AX110-FT_Y5)/FT_Int2))),IF(AW110="PT",IF(AX110&lt;PT_First,"",PT_First+PT_Int*INT((AX110-PT_First)/PT_Int)),"")))</f>
        <v/>
      </c>
      <c r="BN110" s="16" t="str">
        <f aca="false">IF(AK110=0,"",IF((SchemeStart-1)&lt;AL110,-1,12*(YEAR((SchemeStart-1))-YEAR(AL110))+MONTH((SchemeStart-1))-MONTH(AL110)-IF(DAY((SchemeStart-1))&lt;MIN(DAY(AL110),DAY(EOMONTH((SchemeStart-1),0))),1,0)))</f>
        <v/>
      </c>
      <c r="BO110" s="16" t="str">
        <f aca="false">IF(AK110=0,"",IF(OR(AM110&lt;2,AO110&gt;(SchemeStart-1)),BN110,IF((AO110-1)&lt;AL110,-1,12*(YEAR((AO110-1))-YEAR(AL110))+MONTH((AO110-1))-MONTH(AL110)-IF(DAY((AO110-1))&lt;MIN(DAY(AL110),DAY(EOMONTH((AO110-1),0))),1,0))))</f>
        <v/>
      </c>
      <c r="BP110" s="16" t="str">
        <f aca="false">IF(AK110=0,"",IF(OR(AM110&lt;3,AP110&gt;(SchemeStart-1)),BN110,IF((AP110-1)&lt;AL110,-1,12*(YEAR((AP110-1))-YEAR(AL110))+MONTH((AP110-1))-MONTH(AL110)-IF(DAY((AP110-1))&lt;MIN(DAY(AL110),DAY(EOMONTH((AP110-1),0))),1,0))))</f>
        <v/>
      </c>
      <c r="BQ110" s="16"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12"/>
      <c r="B111" s="12"/>
      <c r="C111" s="12"/>
      <c r="D111" s="13"/>
      <c r="E111" s="14" t="str">
        <f aca="false">IF(OR(AK111=0,$D111=""),"",DATE(YEAR(AsOfDate)+IF(DATE(YEAR(AsOfDate),MONTH($D111),DAY($D111))&lt;=AsOfDate,1,0),MONTH($D111),DAY($D111)))</f>
        <v/>
      </c>
      <c r="F111" s="13"/>
      <c r="G111" s="13"/>
      <c r="H111" s="13"/>
      <c r="I111" s="13"/>
      <c r="J111" s="13"/>
      <c r="K111" s="14" t="str">
        <f aca="false">IF(AK111=0,"",DATE(YEAR(AsOfDate)+IF(DATE(YEAR(AsOfDate),MONTH(AL111),DAY(AL111))&lt;=AsOfDate,1,0),MONTH(AL111),DAY(AL111)))</f>
        <v/>
      </c>
      <c r="L111" s="15" t="str">
        <f aca="false">IF(AK111=0,"",ROUND((AsOfDate-AL111)/365.25,1))</f>
        <v/>
      </c>
      <c r="M111" s="16" t="str">
        <f aca="false">IF(AK111=0,"",IF(AsOfDate&lt;AL111,"-",DATEDIF(AL111,AsOfDate,"y")&amp;"y "&amp;DATEDIF(AL111,AsOfDate,"ym")&amp;"m "&amp;DATEDIF(AL111,AsOfDate,"md")&amp;"d"))</f>
        <v/>
      </c>
      <c r="N111" s="17" t="str">
        <f aca="false">IF(AK111=0,"",O111*HoursPerDay)</f>
        <v/>
      </c>
      <c r="O111" s="17" t="str">
        <f aca="false">IF(AK111=0,"",MAX(0,BD111-BQ111))</f>
        <v/>
      </c>
      <c r="P111" s="18"/>
      <c r="Q111" s="16"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16"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IF(AK111=0,"",IF(AW111="None","",EDATE(AL111,BF111)))</f>
        <v/>
      </c>
      <c r="T111" s="17" t="str">
        <f aca="false">IF(AK111=0,"",IF(NOT(LH_Ready),"",IF($F111&gt;PFYDate,0,IF(LH_ColPeriod=0,W111-U111+V111,SUMIFS(INDEX(LH_Data,0,LH_ColAcc),INDEX(LH_Data,0,LH_ColFirst),$A111,INDEX(LH_Data,0,LH_ColSur),$B111,INDEX(LH_Data,0,LH_ColCat),BonusCat,INDEX(LH_Data,0,LH_ColPeriod),LH_OpenLabel)*UnitFactor))))</f>
        <v/>
      </c>
      <c r="U111" s="17" t="str">
        <f aca="false">IF(AK111=0,"",IF(NOT(LH_Ready),"",SUMIFS(INDEX(LH_Data,0,LH_ColAcc),INDEX(LH_Data,0,LH_ColFirst),$A111,INDEX(LH_Data,0,LH_ColSur),$B111,INDEX(LH_Data,0,LH_ColCat),BonusCat,INDEX(LH_Data,0,LH_ColStart),"&gt;="&amp;AL111)*UnitFactor))</f>
        <v/>
      </c>
      <c r="V111" s="17" t="str">
        <f aca="false">IF(AK111=0,"",IF(NOT(LH_Ready),"",SUMIFS(INDEX(LH_Data,0,LH_ColTaken),INDEX(LH_Data,0,LH_ColFirst),$A111,INDEX(LH_Data,0,LH_ColSur),$B111,INDEX(LH_Data,0,LH_ColCat),BonusCat,INDEX(LH_Data,0,LH_ColStart),"&gt;="&amp;AL111)*UnitFactor))</f>
        <v/>
      </c>
      <c r="W111" s="17" t="str">
        <f aca="false">IF(AK111=0,"",IF(NOT(LH_Ready),"",IF(BH111=0,0,INDEX(INDEX(LH_Data,0,LH_ColClose),BH111-1)*UnitFactor)))</f>
        <v/>
      </c>
      <c r="X111" s="17" t="str">
        <f aca="false">IF(AK111=0,"",(MAX(0,BD111-BQ111)-MAX(0,BE111-BQ111))*HoursPerDay)</f>
        <v/>
      </c>
      <c r="Y111" s="17"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N111-N(T111)-N(U111)))))</f>
        <v/>
      </c>
      <c r="Z111" s="16" t="str">
        <f aca="false">IF(OR(AK111=0,Y111=""),"",IF(Y111&gt;0,"Yes","No"))</f>
        <v/>
      </c>
      <c r="AA111" s="16"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17" t="str">
        <f aca="false">IF(OR(AK111=0,T111=""),"",MAX(0,BE111-BQ111)*HoursPerDay-T111)</f>
        <v/>
      </c>
      <c r="AC111" s="16" t="str">
        <f aca="false">IF(AK111=0,"",BG111)</f>
        <v/>
      </c>
      <c r="AD111" s="16"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17" t="str">
        <f aca="false">IF(AK111=0,"",O111-MAX(0,BL111-BQ111))</f>
        <v/>
      </c>
      <c r="AF111" s="14" t="str">
        <f aca="false">IF(OR(AK111=0,AE111="",N(AE111)=0,BM111=""),"",EDATE(AL111,BM111))</f>
        <v/>
      </c>
      <c r="AG111" s="17" t="str">
        <f aca="false">IF(AK111=0,"",MIN(BD111,BQ111))</f>
        <v/>
      </c>
      <c r="AH111" s="17" t="str">
        <f aca="false">IF(AK111=0,"",IF(NOT(LH_Ready),"",IF(BG111=0,0,MAX(0,ROUND(N(T111)+N(U111)-N111,2)))))</f>
        <v/>
      </c>
      <c r="AI111" s="12"/>
      <c r="AJ111" s="12"/>
      <c r="AK111" s="16" t="n">
        <f aca="false">IF(OR(LEN($A111&amp;$B111)=0,$F111=""),0,1)</f>
        <v>0</v>
      </c>
      <c r="AL111" s="14"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16" t="str">
        <f aca="false">IF(AK111=0,"",COUNT($G111:$I111))</f>
        <v/>
      </c>
      <c r="AN111" s="14" t="str">
        <f aca="false">IF(AK111=0,"",IFERROR(SMALL($G111:$I111,1),""))</f>
        <v/>
      </c>
      <c r="AO111" s="14" t="str">
        <f aca="false">IF(AK111=0,"",IFERROR(SMALL($G111:$I111,2),""))</f>
        <v/>
      </c>
      <c r="AP111" s="14" t="str">
        <f aca="false">IF(AK111=0,"",IFERROR(SMALL($G111:$I111,3),""))</f>
        <v/>
      </c>
      <c r="AQ111" s="16" t="str">
        <f aca="false">IF(AK111=0,"",IF(AN111="","",IF(AN111=$H111,"Part-Time",IF(AN111=$I111,"Full-Time","Casual"))))</f>
        <v/>
      </c>
      <c r="AR111" s="16" t="str">
        <f aca="false">IF(AK111=0,"",IF(AO111="","",IF(AO111=$H111,"Part-Time",IF(AO111=$I111,"Full-Time","Casual"))))</f>
        <v/>
      </c>
      <c r="AS111" s="16" t="str">
        <f aca="false">IF(AK111=0,"",IF(AP111="","",IF(AP111=$H111,"Part-Time",IF(AP111=$I111,"Full-Time","Casual"))))</f>
        <v/>
      </c>
      <c r="AT111" s="16"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16" t="str">
        <f aca="false">IF(AK111=0,"",IF(AM111&lt;2,"",IF(OR(ISNUMBER(SEARCH("full",AR111)),UPPER(TRIM(AR111))="FT",UPPER(TRIM(AR111))="FTE"),"FT",IF(AND(OR(ISNUMBER(SEARCH("part",AR111)),UPPER(TRIM(AR111))="PT",UPPER(TRIM(AR111))="PTE"),Apply2026="Yes",OR($P111="",N($P111)&gt;=PT_MinHours)),"PT","None"))))</f>
        <v/>
      </c>
      <c r="AV111" s="16" t="str">
        <f aca="false">IF(AK111=0,"",IF(AM111&lt;3,"",IF(OR(ISNUMBER(SEARCH("full",AS111)),UPPER(TRIM(AS111))="FT",UPPER(TRIM(AS111))="FTE"),"FT",IF(AND(OR(ISNUMBER(SEARCH("part",AS111)),UPPER(TRIM(AS111))="PT",UPPER(TRIM(AS111))="PTE"),Apply2026="Yes",OR($P111="",N($P111)&gt;=PT_MinHours)),"PT","None"))))</f>
        <v/>
      </c>
      <c r="AW111" s="16" t="str">
        <f aca="false">IF(AK111=0,"",IF(AND(AM111&gt;=3,AP111&lt;=AsOfDate),AV111,IF(AND(AM111&gt;=2,AO111&lt;=AsOfDate),AU111,AT111)))</f>
        <v/>
      </c>
      <c r="AX111" s="16" t="str">
        <f aca="false">IF(AK111=0,"",IF(AsOfDate&lt;AL111,-1,12*(YEAR(AsOfDate)-YEAR(AL111))+MONTH(AsOfDate)-MONTH(AL111)-IF(DAY(AsOfDate)&lt;MIN(DAY(AL111),DAY(EOMONTH(AsOfDate,0))),1,0)))</f>
        <v/>
      </c>
      <c r="AY111" s="16" t="str">
        <f aca="false">IF(AK111=0,"",IF(OR(AM111&lt;2,AO111&gt;AsOfDate),AX111,IF((AO111-1)&lt;AL111,-1,12*(YEAR((AO111-1))-YEAR(AL111))+MONTH((AO111-1))-MONTH(AL111)-IF(DAY((AO111-1))&lt;MIN(DAY(AL111),DAY(EOMONTH((AO111-1),0))),1,0))))</f>
        <v/>
      </c>
      <c r="AZ111" s="16" t="str">
        <f aca="false">IF(AK111=0,"",IF(OR(AM111&lt;3,AP111&gt;AsOfDate),AX111,IF((AP111-1)&lt;AL111,-1,12*(YEAR((AP111-1))-YEAR(AL111))+MONTH((AP111-1))-MONTH(AL111)-IF(DAY((AP111-1))&lt;MIN(DAY(AL111),DAY(EOMONTH((AP111-1),0))),1,0))))</f>
        <v/>
      </c>
      <c r="BA111" s="16" t="str">
        <f aca="false">IF(AK111=0,"",IF(PFYDate&lt;AL111,-1,12*(YEAR(PFYDate)-YEAR(AL111))+MONTH(PFYDate)-MONTH(AL111)-IF(DAY(PFYDate)&lt;MIN(DAY(AL111),DAY(EOMONTH(PFYDate,0))),1,0)))</f>
        <v/>
      </c>
      <c r="BB111" s="16" t="str">
        <f aca="false">IF(AK111=0,"",IF(OR(AM111&lt;2,AO111&gt;PFYDate),BA111,IF((AO111-1)&lt;AL111,-1,12*(YEAR((AO111-1))-YEAR(AL111))+MONTH((AO111-1))-MONTH(AL111)-IF(DAY((AO111-1))&lt;MIN(DAY(AL111),DAY(EOMONTH((AO111-1),0))),1,0))))</f>
        <v/>
      </c>
      <c r="BC111" s="16" t="str">
        <f aca="false">IF(AK111=0,"",IF(OR(AM111&lt;3,AP111&gt;PFYDate),BA111,IF((AP111-1)&lt;AL111,-1,12*(YEAR((AP111-1))-YEAR(AL111))+MONTH((AP111-1))-MONTH(AL111)-IF(DAY((AP111-1))&lt;MIN(DAY(AL111),DAY(EOMONTH((AP111-1),0))),1,0))))</f>
        <v/>
      </c>
      <c r="BD111" s="16"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16"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16" t="str">
        <f aca="false">IF(AK111=0,"",IF(AW111="FT",IF(AX111&lt;FT_First,FT_First,IF(AX111&lt;FT_Y5,MIN(FT_Y5,FT_First+FT_Int1*(INT((AX111-FT_First)/FT_Int1)+1)),FT_Y5+12*INT((AX111-FT_Y5)/12)+FT_Int2*(INT(MOD(AX111-FT_Y5,12)/FT_Int2)+1))),IF(AW111="PT",IF(AX111&lt;PT_First,PT_First,PT_First+PT_Int*(INT((AX111-PT_First)/PT_Int)+1)),"")))</f>
        <v/>
      </c>
      <c r="BG111" s="16" t="str">
        <f aca="false">IF(AK111=0,"",IF(NOT(LH_Ready),0,COUNTIFS(INDEX(LH_Data,0,LH_ColFirst),$A111,INDEX(LH_Data,0,LH_ColSur),$B111,INDEX(LH_Data,0,LH_ColCat),BonusCat)))</f>
        <v/>
      </c>
      <c r="BH111" s="16" t="str">
        <f aca="false">IF(AK111=0,"",IF(OR(NOT(LH_Ready),BG111=0),0,SUMPRODUCT(MAX((INDEX(LH_Data,0,LH_ColFirst)=$A111)*(INDEX(LH_Data,0,LH_ColSur)=$B111)*(INDEX(LH_Data,0,LH_ColCat)=BonusCat)*ROW(LH_Data)))))</f>
        <v/>
      </c>
      <c r="BI111" s="16" t="str">
        <f aca="false">IF(AK111=0,"",IF(EOMONTH(AsOfDate,-1)&lt;AL111,-1,12*(YEAR(EOMONTH(AsOfDate,-1))-YEAR(AL111))+MONTH(EOMONTH(AsOfDate,-1))-MONTH(AL111)-IF(DAY(EOMONTH(AsOfDate,-1))&lt;MIN(DAY(AL111),DAY(EOMONTH(EOMONTH(AsOfDate,-1),0))),1,0)))</f>
        <v/>
      </c>
      <c r="BJ111" s="16" t="str">
        <f aca="false">IF(AK111=0,"",IF(OR(AM111&lt;2,AO111&gt;EOMONTH(AsOfDate,-1)),BI111,IF((AO111-1)&lt;AL111,-1,12*(YEAR((AO111-1))-YEAR(AL111))+MONTH((AO111-1))-MONTH(AL111)-IF(DAY((AO111-1))&lt;MIN(DAY(AL111),DAY(EOMONTH((AO111-1),0))),1,0))))</f>
        <v/>
      </c>
      <c r="BK111" s="16" t="str">
        <f aca="false">IF(AK111=0,"",IF(OR(AM111&lt;3,AP111&gt;EOMONTH(AsOfDate,-1)),BI111,IF((AP111-1)&lt;AL111,-1,12*(YEAR((AP111-1))-YEAR(AL111))+MONTH((AP111-1))-MONTH(AL111)-IF(DAY((AP111-1))&lt;MIN(DAY(AL111),DAY(EOMONTH((AP111-1),0))),1,0))))</f>
        <v/>
      </c>
      <c r="BL111" s="16"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16" t="str">
        <f aca="false">IF(AK111=0,"",IF(AW111="FT",IF(AX111&lt;FT_First,"",IF(AX111&lt;FT_Y5,FT_First+FT_Int1*INT((AX111-FT_First)/FT_Int1),FT_Y5+FT_Int2*INT((AX111-FT_Y5)/FT_Int2))),IF(AW111="PT",IF(AX111&lt;PT_First,"",PT_First+PT_Int*INT((AX111-PT_First)/PT_Int)),"")))</f>
        <v/>
      </c>
      <c r="BN111" s="16" t="str">
        <f aca="false">IF(AK111=0,"",IF((SchemeStart-1)&lt;AL111,-1,12*(YEAR((SchemeStart-1))-YEAR(AL111))+MONTH((SchemeStart-1))-MONTH(AL111)-IF(DAY((SchemeStart-1))&lt;MIN(DAY(AL111),DAY(EOMONTH((SchemeStart-1),0))),1,0)))</f>
        <v/>
      </c>
      <c r="BO111" s="16" t="str">
        <f aca="false">IF(AK111=0,"",IF(OR(AM111&lt;2,AO111&gt;(SchemeStart-1)),BN111,IF((AO111-1)&lt;AL111,-1,12*(YEAR((AO111-1))-YEAR(AL111))+MONTH((AO111-1))-MONTH(AL111)-IF(DAY((AO111-1))&lt;MIN(DAY(AL111),DAY(EOMONTH((AO111-1),0))),1,0))))</f>
        <v/>
      </c>
      <c r="BP111" s="16" t="str">
        <f aca="false">IF(AK111=0,"",IF(OR(AM111&lt;3,AP111&gt;(SchemeStart-1)),BN111,IF((AP111-1)&lt;AL111,-1,12*(YEAR((AP111-1))-YEAR(AL111))+MONTH((AP111-1))-MONTH(AL111)-IF(DAY((AP111-1))&lt;MIN(DAY(AL111),DAY(EOMONTH((AP111-1),0))),1,0))))</f>
        <v/>
      </c>
      <c r="BQ111" s="16"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12"/>
      <c r="B112" s="12"/>
      <c r="C112" s="12"/>
      <c r="D112" s="13"/>
      <c r="E112" s="14" t="str">
        <f aca="false">IF(OR(AK112=0,$D112=""),"",DATE(YEAR(AsOfDate)+IF(DATE(YEAR(AsOfDate),MONTH($D112),DAY($D112))&lt;=AsOfDate,1,0),MONTH($D112),DAY($D112)))</f>
        <v/>
      </c>
      <c r="F112" s="13"/>
      <c r="G112" s="13"/>
      <c r="H112" s="13"/>
      <c r="I112" s="13"/>
      <c r="J112" s="13"/>
      <c r="K112" s="14" t="str">
        <f aca="false">IF(AK112=0,"",DATE(YEAR(AsOfDate)+IF(DATE(YEAR(AsOfDate),MONTH(AL112),DAY(AL112))&lt;=AsOfDate,1,0),MONTH(AL112),DAY(AL112)))</f>
        <v/>
      </c>
      <c r="L112" s="15" t="str">
        <f aca="false">IF(AK112=0,"",ROUND((AsOfDate-AL112)/365.25,1))</f>
        <v/>
      </c>
      <c r="M112" s="16" t="str">
        <f aca="false">IF(AK112=0,"",IF(AsOfDate&lt;AL112,"-",DATEDIF(AL112,AsOfDate,"y")&amp;"y "&amp;DATEDIF(AL112,AsOfDate,"ym")&amp;"m "&amp;DATEDIF(AL112,AsOfDate,"md")&amp;"d"))</f>
        <v/>
      </c>
      <c r="N112" s="17" t="str">
        <f aca="false">IF(AK112=0,"",O112*HoursPerDay)</f>
        <v/>
      </c>
      <c r="O112" s="17" t="str">
        <f aca="false">IF(AK112=0,"",MAX(0,BD112-BQ112))</f>
        <v/>
      </c>
      <c r="P112" s="18"/>
      <c r="Q112" s="16"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16"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IF(AK112=0,"",IF(AW112="None","",EDATE(AL112,BF112)))</f>
        <v/>
      </c>
      <c r="T112" s="17" t="str">
        <f aca="false">IF(AK112=0,"",IF(NOT(LH_Ready),"",IF($F112&gt;PFYDate,0,IF(LH_ColPeriod=0,W112-U112+V112,SUMIFS(INDEX(LH_Data,0,LH_ColAcc),INDEX(LH_Data,0,LH_ColFirst),$A112,INDEX(LH_Data,0,LH_ColSur),$B112,INDEX(LH_Data,0,LH_ColCat),BonusCat,INDEX(LH_Data,0,LH_ColPeriod),LH_OpenLabel)*UnitFactor))))</f>
        <v/>
      </c>
      <c r="U112" s="17" t="str">
        <f aca="false">IF(AK112=0,"",IF(NOT(LH_Ready),"",SUMIFS(INDEX(LH_Data,0,LH_ColAcc),INDEX(LH_Data,0,LH_ColFirst),$A112,INDEX(LH_Data,0,LH_ColSur),$B112,INDEX(LH_Data,0,LH_ColCat),BonusCat,INDEX(LH_Data,0,LH_ColStart),"&gt;="&amp;AL112)*UnitFactor))</f>
        <v/>
      </c>
      <c r="V112" s="17" t="str">
        <f aca="false">IF(AK112=0,"",IF(NOT(LH_Ready),"",SUMIFS(INDEX(LH_Data,0,LH_ColTaken),INDEX(LH_Data,0,LH_ColFirst),$A112,INDEX(LH_Data,0,LH_ColSur),$B112,INDEX(LH_Data,0,LH_ColCat),BonusCat,INDEX(LH_Data,0,LH_ColStart),"&gt;="&amp;AL112)*UnitFactor))</f>
        <v/>
      </c>
      <c r="W112" s="17" t="str">
        <f aca="false">IF(AK112=0,"",IF(NOT(LH_Ready),"",IF(BH112=0,0,INDEX(INDEX(LH_Data,0,LH_ColClose),BH112-1)*UnitFactor)))</f>
        <v/>
      </c>
      <c r="X112" s="17" t="str">
        <f aca="false">IF(AK112=0,"",(MAX(0,BD112-BQ112)-MAX(0,BE112-BQ112))*HoursPerDay)</f>
        <v/>
      </c>
      <c r="Y112" s="17"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N112-N(T112)-N(U112)))))</f>
        <v/>
      </c>
      <c r="Z112" s="16" t="str">
        <f aca="false">IF(OR(AK112=0,Y112=""),"",IF(Y112&gt;0,"Yes","No"))</f>
        <v/>
      </c>
      <c r="AA112" s="16"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17" t="str">
        <f aca="false">IF(OR(AK112=0,T112=""),"",MAX(0,BE112-BQ112)*HoursPerDay-T112)</f>
        <v/>
      </c>
      <c r="AC112" s="16" t="str">
        <f aca="false">IF(AK112=0,"",BG112)</f>
        <v/>
      </c>
      <c r="AD112" s="16"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17" t="str">
        <f aca="false">IF(AK112=0,"",O112-MAX(0,BL112-BQ112))</f>
        <v/>
      </c>
      <c r="AF112" s="14" t="str">
        <f aca="false">IF(OR(AK112=0,AE112="",N(AE112)=0,BM112=""),"",EDATE(AL112,BM112))</f>
        <v/>
      </c>
      <c r="AG112" s="17" t="str">
        <f aca="false">IF(AK112=0,"",MIN(BD112,BQ112))</f>
        <v/>
      </c>
      <c r="AH112" s="17" t="str">
        <f aca="false">IF(AK112=0,"",IF(NOT(LH_Ready),"",IF(BG112=0,0,MAX(0,ROUND(N(T112)+N(U112)-N112,2)))))</f>
        <v/>
      </c>
      <c r="AI112" s="12"/>
      <c r="AJ112" s="12"/>
      <c r="AK112" s="16" t="n">
        <f aca="false">IF(OR(LEN($A112&amp;$B112)=0,$F112=""),0,1)</f>
        <v>0</v>
      </c>
      <c r="AL112" s="14"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16" t="str">
        <f aca="false">IF(AK112=0,"",COUNT($G112:$I112))</f>
        <v/>
      </c>
      <c r="AN112" s="14" t="str">
        <f aca="false">IF(AK112=0,"",IFERROR(SMALL($G112:$I112,1),""))</f>
        <v/>
      </c>
      <c r="AO112" s="14" t="str">
        <f aca="false">IF(AK112=0,"",IFERROR(SMALL($G112:$I112,2),""))</f>
        <v/>
      </c>
      <c r="AP112" s="14" t="str">
        <f aca="false">IF(AK112=0,"",IFERROR(SMALL($G112:$I112,3),""))</f>
        <v/>
      </c>
      <c r="AQ112" s="16" t="str">
        <f aca="false">IF(AK112=0,"",IF(AN112="","",IF(AN112=$H112,"Part-Time",IF(AN112=$I112,"Full-Time","Casual"))))</f>
        <v/>
      </c>
      <c r="AR112" s="16" t="str">
        <f aca="false">IF(AK112=0,"",IF(AO112="","",IF(AO112=$H112,"Part-Time",IF(AO112=$I112,"Full-Time","Casual"))))</f>
        <v/>
      </c>
      <c r="AS112" s="16" t="str">
        <f aca="false">IF(AK112=0,"",IF(AP112="","",IF(AP112=$H112,"Part-Time",IF(AP112=$I112,"Full-Time","Casual"))))</f>
        <v/>
      </c>
      <c r="AT112" s="16"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16" t="str">
        <f aca="false">IF(AK112=0,"",IF(AM112&lt;2,"",IF(OR(ISNUMBER(SEARCH("full",AR112)),UPPER(TRIM(AR112))="FT",UPPER(TRIM(AR112))="FTE"),"FT",IF(AND(OR(ISNUMBER(SEARCH("part",AR112)),UPPER(TRIM(AR112))="PT",UPPER(TRIM(AR112))="PTE"),Apply2026="Yes",OR($P112="",N($P112)&gt;=PT_MinHours)),"PT","None"))))</f>
        <v/>
      </c>
      <c r="AV112" s="16" t="str">
        <f aca="false">IF(AK112=0,"",IF(AM112&lt;3,"",IF(OR(ISNUMBER(SEARCH("full",AS112)),UPPER(TRIM(AS112))="FT",UPPER(TRIM(AS112))="FTE"),"FT",IF(AND(OR(ISNUMBER(SEARCH("part",AS112)),UPPER(TRIM(AS112))="PT",UPPER(TRIM(AS112))="PTE"),Apply2026="Yes",OR($P112="",N($P112)&gt;=PT_MinHours)),"PT","None"))))</f>
        <v/>
      </c>
      <c r="AW112" s="16" t="str">
        <f aca="false">IF(AK112=0,"",IF(AND(AM112&gt;=3,AP112&lt;=AsOfDate),AV112,IF(AND(AM112&gt;=2,AO112&lt;=AsOfDate),AU112,AT112)))</f>
        <v/>
      </c>
      <c r="AX112" s="16" t="str">
        <f aca="false">IF(AK112=0,"",IF(AsOfDate&lt;AL112,-1,12*(YEAR(AsOfDate)-YEAR(AL112))+MONTH(AsOfDate)-MONTH(AL112)-IF(DAY(AsOfDate)&lt;MIN(DAY(AL112),DAY(EOMONTH(AsOfDate,0))),1,0)))</f>
        <v/>
      </c>
      <c r="AY112" s="16" t="str">
        <f aca="false">IF(AK112=0,"",IF(OR(AM112&lt;2,AO112&gt;AsOfDate),AX112,IF((AO112-1)&lt;AL112,-1,12*(YEAR((AO112-1))-YEAR(AL112))+MONTH((AO112-1))-MONTH(AL112)-IF(DAY((AO112-1))&lt;MIN(DAY(AL112),DAY(EOMONTH((AO112-1),0))),1,0))))</f>
        <v/>
      </c>
      <c r="AZ112" s="16" t="str">
        <f aca="false">IF(AK112=0,"",IF(OR(AM112&lt;3,AP112&gt;AsOfDate),AX112,IF((AP112-1)&lt;AL112,-1,12*(YEAR((AP112-1))-YEAR(AL112))+MONTH((AP112-1))-MONTH(AL112)-IF(DAY((AP112-1))&lt;MIN(DAY(AL112),DAY(EOMONTH((AP112-1),0))),1,0))))</f>
        <v/>
      </c>
      <c r="BA112" s="16" t="str">
        <f aca="false">IF(AK112=0,"",IF(PFYDate&lt;AL112,-1,12*(YEAR(PFYDate)-YEAR(AL112))+MONTH(PFYDate)-MONTH(AL112)-IF(DAY(PFYDate)&lt;MIN(DAY(AL112),DAY(EOMONTH(PFYDate,0))),1,0)))</f>
        <v/>
      </c>
      <c r="BB112" s="16" t="str">
        <f aca="false">IF(AK112=0,"",IF(OR(AM112&lt;2,AO112&gt;PFYDate),BA112,IF((AO112-1)&lt;AL112,-1,12*(YEAR((AO112-1))-YEAR(AL112))+MONTH((AO112-1))-MONTH(AL112)-IF(DAY((AO112-1))&lt;MIN(DAY(AL112),DAY(EOMONTH((AO112-1),0))),1,0))))</f>
        <v/>
      </c>
      <c r="BC112" s="16" t="str">
        <f aca="false">IF(AK112=0,"",IF(OR(AM112&lt;3,AP112&gt;PFYDate),BA112,IF((AP112-1)&lt;AL112,-1,12*(YEAR((AP112-1))-YEAR(AL112))+MONTH((AP112-1))-MONTH(AL112)-IF(DAY((AP112-1))&lt;MIN(DAY(AL112),DAY(EOMONTH((AP112-1),0))),1,0))))</f>
        <v/>
      </c>
      <c r="BD112" s="16"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16"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16" t="str">
        <f aca="false">IF(AK112=0,"",IF(AW112="FT",IF(AX112&lt;FT_First,FT_First,IF(AX112&lt;FT_Y5,MIN(FT_Y5,FT_First+FT_Int1*(INT((AX112-FT_First)/FT_Int1)+1)),FT_Y5+12*INT((AX112-FT_Y5)/12)+FT_Int2*(INT(MOD(AX112-FT_Y5,12)/FT_Int2)+1))),IF(AW112="PT",IF(AX112&lt;PT_First,PT_First,PT_First+PT_Int*(INT((AX112-PT_First)/PT_Int)+1)),"")))</f>
        <v/>
      </c>
      <c r="BG112" s="16" t="str">
        <f aca="false">IF(AK112=0,"",IF(NOT(LH_Ready),0,COUNTIFS(INDEX(LH_Data,0,LH_ColFirst),$A112,INDEX(LH_Data,0,LH_ColSur),$B112,INDEX(LH_Data,0,LH_ColCat),BonusCat)))</f>
        <v/>
      </c>
      <c r="BH112" s="16" t="str">
        <f aca="false">IF(AK112=0,"",IF(OR(NOT(LH_Ready),BG112=0),0,SUMPRODUCT(MAX((INDEX(LH_Data,0,LH_ColFirst)=$A112)*(INDEX(LH_Data,0,LH_ColSur)=$B112)*(INDEX(LH_Data,0,LH_ColCat)=BonusCat)*ROW(LH_Data)))))</f>
        <v/>
      </c>
      <c r="BI112" s="16" t="str">
        <f aca="false">IF(AK112=0,"",IF(EOMONTH(AsOfDate,-1)&lt;AL112,-1,12*(YEAR(EOMONTH(AsOfDate,-1))-YEAR(AL112))+MONTH(EOMONTH(AsOfDate,-1))-MONTH(AL112)-IF(DAY(EOMONTH(AsOfDate,-1))&lt;MIN(DAY(AL112),DAY(EOMONTH(EOMONTH(AsOfDate,-1),0))),1,0)))</f>
        <v/>
      </c>
      <c r="BJ112" s="16" t="str">
        <f aca="false">IF(AK112=0,"",IF(OR(AM112&lt;2,AO112&gt;EOMONTH(AsOfDate,-1)),BI112,IF((AO112-1)&lt;AL112,-1,12*(YEAR((AO112-1))-YEAR(AL112))+MONTH((AO112-1))-MONTH(AL112)-IF(DAY((AO112-1))&lt;MIN(DAY(AL112),DAY(EOMONTH((AO112-1),0))),1,0))))</f>
        <v/>
      </c>
      <c r="BK112" s="16" t="str">
        <f aca="false">IF(AK112=0,"",IF(OR(AM112&lt;3,AP112&gt;EOMONTH(AsOfDate,-1)),BI112,IF((AP112-1)&lt;AL112,-1,12*(YEAR((AP112-1))-YEAR(AL112))+MONTH((AP112-1))-MONTH(AL112)-IF(DAY((AP112-1))&lt;MIN(DAY(AL112),DAY(EOMONTH((AP112-1),0))),1,0))))</f>
        <v/>
      </c>
      <c r="BL112" s="16"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16" t="str">
        <f aca="false">IF(AK112=0,"",IF(AW112="FT",IF(AX112&lt;FT_First,"",IF(AX112&lt;FT_Y5,FT_First+FT_Int1*INT((AX112-FT_First)/FT_Int1),FT_Y5+FT_Int2*INT((AX112-FT_Y5)/FT_Int2))),IF(AW112="PT",IF(AX112&lt;PT_First,"",PT_First+PT_Int*INT((AX112-PT_First)/PT_Int)),"")))</f>
        <v/>
      </c>
      <c r="BN112" s="16" t="str">
        <f aca="false">IF(AK112=0,"",IF((SchemeStart-1)&lt;AL112,-1,12*(YEAR((SchemeStart-1))-YEAR(AL112))+MONTH((SchemeStart-1))-MONTH(AL112)-IF(DAY((SchemeStart-1))&lt;MIN(DAY(AL112),DAY(EOMONTH((SchemeStart-1),0))),1,0)))</f>
        <v/>
      </c>
      <c r="BO112" s="16" t="str">
        <f aca="false">IF(AK112=0,"",IF(OR(AM112&lt;2,AO112&gt;(SchemeStart-1)),BN112,IF((AO112-1)&lt;AL112,-1,12*(YEAR((AO112-1))-YEAR(AL112))+MONTH((AO112-1))-MONTH(AL112)-IF(DAY((AO112-1))&lt;MIN(DAY(AL112),DAY(EOMONTH((AO112-1),0))),1,0))))</f>
        <v/>
      </c>
      <c r="BP112" s="16" t="str">
        <f aca="false">IF(AK112=0,"",IF(OR(AM112&lt;3,AP112&gt;(SchemeStart-1)),BN112,IF((AP112-1)&lt;AL112,-1,12*(YEAR((AP112-1))-YEAR(AL112))+MONTH((AP112-1))-MONTH(AL112)-IF(DAY((AP112-1))&lt;MIN(DAY(AL112),DAY(EOMONTH((AP112-1),0))),1,0))))</f>
        <v/>
      </c>
      <c r="BQ112" s="16"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12"/>
      <c r="B113" s="12"/>
      <c r="C113" s="12"/>
      <c r="D113" s="13"/>
      <c r="E113" s="14" t="str">
        <f aca="false">IF(OR(AK113=0,$D113=""),"",DATE(YEAR(AsOfDate)+IF(DATE(YEAR(AsOfDate),MONTH($D113),DAY($D113))&lt;=AsOfDate,1,0),MONTH($D113),DAY($D113)))</f>
        <v/>
      </c>
      <c r="F113" s="13"/>
      <c r="G113" s="13"/>
      <c r="H113" s="13"/>
      <c r="I113" s="13"/>
      <c r="J113" s="13"/>
      <c r="K113" s="14" t="str">
        <f aca="false">IF(AK113=0,"",DATE(YEAR(AsOfDate)+IF(DATE(YEAR(AsOfDate),MONTH(AL113),DAY(AL113))&lt;=AsOfDate,1,0),MONTH(AL113),DAY(AL113)))</f>
        <v/>
      </c>
      <c r="L113" s="15" t="str">
        <f aca="false">IF(AK113=0,"",ROUND((AsOfDate-AL113)/365.25,1))</f>
        <v/>
      </c>
      <c r="M113" s="16" t="str">
        <f aca="false">IF(AK113=0,"",IF(AsOfDate&lt;AL113,"-",DATEDIF(AL113,AsOfDate,"y")&amp;"y "&amp;DATEDIF(AL113,AsOfDate,"ym")&amp;"m "&amp;DATEDIF(AL113,AsOfDate,"md")&amp;"d"))</f>
        <v/>
      </c>
      <c r="N113" s="17" t="str">
        <f aca="false">IF(AK113=0,"",O113*HoursPerDay)</f>
        <v/>
      </c>
      <c r="O113" s="17" t="str">
        <f aca="false">IF(AK113=0,"",MAX(0,BD113-BQ113))</f>
        <v/>
      </c>
      <c r="P113" s="18"/>
      <c r="Q113" s="16"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16"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IF(AK113=0,"",IF(AW113="None","",EDATE(AL113,BF113)))</f>
        <v/>
      </c>
      <c r="T113" s="17" t="str">
        <f aca="false">IF(AK113=0,"",IF(NOT(LH_Ready),"",IF($F113&gt;PFYDate,0,IF(LH_ColPeriod=0,W113-U113+V113,SUMIFS(INDEX(LH_Data,0,LH_ColAcc),INDEX(LH_Data,0,LH_ColFirst),$A113,INDEX(LH_Data,0,LH_ColSur),$B113,INDEX(LH_Data,0,LH_ColCat),BonusCat,INDEX(LH_Data,0,LH_ColPeriod),LH_OpenLabel)*UnitFactor))))</f>
        <v/>
      </c>
      <c r="U113" s="17" t="str">
        <f aca="false">IF(AK113=0,"",IF(NOT(LH_Ready),"",SUMIFS(INDEX(LH_Data,0,LH_ColAcc),INDEX(LH_Data,0,LH_ColFirst),$A113,INDEX(LH_Data,0,LH_ColSur),$B113,INDEX(LH_Data,0,LH_ColCat),BonusCat,INDEX(LH_Data,0,LH_ColStart),"&gt;="&amp;AL113)*UnitFactor))</f>
        <v/>
      </c>
      <c r="V113" s="17" t="str">
        <f aca="false">IF(AK113=0,"",IF(NOT(LH_Ready),"",SUMIFS(INDEX(LH_Data,0,LH_ColTaken),INDEX(LH_Data,0,LH_ColFirst),$A113,INDEX(LH_Data,0,LH_ColSur),$B113,INDEX(LH_Data,0,LH_ColCat),BonusCat,INDEX(LH_Data,0,LH_ColStart),"&gt;="&amp;AL113)*UnitFactor))</f>
        <v/>
      </c>
      <c r="W113" s="17" t="str">
        <f aca="false">IF(AK113=0,"",IF(NOT(LH_Ready),"",IF(BH113=0,0,INDEX(INDEX(LH_Data,0,LH_ColClose),BH113-1)*UnitFactor)))</f>
        <v/>
      </c>
      <c r="X113" s="17" t="str">
        <f aca="false">IF(AK113=0,"",(MAX(0,BD113-BQ113)-MAX(0,BE113-BQ113))*HoursPerDay)</f>
        <v/>
      </c>
      <c r="Y113" s="17"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N113-N(T113)-N(U113)))))</f>
        <v/>
      </c>
      <c r="Z113" s="16" t="str">
        <f aca="false">IF(OR(AK113=0,Y113=""),"",IF(Y113&gt;0,"Yes","No"))</f>
        <v/>
      </c>
      <c r="AA113" s="16"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17" t="str">
        <f aca="false">IF(OR(AK113=0,T113=""),"",MAX(0,BE113-BQ113)*HoursPerDay-T113)</f>
        <v/>
      </c>
      <c r="AC113" s="16" t="str">
        <f aca="false">IF(AK113=0,"",BG113)</f>
        <v/>
      </c>
      <c r="AD113" s="16"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17" t="str">
        <f aca="false">IF(AK113=0,"",O113-MAX(0,BL113-BQ113))</f>
        <v/>
      </c>
      <c r="AF113" s="14" t="str">
        <f aca="false">IF(OR(AK113=0,AE113="",N(AE113)=0,BM113=""),"",EDATE(AL113,BM113))</f>
        <v/>
      </c>
      <c r="AG113" s="17" t="str">
        <f aca="false">IF(AK113=0,"",MIN(BD113,BQ113))</f>
        <v/>
      </c>
      <c r="AH113" s="17" t="str">
        <f aca="false">IF(AK113=0,"",IF(NOT(LH_Ready),"",IF(BG113=0,0,MAX(0,ROUND(N(T113)+N(U113)-N113,2)))))</f>
        <v/>
      </c>
      <c r="AI113" s="12"/>
      <c r="AJ113" s="12"/>
      <c r="AK113" s="16" t="n">
        <f aca="false">IF(OR(LEN($A113&amp;$B113)=0,$F113=""),0,1)</f>
        <v>0</v>
      </c>
      <c r="AL113" s="14"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16" t="str">
        <f aca="false">IF(AK113=0,"",COUNT($G113:$I113))</f>
        <v/>
      </c>
      <c r="AN113" s="14" t="str">
        <f aca="false">IF(AK113=0,"",IFERROR(SMALL($G113:$I113,1),""))</f>
        <v/>
      </c>
      <c r="AO113" s="14" t="str">
        <f aca="false">IF(AK113=0,"",IFERROR(SMALL($G113:$I113,2),""))</f>
        <v/>
      </c>
      <c r="AP113" s="14" t="str">
        <f aca="false">IF(AK113=0,"",IFERROR(SMALL($G113:$I113,3),""))</f>
        <v/>
      </c>
      <c r="AQ113" s="16" t="str">
        <f aca="false">IF(AK113=0,"",IF(AN113="","",IF(AN113=$H113,"Part-Time",IF(AN113=$I113,"Full-Time","Casual"))))</f>
        <v/>
      </c>
      <c r="AR113" s="16" t="str">
        <f aca="false">IF(AK113=0,"",IF(AO113="","",IF(AO113=$H113,"Part-Time",IF(AO113=$I113,"Full-Time","Casual"))))</f>
        <v/>
      </c>
      <c r="AS113" s="16" t="str">
        <f aca="false">IF(AK113=0,"",IF(AP113="","",IF(AP113=$H113,"Part-Time",IF(AP113=$I113,"Full-Time","Casual"))))</f>
        <v/>
      </c>
      <c r="AT113" s="16"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16" t="str">
        <f aca="false">IF(AK113=0,"",IF(AM113&lt;2,"",IF(OR(ISNUMBER(SEARCH("full",AR113)),UPPER(TRIM(AR113))="FT",UPPER(TRIM(AR113))="FTE"),"FT",IF(AND(OR(ISNUMBER(SEARCH("part",AR113)),UPPER(TRIM(AR113))="PT",UPPER(TRIM(AR113))="PTE"),Apply2026="Yes",OR($P113="",N($P113)&gt;=PT_MinHours)),"PT","None"))))</f>
        <v/>
      </c>
      <c r="AV113" s="16" t="str">
        <f aca="false">IF(AK113=0,"",IF(AM113&lt;3,"",IF(OR(ISNUMBER(SEARCH("full",AS113)),UPPER(TRIM(AS113))="FT",UPPER(TRIM(AS113))="FTE"),"FT",IF(AND(OR(ISNUMBER(SEARCH("part",AS113)),UPPER(TRIM(AS113))="PT",UPPER(TRIM(AS113))="PTE"),Apply2026="Yes",OR($P113="",N($P113)&gt;=PT_MinHours)),"PT","None"))))</f>
        <v/>
      </c>
      <c r="AW113" s="16" t="str">
        <f aca="false">IF(AK113=0,"",IF(AND(AM113&gt;=3,AP113&lt;=AsOfDate),AV113,IF(AND(AM113&gt;=2,AO113&lt;=AsOfDate),AU113,AT113)))</f>
        <v/>
      </c>
      <c r="AX113" s="16" t="str">
        <f aca="false">IF(AK113=0,"",IF(AsOfDate&lt;AL113,-1,12*(YEAR(AsOfDate)-YEAR(AL113))+MONTH(AsOfDate)-MONTH(AL113)-IF(DAY(AsOfDate)&lt;MIN(DAY(AL113),DAY(EOMONTH(AsOfDate,0))),1,0)))</f>
        <v/>
      </c>
      <c r="AY113" s="16" t="str">
        <f aca="false">IF(AK113=0,"",IF(OR(AM113&lt;2,AO113&gt;AsOfDate),AX113,IF((AO113-1)&lt;AL113,-1,12*(YEAR((AO113-1))-YEAR(AL113))+MONTH((AO113-1))-MONTH(AL113)-IF(DAY((AO113-1))&lt;MIN(DAY(AL113),DAY(EOMONTH((AO113-1),0))),1,0))))</f>
        <v/>
      </c>
      <c r="AZ113" s="16" t="str">
        <f aca="false">IF(AK113=0,"",IF(OR(AM113&lt;3,AP113&gt;AsOfDate),AX113,IF((AP113-1)&lt;AL113,-1,12*(YEAR((AP113-1))-YEAR(AL113))+MONTH((AP113-1))-MONTH(AL113)-IF(DAY((AP113-1))&lt;MIN(DAY(AL113),DAY(EOMONTH((AP113-1),0))),1,0))))</f>
        <v/>
      </c>
      <c r="BA113" s="16" t="str">
        <f aca="false">IF(AK113=0,"",IF(PFYDate&lt;AL113,-1,12*(YEAR(PFYDate)-YEAR(AL113))+MONTH(PFYDate)-MONTH(AL113)-IF(DAY(PFYDate)&lt;MIN(DAY(AL113),DAY(EOMONTH(PFYDate,0))),1,0)))</f>
        <v/>
      </c>
      <c r="BB113" s="16" t="str">
        <f aca="false">IF(AK113=0,"",IF(OR(AM113&lt;2,AO113&gt;PFYDate),BA113,IF((AO113-1)&lt;AL113,-1,12*(YEAR((AO113-1))-YEAR(AL113))+MONTH((AO113-1))-MONTH(AL113)-IF(DAY((AO113-1))&lt;MIN(DAY(AL113),DAY(EOMONTH((AO113-1),0))),1,0))))</f>
        <v/>
      </c>
      <c r="BC113" s="16" t="str">
        <f aca="false">IF(AK113=0,"",IF(OR(AM113&lt;3,AP113&gt;PFYDate),BA113,IF((AP113-1)&lt;AL113,-1,12*(YEAR((AP113-1))-YEAR(AL113))+MONTH((AP113-1))-MONTH(AL113)-IF(DAY((AP113-1))&lt;MIN(DAY(AL113),DAY(EOMONTH((AP113-1),0))),1,0))))</f>
        <v/>
      </c>
      <c r="BD113" s="16"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16"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16" t="str">
        <f aca="false">IF(AK113=0,"",IF(AW113="FT",IF(AX113&lt;FT_First,FT_First,IF(AX113&lt;FT_Y5,MIN(FT_Y5,FT_First+FT_Int1*(INT((AX113-FT_First)/FT_Int1)+1)),FT_Y5+12*INT((AX113-FT_Y5)/12)+FT_Int2*(INT(MOD(AX113-FT_Y5,12)/FT_Int2)+1))),IF(AW113="PT",IF(AX113&lt;PT_First,PT_First,PT_First+PT_Int*(INT((AX113-PT_First)/PT_Int)+1)),"")))</f>
        <v/>
      </c>
      <c r="BG113" s="16" t="str">
        <f aca="false">IF(AK113=0,"",IF(NOT(LH_Ready),0,COUNTIFS(INDEX(LH_Data,0,LH_ColFirst),$A113,INDEX(LH_Data,0,LH_ColSur),$B113,INDEX(LH_Data,0,LH_ColCat),BonusCat)))</f>
        <v/>
      </c>
      <c r="BH113" s="16" t="str">
        <f aca="false">IF(AK113=0,"",IF(OR(NOT(LH_Ready),BG113=0),0,SUMPRODUCT(MAX((INDEX(LH_Data,0,LH_ColFirst)=$A113)*(INDEX(LH_Data,0,LH_ColSur)=$B113)*(INDEX(LH_Data,0,LH_ColCat)=BonusCat)*ROW(LH_Data)))))</f>
        <v/>
      </c>
      <c r="BI113" s="16" t="str">
        <f aca="false">IF(AK113=0,"",IF(EOMONTH(AsOfDate,-1)&lt;AL113,-1,12*(YEAR(EOMONTH(AsOfDate,-1))-YEAR(AL113))+MONTH(EOMONTH(AsOfDate,-1))-MONTH(AL113)-IF(DAY(EOMONTH(AsOfDate,-1))&lt;MIN(DAY(AL113),DAY(EOMONTH(EOMONTH(AsOfDate,-1),0))),1,0)))</f>
        <v/>
      </c>
      <c r="BJ113" s="16" t="str">
        <f aca="false">IF(AK113=0,"",IF(OR(AM113&lt;2,AO113&gt;EOMONTH(AsOfDate,-1)),BI113,IF((AO113-1)&lt;AL113,-1,12*(YEAR((AO113-1))-YEAR(AL113))+MONTH((AO113-1))-MONTH(AL113)-IF(DAY((AO113-1))&lt;MIN(DAY(AL113),DAY(EOMONTH((AO113-1),0))),1,0))))</f>
        <v/>
      </c>
      <c r="BK113" s="16" t="str">
        <f aca="false">IF(AK113=0,"",IF(OR(AM113&lt;3,AP113&gt;EOMONTH(AsOfDate,-1)),BI113,IF((AP113-1)&lt;AL113,-1,12*(YEAR((AP113-1))-YEAR(AL113))+MONTH((AP113-1))-MONTH(AL113)-IF(DAY((AP113-1))&lt;MIN(DAY(AL113),DAY(EOMONTH((AP113-1),0))),1,0))))</f>
        <v/>
      </c>
      <c r="BL113" s="16"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16" t="str">
        <f aca="false">IF(AK113=0,"",IF(AW113="FT",IF(AX113&lt;FT_First,"",IF(AX113&lt;FT_Y5,FT_First+FT_Int1*INT((AX113-FT_First)/FT_Int1),FT_Y5+FT_Int2*INT((AX113-FT_Y5)/FT_Int2))),IF(AW113="PT",IF(AX113&lt;PT_First,"",PT_First+PT_Int*INT((AX113-PT_First)/PT_Int)),"")))</f>
        <v/>
      </c>
      <c r="BN113" s="16" t="str">
        <f aca="false">IF(AK113=0,"",IF((SchemeStart-1)&lt;AL113,-1,12*(YEAR((SchemeStart-1))-YEAR(AL113))+MONTH((SchemeStart-1))-MONTH(AL113)-IF(DAY((SchemeStart-1))&lt;MIN(DAY(AL113),DAY(EOMONTH((SchemeStart-1),0))),1,0)))</f>
        <v/>
      </c>
      <c r="BO113" s="16" t="str">
        <f aca="false">IF(AK113=0,"",IF(OR(AM113&lt;2,AO113&gt;(SchemeStart-1)),BN113,IF((AO113-1)&lt;AL113,-1,12*(YEAR((AO113-1))-YEAR(AL113))+MONTH((AO113-1))-MONTH(AL113)-IF(DAY((AO113-1))&lt;MIN(DAY(AL113),DAY(EOMONTH((AO113-1),0))),1,0))))</f>
        <v/>
      </c>
      <c r="BP113" s="16" t="str">
        <f aca="false">IF(AK113=0,"",IF(OR(AM113&lt;3,AP113&gt;(SchemeStart-1)),BN113,IF((AP113-1)&lt;AL113,-1,12*(YEAR((AP113-1))-YEAR(AL113))+MONTH((AP113-1))-MONTH(AL113)-IF(DAY((AP113-1))&lt;MIN(DAY(AL113),DAY(EOMONTH((AP113-1),0))),1,0))))</f>
        <v/>
      </c>
      <c r="BQ113" s="16"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12"/>
      <c r="B114" s="12"/>
      <c r="C114" s="12"/>
      <c r="D114" s="13"/>
      <c r="E114" s="14" t="str">
        <f aca="false">IF(OR(AK114=0,$D114=""),"",DATE(YEAR(AsOfDate)+IF(DATE(YEAR(AsOfDate),MONTH($D114),DAY($D114))&lt;=AsOfDate,1,0),MONTH($D114),DAY($D114)))</f>
        <v/>
      </c>
      <c r="F114" s="13"/>
      <c r="G114" s="13"/>
      <c r="H114" s="13"/>
      <c r="I114" s="13"/>
      <c r="J114" s="13"/>
      <c r="K114" s="14" t="str">
        <f aca="false">IF(AK114=0,"",DATE(YEAR(AsOfDate)+IF(DATE(YEAR(AsOfDate),MONTH(AL114),DAY(AL114))&lt;=AsOfDate,1,0),MONTH(AL114),DAY(AL114)))</f>
        <v/>
      </c>
      <c r="L114" s="15" t="str">
        <f aca="false">IF(AK114=0,"",ROUND((AsOfDate-AL114)/365.25,1))</f>
        <v/>
      </c>
      <c r="M114" s="16" t="str">
        <f aca="false">IF(AK114=0,"",IF(AsOfDate&lt;AL114,"-",DATEDIF(AL114,AsOfDate,"y")&amp;"y "&amp;DATEDIF(AL114,AsOfDate,"ym")&amp;"m "&amp;DATEDIF(AL114,AsOfDate,"md")&amp;"d"))</f>
        <v/>
      </c>
      <c r="N114" s="17" t="str">
        <f aca="false">IF(AK114=0,"",O114*HoursPerDay)</f>
        <v/>
      </c>
      <c r="O114" s="17" t="str">
        <f aca="false">IF(AK114=0,"",MAX(0,BD114-BQ114))</f>
        <v/>
      </c>
      <c r="P114" s="18"/>
      <c r="Q114" s="16"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16"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IF(AK114=0,"",IF(AW114="None","",EDATE(AL114,BF114)))</f>
        <v/>
      </c>
      <c r="T114" s="17" t="str">
        <f aca="false">IF(AK114=0,"",IF(NOT(LH_Ready),"",IF($F114&gt;PFYDate,0,IF(LH_ColPeriod=0,W114-U114+V114,SUMIFS(INDEX(LH_Data,0,LH_ColAcc),INDEX(LH_Data,0,LH_ColFirst),$A114,INDEX(LH_Data,0,LH_ColSur),$B114,INDEX(LH_Data,0,LH_ColCat),BonusCat,INDEX(LH_Data,0,LH_ColPeriod),LH_OpenLabel)*UnitFactor))))</f>
        <v/>
      </c>
      <c r="U114" s="17" t="str">
        <f aca="false">IF(AK114=0,"",IF(NOT(LH_Ready),"",SUMIFS(INDEX(LH_Data,0,LH_ColAcc),INDEX(LH_Data,0,LH_ColFirst),$A114,INDEX(LH_Data,0,LH_ColSur),$B114,INDEX(LH_Data,0,LH_ColCat),BonusCat,INDEX(LH_Data,0,LH_ColStart),"&gt;="&amp;AL114)*UnitFactor))</f>
        <v/>
      </c>
      <c r="V114" s="17" t="str">
        <f aca="false">IF(AK114=0,"",IF(NOT(LH_Ready),"",SUMIFS(INDEX(LH_Data,0,LH_ColTaken),INDEX(LH_Data,0,LH_ColFirst),$A114,INDEX(LH_Data,0,LH_ColSur),$B114,INDEX(LH_Data,0,LH_ColCat),BonusCat,INDEX(LH_Data,0,LH_ColStart),"&gt;="&amp;AL114)*UnitFactor))</f>
        <v/>
      </c>
      <c r="W114" s="17" t="str">
        <f aca="false">IF(AK114=0,"",IF(NOT(LH_Ready),"",IF(BH114=0,0,INDEX(INDEX(LH_Data,0,LH_ColClose),BH114-1)*UnitFactor)))</f>
        <v/>
      </c>
      <c r="X114" s="17" t="str">
        <f aca="false">IF(AK114=0,"",(MAX(0,BD114-BQ114)-MAX(0,BE114-BQ114))*HoursPerDay)</f>
        <v/>
      </c>
      <c r="Y114" s="17"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N114-N(T114)-N(U114)))))</f>
        <v/>
      </c>
      <c r="Z114" s="16" t="str">
        <f aca="false">IF(OR(AK114=0,Y114=""),"",IF(Y114&gt;0,"Yes","No"))</f>
        <v/>
      </c>
      <c r="AA114" s="16"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17" t="str">
        <f aca="false">IF(OR(AK114=0,T114=""),"",MAX(0,BE114-BQ114)*HoursPerDay-T114)</f>
        <v/>
      </c>
      <c r="AC114" s="16" t="str">
        <f aca="false">IF(AK114=0,"",BG114)</f>
        <v/>
      </c>
      <c r="AD114" s="16"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17" t="str">
        <f aca="false">IF(AK114=0,"",O114-MAX(0,BL114-BQ114))</f>
        <v/>
      </c>
      <c r="AF114" s="14" t="str">
        <f aca="false">IF(OR(AK114=0,AE114="",N(AE114)=0,BM114=""),"",EDATE(AL114,BM114))</f>
        <v/>
      </c>
      <c r="AG114" s="17" t="str">
        <f aca="false">IF(AK114=0,"",MIN(BD114,BQ114))</f>
        <v/>
      </c>
      <c r="AH114" s="17" t="str">
        <f aca="false">IF(AK114=0,"",IF(NOT(LH_Ready),"",IF(BG114=0,0,MAX(0,ROUND(N(T114)+N(U114)-N114,2)))))</f>
        <v/>
      </c>
      <c r="AI114" s="12"/>
      <c r="AJ114" s="12"/>
      <c r="AK114" s="16" t="n">
        <f aca="false">IF(OR(LEN($A114&amp;$B114)=0,$F114=""),0,1)</f>
        <v>0</v>
      </c>
      <c r="AL114" s="14"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16" t="str">
        <f aca="false">IF(AK114=0,"",COUNT($G114:$I114))</f>
        <v/>
      </c>
      <c r="AN114" s="14" t="str">
        <f aca="false">IF(AK114=0,"",IFERROR(SMALL($G114:$I114,1),""))</f>
        <v/>
      </c>
      <c r="AO114" s="14" t="str">
        <f aca="false">IF(AK114=0,"",IFERROR(SMALL($G114:$I114,2),""))</f>
        <v/>
      </c>
      <c r="AP114" s="14" t="str">
        <f aca="false">IF(AK114=0,"",IFERROR(SMALL($G114:$I114,3),""))</f>
        <v/>
      </c>
      <c r="AQ114" s="16" t="str">
        <f aca="false">IF(AK114=0,"",IF(AN114="","",IF(AN114=$H114,"Part-Time",IF(AN114=$I114,"Full-Time","Casual"))))</f>
        <v/>
      </c>
      <c r="AR114" s="16" t="str">
        <f aca="false">IF(AK114=0,"",IF(AO114="","",IF(AO114=$H114,"Part-Time",IF(AO114=$I114,"Full-Time","Casual"))))</f>
        <v/>
      </c>
      <c r="AS114" s="16" t="str">
        <f aca="false">IF(AK114=0,"",IF(AP114="","",IF(AP114=$H114,"Part-Time",IF(AP114=$I114,"Full-Time","Casual"))))</f>
        <v/>
      </c>
      <c r="AT114" s="16"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16" t="str">
        <f aca="false">IF(AK114=0,"",IF(AM114&lt;2,"",IF(OR(ISNUMBER(SEARCH("full",AR114)),UPPER(TRIM(AR114))="FT",UPPER(TRIM(AR114))="FTE"),"FT",IF(AND(OR(ISNUMBER(SEARCH("part",AR114)),UPPER(TRIM(AR114))="PT",UPPER(TRIM(AR114))="PTE"),Apply2026="Yes",OR($P114="",N($P114)&gt;=PT_MinHours)),"PT","None"))))</f>
        <v/>
      </c>
      <c r="AV114" s="16" t="str">
        <f aca="false">IF(AK114=0,"",IF(AM114&lt;3,"",IF(OR(ISNUMBER(SEARCH("full",AS114)),UPPER(TRIM(AS114))="FT",UPPER(TRIM(AS114))="FTE"),"FT",IF(AND(OR(ISNUMBER(SEARCH("part",AS114)),UPPER(TRIM(AS114))="PT",UPPER(TRIM(AS114))="PTE"),Apply2026="Yes",OR($P114="",N($P114)&gt;=PT_MinHours)),"PT","None"))))</f>
        <v/>
      </c>
      <c r="AW114" s="16" t="str">
        <f aca="false">IF(AK114=0,"",IF(AND(AM114&gt;=3,AP114&lt;=AsOfDate),AV114,IF(AND(AM114&gt;=2,AO114&lt;=AsOfDate),AU114,AT114)))</f>
        <v/>
      </c>
      <c r="AX114" s="16" t="str">
        <f aca="false">IF(AK114=0,"",IF(AsOfDate&lt;AL114,-1,12*(YEAR(AsOfDate)-YEAR(AL114))+MONTH(AsOfDate)-MONTH(AL114)-IF(DAY(AsOfDate)&lt;MIN(DAY(AL114),DAY(EOMONTH(AsOfDate,0))),1,0)))</f>
        <v/>
      </c>
      <c r="AY114" s="16" t="str">
        <f aca="false">IF(AK114=0,"",IF(OR(AM114&lt;2,AO114&gt;AsOfDate),AX114,IF((AO114-1)&lt;AL114,-1,12*(YEAR((AO114-1))-YEAR(AL114))+MONTH((AO114-1))-MONTH(AL114)-IF(DAY((AO114-1))&lt;MIN(DAY(AL114),DAY(EOMONTH((AO114-1),0))),1,0))))</f>
        <v/>
      </c>
      <c r="AZ114" s="16" t="str">
        <f aca="false">IF(AK114=0,"",IF(OR(AM114&lt;3,AP114&gt;AsOfDate),AX114,IF((AP114-1)&lt;AL114,-1,12*(YEAR((AP114-1))-YEAR(AL114))+MONTH((AP114-1))-MONTH(AL114)-IF(DAY((AP114-1))&lt;MIN(DAY(AL114),DAY(EOMONTH((AP114-1),0))),1,0))))</f>
        <v/>
      </c>
      <c r="BA114" s="16" t="str">
        <f aca="false">IF(AK114=0,"",IF(PFYDate&lt;AL114,-1,12*(YEAR(PFYDate)-YEAR(AL114))+MONTH(PFYDate)-MONTH(AL114)-IF(DAY(PFYDate)&lt;MIN(DAY(AL114),DAY(EOMONTH(PFYDate,0))),1,0)))</f>
        <v/>
      </c>
      <c r="BB114" s="16" t="str">
        <f aca="false">IF(AK114=0,"",IF(OR(AM114&lt;2,AO114&gt;PFYDate),BA114,IF((AO114-1)&lt;AL114,-1,12*(YEAR((AO114-1))-YEAR(AL114))+MONTH((AO114-1))-MONTH(AL114)-IF(DAY((AO114-1))&lt;MIN(DAY(AL114),DAY(EOMONTH((AO114-1),0))),1,0))))</f>
        <v/>
      </c>
      <c r="BC114" s="16" t="str">
        <f aca="false">IF(AK114=0,"",IF(OR(AM114&lt;3,AP114&gt;PFYDate),BA114,IF((AP114-1)&lt;AL114,-1,12*(YEAR((AP114-1))-YEAR(AL114))+MONTH((AP114-1))-MONTH(AL114)-IF(DAY((AP114-1))&lt;MIN(DAY(AL114),DAY(EOMONTH((AP114-1),0))),1,0))))</f>
        <v/>
      </c>
      <c r="BD114" s="16"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16"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16" t="str">
        <f aca="false">IF(AK114=0,"",IF(AW114="FT",IF(AX114&lt;FT_First,FT_First,IF(AX114&lt;FT_Y5,MIN(FT_Y5,FT_First+FT_Int1*(INT((AX114-FT_First)/FT_Int1)+1)),FT_Y5+12*INT((AX114-FT_Y5)/12)+FT_Int2*(INT(MOD(AX114-FT_Y5,12)/FT_Int2)+1))),IF(AW114="PT",IF(AX114&lt;PT_First,PT_First,PT_First+PT_Int*(INT((AX114-PT_First)/PT_Int)+1)),"")))</f>
        <v/>
      </c>
      <c r="BG114" s="16" t="str">
        <f aca="false">IF(AK114=0,"",IF(NOT(LH_Ready),0,COUNTIFS(INDEX(LH_Data,0,LH_ColFirst),$A114,INDEX(LH_Data,0,LH_ColSur),$B114,INDEX(LH_Data,0,LH_ColCat),BonusCat)))</f>
        <v/>
      </c>
      <c r="BH114" s="16" t="str">
        <f aca="false">IF(AK114=0,"",IF(OR(NOT(LH_Ready),BG114=0),0,SUMPRODUCT(MAX((INDEX(LH_Data,0,LH_ColFirst)=$A114)*(INDEX(LH_Data,0,LH_ColSur)=$B114)*(INDEX(LH_Data,0,LH_ColCat)=BonusCat)*ROW(LH_Data)))))</f>
        <v/>
      </c>
      <c r="BI114" s="16" t="str">
        <f aca="false">IF(AK114=0,"",IF(EOMONTH(AsOfDate,-1)&lt;AL114,-1,12*(YEAR(EOMONTH(AsOfDate,-1))-YEAR(AL114))+MONTH(EOMONTH(AsOfDate,-1))-MONTH(AL114)-IF(DAY(EOMONTH(AsOfDate,-1))&lt;MIN(DAY(AL114),DAY(EOMONTH(EOMONTH(AsOfDate,-1),0))),1,0)))</f>
        <v/>
      </c>
      <c r="BJ114" s="16" t="str">
        <f aca="false">IF(AK114=0,"",IF(OR(AM114&lt;2,AO114&gt;EOMONTH(AsOfDate,-1)),BI114,IF((AO114-1)&lt;AL114,-1,12*(YEAR((AO114-1))-YEAR(AL114))+MONTH((AO114-1))-MONTH(AL114)-IF(DAY((AO114-1))&lt;MIN(DAY(AL114),DAY(EOMONTH((AO114-1),0))),1,0))))</f>
        <v/>
      </c>
      <c r="BK114" s="16" t="str">
        <f aca="false">IF(AK114=0,"",IF(OR(AM114&lt;3,AP114&gt;EOMONTH(AsOfDate,-1)),BI114,IF((AP114-1)&lt;AL114,-1,12*(YEAR((AP114-1))-YEAR(AL114))+MONTH((AP114-1))-MONTH(AL114)-IF(DAY((AP114-1))&lt;MIN(DAY(AL114),DAY(EOMONTH((AP114-1),0))),1,0))))</f>
        <v/>
      </c>
      <c r="BL114" s="16"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16" t="str">
        <f aca="false">IF(AK114=0,"",IF(AW114="FT",IF(AX114&lt;FT_First,"",IF(AX114&lt;FT_Y5,FT_First+FT_Int1*INT((AX114-FT_First)/FT_Int1),FT_Y5+FT_Int2*INT((AX114-FT_Y5)/FT_Int2))),IF(AW114="PT",IF(AX114&lt;PT_First,"",PT_First+PT_Int*INT((AX114-PT_First)/PT_Int)),"")))</f>
        <v/>
      </c>
      <c r="BN114" s="16" t="str">
        <f aca="false">IF(AK114=0,"",IF((SchemeStart-1)&lt;AL114,-1,12*(YEAR((SchemeStart-1))-YEAR(AL114))+MONTH((SchemeStart-1))-MONTH(AL114)-IF(DAY((SchemeStart-1))&lt;MIN(DAY(AL114),DAY(EOMONTH((SchemeStart-1),0))),1,0)))</f>
        <v/>
      </c>
      <c r="BO114" s="16" t="str">
        <f aca="false">IF(AK114=0,"",IF(OR(AM114&lt;2,AO114&gt;(SchemeStart-1)),BN114,IF((AO114-1)&lt;AL114,-1,12*(YEAR((AO114-1))-YEAR(AL114))+MONTH((AO114-1))-MONTH(AL114)-IF(DAY((AO114-1))&lt;MIN(DAY(AL114),DAY(EOMONTH((AO114-1),0))),1,0))))</f>
        <v/>
      </c>
      <c r="BP114" s="16" t="str">
        <f aca="false">IF(AK114=0,"",IF(OR(AM114&lt;3,AP114&gt;(SchemeStart-1)),BN114,IF((AP114-1)&lt;AL114,-1,12*(YEAR((AP114-1))-YEAR(AL114))+MONTH((AP114-1))-MONTH(AL114)-IF(DAY((AP114-1))&lt;MIN(DAY(AL114),DAY(EOMONTH((AP114-1),0))),1,0))))</f>
        <v/>
      </c>
      <c r="BQ114" s="16"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12"/>
      <c r="B115" s="12"/>
      <c r="C115" s="12"/>
      <c r="D115" s="13"/>
      <c r="E115" s="14" t="str">
        <f aca="false">IF(OR(AK115=0,$D115=""),"",DATE(YEAR(AsOfDate)+IF(DATE(YEAR(AsOfDate),MONTH($D115),DAY($D115))&lt;=AsOfDate,1,0),MONTH($D115),DAY($D115)))</f>
        <v/>
      </c>
      <c r="F115" s="13"/>
      <c r="G115" s="13"/>
      <c r="H115" s="13"/>
      <c r="I115" s="13"/>
      <c r="J115" s="13"/>
      <c r="K115" s="14" t="str">
        <f aca="false">IF(AK115=0,"",DATE(YEAR(AsOfDate)+IF(DATE(YEAR(AsOfDate),MONTH(AL115),DAY(AL115))&lt;=AsOfDate,1,0),MONTH(AL115),DAY(AL115)))</f>
        <v/>
      </c>
      <c r="L115" s="15" t="str">
        <f aca="false">IF(AK115=0,"",ROUND((AsOfDate-AL115)/365.25,1))</f>
        <v/>
      </c>
      <c r="M115" s="16" t="str">
        <f aca="false">IF(AK115=0,"",IF(AsOfDate&lt;AL115,"-",DATEDIF(AL115,AsOfDate,"y")&amp;"y "&amp;DATEDIF(AL115,AsOfDate,"ym")&amp;"m "&amp;DATEDIF(AL115,AsOfDate,"md")&amp;"d"))</f>
        <v/>
      </c>
      <c r="N115" s="17" t="str">
        <f aca="false">IF(AK115=0,"",O115*HoursPerDay)</f>
        <v/>
      </c>
      <c r="O115" s="17" t="str">
        <f aca="false">IF(AK115=0,"",MAX(0,BD115-BQ115))</f>
        <v/>
      </c>
      <c r="P115" s="18"/>
      <c r="Q115" s="16"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16"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IF(AK115=0,"",IF(AW115="None","",EDATE(AL115,BF115)))</f>
        <v/>
      </c>
      <c r="T115" s="17" t="str">
        <f aca="false">IF(AK115=0,"",IF(NOT(LH_Ready),"",IF($F115&gt;PFYDate,0,IF(LH_ColPeriod=0,W115-U115+V115,SUMIFS(INDEX(LH_Data,0,LH_ColAcc),INDEX(LH_Data,0,LH_ColFirst),$A115,INDEX(LH_Data,0,LH_ColSur),$B115,INDEX(LH_Data,0,LH_ColCat),BonusCat,INDEX(LH_Data,0,LH_ColPeriod),LH_OpenLabel)*UnitFactor))))</f>
        <v/>
      </c>
      <c r="U115" s="17" t="str">
        <f aca="false">IF(AK115=0,"",IF(NOT(LH_Ready),"",SUMIFS(INDEX(LH_Data,0,LH_ColAcc),INDEX(LH_Data,0,LH_ColFirst),$A115,INDEX(LH_Data,0,LH_ColSur),$B115,INDEX(LH_Data,0,LH_ColCat),BonusCat,INDEX(LH_Data,0,LH_ColStart),"&gt;="&amp;AL115)*UnitFactor))</f>
        <v/>
      </c>
      <c r="V115" s="17" t="str">
        <f aca="false">IF(AK115=0,"",IF(NOT(LH_Ready),"",SUMIFS(INDEX(LH_Data,0,LH_ColTaken),INDEX(LH_Data,0,LH_ColFirst),$A115,INDEX(LH_Data,0,LH_ColSur),$B115,INDEX(LH_Data,0,LH_ColCat),BonusCat,INDEX(LH_Data,0,LH_ColStart),"&gt;="&amp;AL115)*UnitFactor))</f>
        <v/>
      </c>
      <c r="W115" s="17" t="str">
        <f aca="false">IF(AK115=0,"",IF(NOT(LH_Ready),"",IF(BH115=0,0,INDEX(INDEX(LH_Data,0,LH_ColClose),BH115-1)*UnitFactor)))</f>
        <v/>
      </c>
      <c r="X115" s="17" t="str">
        <f aca="false">IF(AK115=0,"",(MAX(0,BD115-BQ115)-MAX(0,BE115-BQ115))*HoursPerDay)</f>
        <v/>
      </c>
      <c r="Y115" s="17"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N115-N(T115)-N(U115)))))</f>
        <v/>
      </c>
      <c r="Z115" s="16" t="str">
        <f aca="false">IF(OR(AK115=0,Y115=""),"",IF(Y115&gt;0,"Yes","No"))</f>
        <v/>
      </c>
      <c r="AA115" s="16"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17" t="str">
        <f aca="false">IF(OR(AK115=0,T115=""),"",MAX(0,BE115-BQ115)*HoursPerDay-T115)</f>
        <v/>
      </c>
      <c r="AC115" s="16" t="str">
        <f aca="false">IF(AK115=0,"",BG115)</f>
        <v/>
      </c>
      <c r="AD115" s="16"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17" t="str">
        <f aca="false">IF(AK115=0,"",O115-MAX(0,BL115-BQ115))</f>
        <v/>
      </c>
      <c r="AF115" s="14" t="str">
        <f aca="false">IF(OR(AK115=0,AE115="",N(AE115)=0,BM115=""),"",EDATE(AL115,BM115))</f>
        <v/>
      </c>
      <c r="AG115" s="17" t="str">
        <f aca="false">IF(AK115=0,"",MIN(BD115,BQ115))</f>
        <v/>
      </c>
      <c r="AH115" s="17" t="str">
        <f aca="false">IF(AK115=0,"",IF(NOT(LH_Ready),"",IF(BG115=0,0,MAX(0,ROUND(N(T115)+N(U115)-N115,2)))))</f>
        <v/>
      </c>
      <c r="AI115" s="12"/>
      <c r="AJ115" s="12"/>
      <c r="AK115" s="16" t="n">
        <f aca="false">IF(OR(LEN($A115&amp;$B115)=0,$F115=""),0,1)</f>
        <v>0</v>
      </c>
      <c r="AL115" s="14"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16" t="str">
        <f aca="false">IF(AK115=0,"",COUNT($G115:$I115))</f>
        <v/>
      </c>
      <c r="AN115" s="14" t="str">
        <f aca="false">IF(AK115=0,"",IFERROR(SMALL($G115:$I115,1),""))</f>
        <v/>
      </c>
      <c r="AO115" s="14" t="str">
        <f aca="false">IF(AK115=0,"",IFERROR(SMALL($G115:$I115,2),""))</f>
        <v/>
      </c>
      <c r="AP115" s="14" t="str">
        <f aca="false">IF(AK115=0,"",IFERROR(SMALL($G115:$I115,3),""))</f>
        <v/>
      </c>
      <c r="AQ115" s="16" t="str">
        <f aca="false">IF(AK115=0,"",IF(AN115="","",IF(AN115=$H115,"Part-Time",IF(AN115=$I115,"Full-Time","Casual"))))</f>
        <v/>
      </c>
      <c r="AR115" s="16" t="str">
        <f aca="false">IF(AK115=0,"",IF(AO115="","",IF(AO115=$H115,"Part-Time",IF(AO115=$I115,"Full-Time","Casual"))))</f>
        <v/>
      </c>
      <c r="AS115" s="16" t="str">
        <f aca="false">IF(AK115=0,"",IF(AP115="","",IF(AP115=$H115,"Part-Time",IF(AP115=$I115,"Full-Time","Casual"))))</f>
        <v/>
      </c>
      <c r="AT115" s="16"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16" t="str">
        <f aca="false">IF(AK115=0,"",IF(AM115&lt;2,"",IF(OR(ISNUMBER(SEARCH("full",AR115)),UPPER(TRIM(AR115))="FT",UPPER(TRIM(AR115))="FTE"),"FT",IF(AND(OR(ISNUMBER(SEARCH("part",AR115)),UPPER(TRIM(AR115))="PT",UPPER(TRIM(AR115))="PTE"),Apply2026="Yes",OR($P115="",N($P115)&gt;=PT_MinHours)),"PT","None"))))</f>
        <v/>
      </c>
      <c r="AV115" s="16" t="str">
        <f aca="false">IF(AK115=0,"",IF(AM115&lt;3,"",IF(OR(ISNUMBER(SEARCH("full",AS115)),UPPER(TRIM(AS115))="FT",UPPER(TRIM(AS115))="FTE"),"FT",IF(AND(OR(ISNUMBER(SEARCH("part",AS115)),UPPER(TRIM(AS115))="PT",UPPER(TRIM(AS115))="PTE"),Apply2026="Yes",OR($P115="",N($P115)&gt;=PT_MinHours)),"PT","None"))))</f>
        <v/>
      </c>
      <c r="AW115" s="16" t="str">
        <f aca="false">IF(AK115=0,"",IF(AND(AM115&gt;=3,AP115&lt;=AsOfDate),AV115,IF(AND(AM115&gt;=2,AO115&lt;=AsOfDate),AU115,AT115)))</f>
        <v/>
      </c>
      <c r="AX115" s="16" t="str">
        <f aca="false">IF(AK115=0,"",IF(AsOfDate&lt;AL115,-1,12*(YEAR(AsOfDate)-YEAR(AL115))+MONTH(AsOfDate)-MONTH(AL115)-IF(DAY(AsOfDate)&lt;MIN(DAY(AL115),DAY(EOMONTH(AsOfDate,0))),1,0)))</f>
        <v/>
      </c>
      <c r="AY115" s="16" t="str">
        <f aca="false">IF(AK115=0,"",IF(OR(AM115&lt;2,AO115&gt;AsOfDate),AX115,IF((AO115-1)&lt;AL115,-1,12*(YEAR((AO115-1))-YEAR(AL115))+MONTH((AO115-1))-MONTH(AL115)-IF(DAY((AO115-1))&lt;MIN(DAY(AL115),DAY(EOMONTH((AO115-1),0))),1,0))))</f>
        <v/>
      </c>
      <c r="AZ115" s="16" t="str">
        <f aca="false">IF(AK115=0,"",IF(OR(AM115&lt;3,AP115&gt;AsOfDate),AX115,IF((AP115-1)&lt;AL115,-1,12*(YEAR((AP115-1))-YEAR(AL115))+MONTH((AP115-1))-MONTH(AL115)-IF(DAY((AP115-1))&lt;MIN(DAY(AL115),DAY(EOMONTH((AP115-1),0))),1,0))))</f>
        <v/>
      </c>
      <c r="BA115" s="16" t="str">
        <f aca="false">IF(AK115=0,"",IF(PFYDate&lt;AL115,-1,12*(YEAR(PFYDate)-YEAR(AL115))+MONTH(PFYDate)-MONTH(AL115)-IF(DAY(PFYDate)&lt;MIN(DAY(AL115),DAY(EOMONTH(PFYDate,0))),1,0)))</f>
        <v/>
      </c>
      <c r="BB115" s="16" t="str">
        <f aca="false">IF(AK115=0,"",IF(OR(AM115&lt;2,AO115&gt;PFYDate),BA115,IF((AO115-1)&lt;AL115,-1,12*(YEAR((AO115-1))-YEAR(AL115))+MONTH((AO115-1))-MONTH(AL115)-IF(DAY((AO115-1))&lt;MIN(DAY(AL115),DAY(EOMONTH((AO115-1),0))),1,0))))</f>
        <v/>
      </c>
      <c r="BC115" s="16" t="str">
        <f aca="false">IF(AK115=0,"",IF(OR(AM115&lt;3,AP115&gt;PFYDate),BA115,IF((AP115-1)&lt;AL115,-1,12*(YEAR((AP115-1))-YEAR(AL115))+MONTH((AP115-1))-MONTH(AL115)-IF(DAY((AP115-1))&lt;MIN(DAY(AL115),DAY(EOMONTH((AP115-1),0))),1,0))))</f>
        <v/>
      </c>
      <c r="BD115" s="16"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16"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16" t="str">
        <f aca="false">IF(AK115=0,"",IF(AW115="FT",IF(AX115&lt;FT_First,FT_First,IF(AX115&lt;FT_Y5,MIN(FT_Y5,FT_First+FT_Int1*(INT((AX115-FT_First)/FT_Int1)+1)),FT_Y5+12*INT((AX115-FT_Y5)/12)+FT_Int2*(INT(MOD(AX115-FT_Y5,12)/FT_Int2)+1))),IF(AW115="PT",IF(AX115&lt;PT_First,PT_First,PT_First+PT_Int*(INT((AX115-PT_First)/PT_Int)+1)),"")))</f>
        <v/>
      </c>
      <c r="BG115" s="16" t="str">
        <f aca="false">IF(AK115=0,"",IF(NOT(LH_Ready),0,COUNTIFS(INDEX(LH_Data,0,LH_ColFirst),$A115,INDEX(LH_Data,0,LH_ColSur),$B115,INDEX(LH_Data,0,LH_ColCat),BonusCat)))</f>
        <v/>
      </c>
      <c r="BH115" s="16" t="str">
        <f aca="false">IF(AK115=0,"",IF(OR(NOT(LH_Ready),BG115=0),0,SUMPRODUCT(MAX((INDEX(LH_Data,0,LH_ColFirst)=$A115)*(INDEX(LH_Data,0,LH_ColSur)=$B115)*(INDEX(LH_Data,0,LH_ColCat)=BonusCat)*ROW(LH_Data)))))</f>
        <v/>
      </c>
      <c r="BI115" s="16" t="str">
        <f aca="false">IF(AK115=0,"",IF(EOMONTH(AsOfDate,-1)&lt;AL115,-1,12*(YEAR(EOMONTH(AsOfDate,-1))-YEAR(AL115))+MONTH(EOMONTH(AsOfDate,-1))-MONTH(AL115)-IF(DAY(EOMONTH(AsOfDate,-1))&lt;MIN(DAY(AL115),DAY(EOMONTH(EOMONTH(AsOfDate,-1),0))),1,0)))</f>
        <v/>
      </c>
      <c r="BJ115" s="16" t="str">
        <f aca="false">IF(AK115=0,"",IF(OR(AM115&lt;2,AO115&gt;EOMONTH(AsOfDate,-1)),BI115,IF((AO115-1)&lt;AL115,-1,12*(YEAR((AO115-1))-YEAR(AL115))+MONTH((AO115-1))-MONTH(AL115)-IF(DAY((AO115-1))&lt;MIN(DAY(AL115),DAY(EOMONTH((AO115-1),0))),1,0))))</f>
        <v/>
      </c>
      <c r="BK115" s="16" t="str">
        <f aca="false">IF(AK115=0,"",IF(OR(AM115&lt;3,AP115&gt;EOMONTH(AsOfDate,-1)),BI115,IF((AP115-1)&lt;AL115,-1,12*(YEAR((AP115-1))-YEAR(AL115))+MONTH((AP115-1))-MONTH(AL115)-IF(DAY((AP115-1))&lt;MIN(DAY(AL115),DAY(EOMONTH((AP115-1),0))),1,0))))</f>
        <v/>
      </c>
      <c r="BL115" s="16"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16" t="str">
        <f aca="false">IF(AK115=0,"",IF(AW115="FT",IF(AX115&lt;FT_First,"",IF(AX115&lt;FT_Y5,FT_First+FT_Int1*INT((AX115-FT_First)/FT_Int1),FT_Y5+FT_Int2*INT((AX115-FT_Y5)/FT_Int2))),IF(AW115="PT",IF(AX115&lt;PT_First,"",PT_First+PT_Int*INT((AX115-PT_First)/PT_Int)),"")))</f>
        <v/>
      </c>
      <c r="BN115" s="16" t="str">
        <f aca="false">IF(AK115=0,"",IF((SchemeStart-1)&lt;AL115,-1,12*(YEAR((SchemeStart-1))-YEAR(AL115))+MONTH((SchemeStart-1))-MONTH(AL115)-IF(DAY((SchemeStart-1))&lt;MIN(DAY(AL115),DAY(EOMONTH((SchemeStart-1),0))),1,0)))</f>
        <v/>
      </c>
      <c r="BO115" s="16" t="str">
        <f aca="false">IF(AK115=0,"",IF(OR(AM115&lt;2,AO115&gt;(SchemeStart-1)),BN115,IF((AO115-1)&lt;AL115,-1,12*(YEAR((AO115-1))-YEAR(AL115))+MONTH((AO115-1))-MONTH(AL115)-IF(DAY((AO115-1))&lt;MIN(DAY(AL115),DAY(EOMONTH((AO115-1),0))),1,0))))</f>
        <v/>
      </c>
      <c r="BP115" s="16" t="str">
        <f aca="false">IF(AK115=0,"",IF(OR(AM115&lt;3,AP115&gt;(SchemeStart-1)),BN115,IF((AP115-1)&lt;AL115,-1,12*(YEAR((AP115-1))-YEAR(AL115))+MONTH((AP115-1))-MONTH(AL115)-IF(DAY((AP115-1))&lt;MIN(DAY(AL115),DAY(EOMONTH((AP115-1),0))),1,0))))</f>
        <v/>
      </c>
      <c r="BQ115" s="16"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12"/>
      <c r="B116" s="12"/>
      <c r="C116" s="12"/>
      <c r="D116" s="13"/>
      <c r="E116" s="14" t="str">
        <f aca="false">IF(OR(AK116=0,$D116=""),"",DATE(YEAR(AsOfDate)+IF(DATE(YEAR(AsOfDate),MONTH($D116),DAY($D116))&lt;=AsOfDate,1,0),MONTH($D116),DAY($D116)))</f>
        <v/>
      </c>
      <c r="F116" s="13"/>
      <c r="G116" s="13"/>
      <c r="H116" s="13"/>
      <c r="I116" s="13"/>
      <c r="J116" s="13"/>
      <c r="K116" s="14" t="str">
        <f aca="false">IF(AK116=0,"",DATE(YEAR(AsOfDate)+IF(DATE(YEAR(AsOfDate),MONTH(AL116),DAY(AL116))&lt;=AsOfDate,1,0),MONTH(AL116),DAY(AL116)))</f>
        <v/>
      </c>
      <c r="L116" s="15" t="str">
        <f aca="false">IF(AK116=0,"",ROUND((AsOfDate-AL116)/365.25,1))</f>
        <v/>
      </c>
      <c r="M116" s="16" t="str">
        <f aca="false">IF(AK116=0,"",IF(AsOfDate&lt;AL116,"-",DATEDIF(AL116,AsOfDate,"y")&amp;"y "&amp;DATEDIF(AL116,AsOfDate,"ym")&amp;"m "&amp;DATEDIF(AL116,AsOfDate,"md")&amp;"d"))</f>
        <v/>
      </c>
      <c r="N116" s="17" t="str">
        <f aca="false">IF(AK116=0,"",O116*HoursPerDay)</f>
        <v/>
      </c>
      <c r="O116" s="17" t="str">
        <f aca="false">IF(AK116=0,"",MAX(0,BD116-BQ116))</f>
        <v/>
      </c>
      <c r="P116" s="18"/>
      <c r="Q116" s="16"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16"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IF(AK116=0,"",IF(AW116="None","",EDATE(AL116,BF116)))</f>
        <v/>
      </c>
      <c r="T116" s="17" t="str">
        <f aca="false">IF(AK116=0,"",IF(NOT(LH_Ready),"",IF($F116&gt;PFYDate,0,IF(LH_ColPeriod=0,W116-U116+V116,SUMIFS(INDEX(LH_Data,0,LH_ColAcc),INDEX(LH_Data,0,LH_ColFirst),$A116,INDEX(LH_Data,0,LH_ColSur),$B116,INDEX(LH_Data,0,LH_ColCat),BonusCat,INDEX(LH_Data,0,LH_ColPeriod),LH_OpenLabel)*UnitFactor))))</f>
        <v/>
      </c>
      <c r="U116" s="17" t="str">
        <f aca="false">IF(AK116=0,"",IF(NOT(LH_Ready),"",SUMIFS(INDEX(LH_Data,0,LH_ColAcc),INDEX(LH_Data,0,LH_ColFirst),$A116,INDEX(LH_Data,0,LH_ColSur),$B116,INDEX(LH_Data,0,LH_ColCat),BonusCat,INDEX(LH_Data,0,LH_ColStart),"&gt;="&amp;AL116)*UnitFactor))</f>
        <v/>
      </c>
      <c r="V116" s="17" t="str">
        <f aca="false">IF(AK116=0,"",IF(NOT(LH_Ready),"",SUMIFS(INDEX(LH_Data,0,LH_ColTaken),INDEX(LH_Data,0,LH_ColFirst),$A116,INDEX(LH_Data,0,LH_ColSur),$B116,INDEX(LH_Data,0,LH_ColCat),BonusCat,INDEX(LH_Data,0,LH_ColStart),"&gt;="&amp;AL116)*UnitFactor))</f>
        <v/>
      </c>
      <c r="W116" s="17" t="str">
        <f aca="false">IF(AK116=0,"",IF(NOT(LH_Ready),"",IF(BH116=0,0,INDEX(INDEX(LH_Data,0,LH_ColClose),BH116-1)*UnitFactor)))</f>
        <v/>
      </c>
      <c r="X116" s="17" t="str">
        <f aca="false">IF(AK116=0,"",(MAX(0,BD116-BQ116)-MAX(0,BE116-BQ116))*HoursPerDay)</f>
        <v/>
      </c>
      <c r="Y116" s="17"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N116-N(T116)-N(U116)))))</f>
        <v/>
      </c>
      <c r="Z116" s="16" t="str">
        <f aca="false">IF(OR(AK116=0,Y116=""),"",IF(Y116&gt;0,"Yes","No"))</f>
        <v/>
      </c>
      <c r="AA116" s="16"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17" t="str">
        <f aca="false">IF(OR(AK116=0,T116=""),"",MAX(0,BE116-BQ116)*HoursPerDay-T116)</f>
        <v/>
      </c>
      <c r="AC116" s="16" t="str">
        <f aca="false">IF(AK116=0,"",BG116)</f>
        <v/>
      </c>
      <c r="AD116" s="16"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17" t="str">
        <f aca="false">IF(AK116=0,"",O116-MAX(0,BL116-BQ116))</f>
        <v/>
      </c>
      <c r="AF116" s="14" t="str">
        <f aca="false">IF(OR(AK116=0,AE116="",N(AE116)=0,BM116=""),"",EDATE(AL116,BM116))</f>
        <v/>
      </c>
      <c r="AG116" s="17" t="str">
        <f aca="false">IF(AK116=0,"",MIN(BD116,BQ116))</f>
        <v/>
      </c>
      <c r="AH116" s="17" t="str">
        <f aca="false">IF(AK116=0,"",IF(NOT(LH_Ready),"",IF(BG116=0,0,MAX(0,ROUND(N(T116)+N(U116)-N116,2)))))</f>
        <v/>
      </c>
      <c r="AI116" s="12"/>
      <c r="AJ116" s="12"/>
      <c r="AK116" s="16" t="n">
        <f aca="false">IF(OR(LEN($A116&amp;$B116)=0,$F116=""),0,1)</f>
        <v>0</v>
      </c>
      <c r="AL116" s="14"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16" t="str">
        <f aca="false">IF(AK116=0,"",COUNT($G116:$I116))</f>
        <v/>
      </c>
      <c r="AN116" s="14" t="str">
        <f aca="false">IF(AK116=0,"",IFERROR(SMALL($G116:$I116,1),""))</f>
        <v/>
      </c>
      <c r="AO116" s="14" t="str">
        <f aca="false">IF(AK116=0,"",IFERROR(SMALL($G116:$I116,2),""))</f>
        <v/>
      </c>
      <c r="AP116" s="14" t="str">
        <f aca="false">IF(AK116=0,"",IFERROR(SMALL($G116:$I116,3),""))</f>
        <v/>
      </c>
      <c r="AQ116" s="16" t="str">
        <f aca="false">IF(AK116=0,"",IF(AN116="","",IF(AN116=$H116,"Part-Time",IF(AN116=$I116,"Full-Time","Casual"))))</f>
        <v/>
      </c>
      <c r="AR116" s="16" t="str">
        <f aca="false">IF(AK116=0,"",IF(AO116="","",IF(AO116=$H116,"Part-Time",IF(AO116=$I116,"Full-Time","Casual"))))</f>
        <v/>
      </c>
      <c r="AS116" s="16" t="str">
        <f aca="false">IF(AK116=0,"",IF(AP116="","",IF(AP116=$H116,"Part-Time",IF(AP116=$I116,"Full-Time","Casual"))))</f>
        <v/>
      </c>
      <c r="AT116" s="16"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16" t="str">
        <f aca="false">IF(AK116=0,"",IF(AM116&lt;2,"",IF(OR(ISNUMBER(SEARCH("full",AR116)),UPPER(TRIM(AR116))="FT",UPPER(TRIM(AR116))="FTE"),"FT",IF(AND(OR(ISNUMBER(SEARCH("part",AR116)),UPPER(TRIM(AR116))="PT",UPPER(TRIM(AR116))="PTE"),Apply2026="Yes",OR($P116="",N($P116)&gt;=PT_MinHours)),"PT","None"))))</f>
        <v/>
      </c>
      <c r="AV116" s="16" t="str">
        <f aca="false">IF(AK116=0,"",IF(AM116&lt;3,"",IF(OR(ISNUMBER(SEARCH("full",AS116)),UPPER(TRIM(AS116))="FT",UPPER(TRIM(AS116))="FTE"),"FT",IF(AND(OR(ISNUMBER(SEARCH("part",AS116)),UPPER(TRIM(AS116))="PT",UPPER(TRIM(AS116))="PTE"),Apply2026="Yes",OR($P116="",N($P116)&gt;=PT_MinHours)),"PT","None"))))</f>
        <v/>
      </c>
      <c r="AW116" s="16" t="str">
        <f aca="false">IF(AK116=0,"",IF(AND(AM116&gt;=3,AP116&lt;=AsOfDate),AV116,IF(AND(AM116&gt;=2,AO116&lt;=AsOfDate),AU116,AT116)))</f>
        <v/>
      </c>
      <c r="AX116" s="16" t="str">
        <f aca="false">IF(AK116=0,"",IF(AsOfDate&lt;AL116,-1,12*(YEAR(AsOfDate)-YEAR(AL116))+MONTH(AsOfDate)-MONTH(AL116)-IF(DAY(AsOfDate)&lt;MIN(DAY(AL116),DAY(EOMONTH(AsOfDate,0))),1,0)))</f>
        <v/>
      </c>
      <c r="AY116" s="16" t="str">
        <f aca="false">IF(AK116=0,"",IF(OR(AM116&lt;2,AO116&gt;AsOfDate),AX116,IF((AO116-1)&lt;AL116,-1,12*(YEAR((AO116-1))-YEAR(AL116))+MONTH((AO116-1))-MONTH(AL116)-IF(DAY((AO116-1))&lt;MIN(DAY(AL116),DAY(EOMONTH((AO116-1),0))),1,0))))</f>
        <v/>
      </c>
      <c r="AZ116" s="16" t="str">
        <f aca="false">IF(AK116=0,"",IF(OR(AM116&lt;3,AP116&gt;AsOfDate),AX116,IF((AP116-1)&lt;AL116,-1,12*(YEAR((AP116-1))-YEAR(AL116))+MONTH((AP116-1))-MONTH(AL116)-IF(DAY((AP116-1))&lt;MIN(DAY(AL116),DAY(EOMONTH((AP116-1),0))),1,0))))</f>
        <v/>
      </c>
      <c r="BA116" s="16" t="str">
        <f aca="false">IF(AK116=0,"",IF(PFYDate&lt;AL116,-1,12*(YEAR(PFYDate)-YEAR(AL116))+MONTH(PFYDate)-MONTH(AL116)-IF(DAY(PFYDate)&lt;MIN(DAY(AL116),DAY(EOMONTH(PFYDate,0))),1,0)))</f>
        <v/>
      </c>
      <c r="BB116" s="16" t="str">
        <f aca="false">IF(AK116=0,"",IF(OR(AM116&lt;2,AO116&gt;PFYDate),BA116,IF((AO116-1)&lt;AL116,-1,12*(YEAR((AO116-1))-YEAR(AL116))+MONTH((AO116-1))-MONTH(AL116)-IF(DAY((AO116-1))&lt;MIN(DAY(AL116),DAY(EOMONTH((AO116-1),0))),1,0))))</f>
        <v/>
      </c>
      <c r="BC116" s="16" t="str">
        <f aca="false">IF(AK116=0,"",IF(OR(AM116&lt;3,AP116&gt;PFYDate),BA116,IF((AP116-1)&lt;AL116,-1,12*(YEAR((AP116-1))-YEAR(AL116))+MONTH((AP116-1))-MONTH(AL116)-IF(DAY((AP116-1))&lt;MIN(DAY(AL116),DAY(EOMONTH((AP116-1),0))),1,0))))</f>
        <v/>
      </c>
      <c r="BD116" s="16"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16"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16" t="str">
        <f aca="false">IF(AK116=0,"",IF(AW116="FT",IF(AX116&lt;FT_First,FT_First,IF(AX116&lt;FT_Y5,MIN(FT_Y5,FT_First+FT_Int1*(INT((AX116-FT_First)/FT_Int1)+1)),FT_Y5+12*INT((AX116-FT_Y5)/12)+FT_Int2*(INT(MOD(AX116-FT_Y5,12)/FT_Int2)+1))),IF(AW116="PT",IF(AX116&lt;PT_First,PT_First,PT_First+PT_Int*(INT((AX116-PT_First)/PT_Int)+1)),"")))</f>
        <v/>
      </c>
      <c r="BG116" s="16" t="str">
        <f aca="false">IF(AK116=0,"",IF(NOT(LH_Ready),0,COUNTIFS(INDEX(LH_Data,0,LH_ColFirst),$A116,INDEX(LH_Data,0,LH_ColSur),$B116,INDEX(LH_Data,0,LH_ColCat),BonusCat)))</f>
        <v/>
      </c>
      <c r="BH116" s="16" t="str">
        <f aca="false">IF(AK116=0,"",IF(OR(NOT(LH_Ready),BG116=0),0,SUMPRODUCT(MAX((INDEX(LH_Data,0,LH_ColFirst)=$A116)*(INDEX(LH_Data,0,LH_ColSur)=$B116)*(INDEX(LH_Data,0,LH_ColCat)=BonusCat)*ROW(LH_Data)))))</f>
        <v/>
      </c>
      <c r="BI116" s="16" t="str">
        <f aca="false">IF(AK116=0,"",IF(EOMONTH(AsOfDate,-1)&lt;AL116,-1,12*(YEAR(EOMONTH(AsOfDate,-1))-YEAR(AL116))+MONTH(EOMONTH(AsOfDate,-1))-MONTH(AL116)-IF(DAY(EOMONTH(AsOfDate,-1))&lt;MIN(DAY(AL116),DAY(EOMONTH(EOMONTH(AsOfDate,-1),0))),1,0)))</f>
        <v/>
      </c>
      <c r="BJ116" s="16" t="str">
        <f aca="false">IF(AK116=0,"",IF(OR(AM116&lt;2,AO116&gt;EOMONTH(AsOfDate,-1)),BI116,IF((AO116-1)&lt;AL116,-1,12*(YEAR((AO116-1))-YEAR(AL116))+MONTH((AO116-1))-MONTH(AL116)-IF(DAY((AO116-1))&lt;MIN(DAY(AL116),DAY(EOMONTH((AO116-1),0))),1,0))))</f>
        <v/>
      </c>
      <c r="BK116" s="16" t="str">
        <f aca="false">IF(AK116=0,"",IF(OR(AM116&lt;3,AP116&gt;EOMONTH(AsOfDate,-1)),BI116,IF((AP116-1)&lt;AL116,-1,12*(YEAR((AP116-1))-YEAR(AL116))+MONTH((AP116-1))-MONTH(AL116)-IF(DAY((AP116-1))&lt;MIN(DAY(AL116),DAY(EOMONTH((AP116-1),0))),1,0))))</f>
        <v/>
      </c>
      <c r="BL116" s="16"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16" t="str">
        <f aca="false">IF(AK116=0,"",IF(AW116="FT",IF(AX116&lt;FT_First,"",IF(AX116&lt;FT_Y5,FT_First+FT_Int1*INT((AX116-FT_First)/FT_Int1),FT_Y5+FT_Int2*INT((AX116-FT_Y5)/FT_Int2))),IF(AW116="PT",IF(AX116&lt;PT_First,"",PT_First+PT_Int*INT((AX116-PT_First)/PT_Int)),"")))</f>
        <v/>
      </c>
      <c r="BN116" s="16" t="str">
        <f aca="false">IF(AK116=0,"",IF((SchemeStart-1)&lt;AL116,-1,12*(YEAR((SchemeStart-1))-YEAR(AL116))+MONTH((SchemeStart-1))-MONTH(AL116)-IF(DAY((SchemeStart-1))&lt;MIN(DAY(AL116),DAY(EOMONTH((SchemeStart-1),0))),1,0)))</f>
        <v/>
      </c>
      <c r="BO116" s="16" t="str">
        <f aca="false">IF(AK116=0,"",IF(OR(AM116&lt;2,AO116&gt;(SchemeStart-1)),BN116,IF((AO116-1)&lt;AL116,-1,12*(YEAR((AO116-1))-YEAR(AL116))+MONTH((AO116-1))-MONTH(AL116)-IF(DAY((AO116-1))&lt;MIN(DAY(AL116),DAY(EOMONTH((AO116-1),0))),1,0))))</f>
        <v/>
      </c>
      <c r="BP116" s="16" t="str">
        <f aca="false">IF(AK116=0,"",IF(OR(AM116&lt;3,AP116&gt;(SchemeStart-1)),BN116,IF((AP116-1)&lt;AL116,-1,12*(YEAR((AP116-1))-YEAR(AL116))+MONTH((AP116-1))-MONTH(AL116)-IF(DAY((AP116-1))&lt;MIN(DAY(AL116),DAY(EOMONTH((AP116-1),0))),1,0))))</f>
        <v/>
      </c>
      <c r="BQ116" s="16"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12"/>
      <c r="B117" s="12"/>
      <c r="C117" s="12"/>
      <c r="D117" s="13"/>
      <c r="E117" s="14" t="str">
        <f aca="false">IF(OR(AK117=0,$D117=""),"",DATE(YEAR(AsOfDate)+IF(DATE(YEAR(AsOfDate),MONTH($D117),DAY($D117))&lt;=AsOfDate,1,0),MONTH($D117),DAY($D117)))</f>
        <v/>
      </c>
      <c r="F117" s="13"/>
      <c r="G117" s="13"/>
      <c r="H117" s="13"/>
      <c r="I117" s="13"/>
      <c r="J117" s="13"/>
      <c r="K117" s="14" t="str">
        <f aca="false">IF(AK117=0,"",DATE(YEAR(AsOfDate)+IF(DATE(YEAR(AsOfDate),MONTH(AL117),DAY(AL117))&lt;=AsOfDate,1,0),MONTH(AL117),DAY(AL117)))</f>
        <v/>
      </c>
      <c r="L117" s="15" t="str">
        <f aca="false">IF(AK117=0,"",ROUND((AsOfDate-AL117)/365.25,1))</f>
        <v/>
      </c>
      <c r="M117" s="16" t="str">
        <f aca="false">IF(AK117=0,"",IF(AsOfDate&lt;AL117,"-",DATEDIF(AL117,AsOfDate,"y")&amp;"y "&amp;DATEDIF(AL117,AsOfDate,"ym")&amp;"m "&amp;DATEDIF(AL117,AsOfDate,"md")&amp;"d"))</f>
        <v/>
      </c>
      <c r="N117" s="17" t="str">
        <f aca="false">IF(AK117=0,"",O117*HoursPerDay)</f>
        <v/>
      </c>
      <c r="O117" s="17" t="str">
        <f aca="false">IF(AK117=0,"",MAX(0,BD117-BQ117))</f>
        <v/>
      </c>
      <c r="P117" s="18"/>
      <c r="Q117" s="16"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16"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IF(AK117=0,"",IF(AW117="None","",EDATE(AL117,BF117)))</f>
        <v/>
      </c>
      <c r="T117" s="17" t="str">
        <f aca="false">IF(AK117=0,"",IF(NOT(LH_Ready),"",IF($F117&gt;PFYDate,0,IF(LH_ColPeriod=0,W117-U117+V117,SUMIFS(INDEX(LH_Data,0,LH_ColAcc),INDEX(LH_Data,0,LH_ColFirst),$A117,INDEX(LH_Data,0,LH_ColSur),$B117,INDEX(LH_Data,0,LH_ColCat),BonusCat,INDEX(LH_Data,0,LH_ColPeriod),LH_OpenLabel)*UnitFactor))))</f>
        <v/>
      </c>
      <c r="U117" s="17" t="str">
        <f aca="false">IF(AK117=0,"",IF(NOT(LH_Ready),"",SUMIFS(INDEX(LH_Data,0,LH_ColAcc),INDEX(LH_Data,0,LH_ColFirst),$A117,INDEX(LH_Data,0,LH_ColSur),$B117,INDEX(LH_Data,0,LH_ColCat),BonusCat,INDEX(LH_Data,0,LH_ColStart),"&gt;="&amp;AL117)*UnitFactor))</f>
        <v/>
      </c>
      <c r="V117" s="17" t="str">
        <f aca="false">IF(AK117=0,"",IF(NOT(LH_Ready),"",SUMIFS(INDEX(LH_Data,0,LH_ColTaken),INDEX(LH_Data,0,LH_ColFirst),$A117,INDEX(LH_Data,0,LH_ColSur),$B117,INDEX(LH_Data,0,LH_ColCat),BonusCat,INDEX(LH_Data,0,LH_ColStart),"&gt;="&amp;AL117)*UnitFactor))</f>
        <v/>
      </c>
      <c r="W117" s="17" t="str">
        <f aca="false">IF(AK117=0,"",IF(NOT(LH_Ready),"",IF(BH117=0,0,INDEX(INDEX(LH_Data,0,LH_ColClose),BH117-1)*UnitFactor)))</f>
        <v/>
      </c>
      <c r="X117" s="17" t="str">
        <f aca="false">IF(AK117=0,"",(MAX(0,BD117-BQ117)-MAX(0,BE117-BQ117))*HoursPerDay)</f>
        <v/>
      </c>
      <c r="Y117" s="17"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N117-N(T117)-N(U117)))))</f>
        <v/>
      </c>
      <c r="Z117" s="16" t="str">
        <f aca="false">IF(OR(AK117=0,Y117=""),"",IF(Y117&gt;0,"Yes","No"))</f>
        <v/>
      </c>
      <c r="AA117" s="16"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17" t="str">
        <f aca="false">IF(OR(AK117=0,T117=""),"",MAX(0,BE117-BQ117)*HoursPerDay-T117)</f>
        <v/>
      </c>
      <c r="AC117" s="16" t="str">
        <f aca="false">IF(AK117=0,"",BG117)</f>
        <v/>
      </c>
      <c r="AD117" s="16"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17" t="str">
        <f aca="false">IF(AK117=0,"",O117-MAX(0,BL117-BQ117))</f>
        <v/>
      </c>
      <c r="AF117" s="14" t="str">
        <f aca="false">IF(OR(AK117=0,AE117="",N(AE117)=0,BM117=""),"",EDATE(AL117,BM117))</f>
        <v/>
      </c>
      <c r="AG117" s="17" t="str">
        <f aca="false">IF(AK117=0,"",MIN(BD117,BQ117))</f>
        <v/>
      </c>
      <c r="AH117" s="17" t="str">
        <f aca="false">IF(AK117=0,"",IF(NOT(LH_Ready),"",IF(BG117=0,0,MAX(0,ROUND(N(T117)+N(U117)-N117,2)))))</f>
        <v/>
      </c>
      <c r="AI117" s="12"/>
      <c r="AJ117" s="12"/>
      <c r="AK117" s="16" t="n">
        <f aca="false">IF(OR(LEN($A117&amp;$B117)=0,$F117=""),0,1)</f>
        <v>0</v>
      </c>
      <c r="AL117" s="14"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16" t="str">
        <f aca="false">IF(AK117=0,"",COUNT($G117:$I117))</f>
        <v/>
      </c>
      <c r="AN117" s="14" t="str">
        <f aca="false">IF(AK117=0,"",IFERROR(SMALL($G117:$I117,1),""))</f>
        <v/>
      </c>
      <c r="AO117" s="14" t="str">
        <f aca="false">IF(AK117=0,"",IFERROR(SMALL($G117:$I117,2),""))</f>
        <v/>
      </c>
      <c r="AP117" s="14" t="str">
        <f aca="false">IF(AK117=0,"",IFERROR(SMALL($G117:$I117,3),""))</f>
        <v/>
      </c>
      <c r="AQ117" s="16" t="str">
        <f aca="false">IF(AK117=0,"",IF(AN117="","",IF(AN117=$H117,"Part-Time",IF(AN117=$I117,"Full-Time","Casual"))))</f>
        <v/>
      </c>
      <c r="AR117" s="16" t="str">
        <f aca="false">IF(AK117=0,"",IF(AO117="","",IF(AO117=$H117,"Part-Time",IF(AO117=$I117,"Full-Time","Casual"))))</f>
        <v/>
      </c>
      <c r="AS117" s="16" t="str">
        <f aca="false">IF(AK117=0,"",IF(AP117="","",IF(AP117=$H117,"Part-Time",IF(AP117=$I117,"Full-Time","Casual"))))</f>
        <v/>
      </c>
      <c r="AT117" s="16"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16" t="str">
        <f aca="false">IF(AK117=0,"",IF(AM117&lt;2,"",IF(OR(ISNUMBER(SEARCH("full",AR117)),UPPER(TRIM(AR117))="FT",UPPER(TRIM(AR117))="FTE"),"FT",IF(AND(OR(ISNUMBER(SEARCH("part",AR117)),UPPER(TRIM(AR117))="PT",UPPER(TRIM(AR117))="PTE"),Apply2026="Yes",OR($P117="",N($P117)&gt;=PT_MinHours)),"PT","None"))))</f>
        <v/>
      </c>
      <c r="AV117" s="16" t="str">
        <f aca="false">IF(AK117=0,"",IF(AM117&lt;3,"",IF(OR(ISNUMBER(SEARCH("full",AS117)),UPPER(TRIM(AS117))="FT",UPPER(TRIM(AS117))="FTE"),"FT",IF(AND(OR(ISNUMBER(SEARCH("part",AS117)),UPPER(TRIM(AS117))="PT",UPPER(TRIM(AS117))="PTE"),Apply2026="Yes",OR($P117="",N($P117)&gt;=PT_MinHours)),"PT","None"))))</f>
        <v/>
      </c>
      <c r="AW117" s="16" t="str">
        <f aca="false">IF(AK117=0,"",IF(AND(AM117&gt;=3,AP117&lt;=AsOfDate),AV117,IF(AND(AM117&gt;=2,AO117&lt;=AsOfDate),AU117,AT117)))</f>
        <v/>
      </c>
      <c r="AX117" s="16" t="str">
        <f aca="false">IF(AK117=0,"",IF(AsOfDate&lt;AL117,-1,12*(YEAR(AsOfDate)-YEAR(AL117))+MONTH(AsOfDate)-MONTH(AL117)-IF(DAY(AsOfDate)&lt;MIN(DAY(AL117),DAY(EOMONTH(AsOfDate,0))),1,0)))</f>
        <v/>
      </c>
      <c r="AY117" s="16" t="str">
        <f aca="false">IF(AK117=0,"",IF(OR(AM117&lt;2,AO117&gt;AsOfDate),AX117,IF((AO117-1)&lt;AL117,-1,12*(YEAR((AO117-1))-YEAR(AL117))+MONTH((AO117-1))-MONTH(AL117)-IF(DAY((AO117-1))&lt;MIN(DAY(AL117),DAY(EOMONTH((AO117-1),0))),1,0))))</f>
        <v/>
      </c>
      <c r="AZ117" s="16" t="str">
        <f aca="false">IF(AK117=0,"",IF(OR(AM117&lt;3,AP117&gt;AsOfDate),AX117,IF((AP117-1)&lt;AL117,-1,12*(YEAR((AP117-1))-YEAR(AL117))+MONTH((AP117-1))-MONTH(AL117)-IF(DAY((AP117-1))&lt;MIN(DAY(AL117),DAY(EOMONTH((AP117-1),0))),1,0))))</f>
        <v/>
      </c>
      <c r="BA117" s="16" t="str">
        <f aca="false">IF(AK117=0,"",IF(PFYDate&lt;AL117,-1,12*(YEAR(PFYDate)-YEAR(AL117))+MONTH(PFYDate)-MONTH(AL117)-IF(DAY(PFYDate)&lt;MIN(DAY(AL117),DAY(EOMONTH(PFYDate,0))),1,0)))</f>
        <v/>
      </c>
      <c r="BB117" s="16" t="str">
        <f aca="false">IF(AK117=0,"",IF(OR(AM117&lt;2,AO117&gt;PFYDate),BA117,IF((AO117-1)&lt;AL117,-1,12*(YEAR((AO117-1))-YEAR(AL117))+MONTH((AO117-1))-MONTH(AL117)-IF(DAY((AO117-1))&lt;MIN(DAY(AL117),DAY(EOMONTH((AO117-1),0))),1,0))))</f>
        <v/>
      </c>
      <c r="BC117" s="16" t="str">
        <f aca="false">IF(AK117=0,"",IF(OR(AM117&lt;3,AP117&gt;PFYDate),BA117,IF((AP117-1)&lt;AL117,-1,12*(YEAR((AP117-1))-YEAR(AL117))+MONTH((AP117-1))-MONTH(AL117)-IF(DAY((AP117-1))&lt;MIN(DAY(AL117),DAY(EOMONTH((AP117-1),0))),1,0))))</f>
        <v/>
      </c>
      <c r="BD117" s="16"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16"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16" t="str">
        <f aca="false">IF(AK117=0,"",IF(AW117="FT",IF(AX117&lt;FT_First,FT_First,IF(AX117&lt;FT_Y5,MIN(FT_Y5,FT_First+FT_Int1*(INT((AX117-FT_First)/FT_Int1)+1)),FT_Y5+12*INT((AX117-FT_Y5)/12)+FT_Int2*(INT(MOD(AX117-FT_Y5,12)/FT_Int2)+1))),IF(AW117="PT",IF(AX117&lt;PT_First,PT_First,PT_First+PT_Int*(INT((AX117-PT_First)/PT_Int)+1)),"")))</f>
        <v/>
      </c>
      <c r="BG117" s="16" t="str">
        <f aca="false">IF(AK117=0,"",IF(NOT(LH_Ready),0,COUNTIFS(INDEX(LH_Data,0,LH_ColFirst),$A117,INDEX(LH_Data,0,LH_ColSur),$B117,INDEX(LH_Data,0,LH_ColCat),BonusCat)))</f>
        <v/>
      </c>
      <c r="BH117" s="16" t="str">
        <f aca="false">IF(AK117=0,"",IF(OR(NOT(LH_Ready),BG117=0),0,SUMPRODUCT(MAX((INDEX(LH_Data,0,LH_ColFirst)=$A117)*(INDEX(LH_Data,0,LH_ColSur)=$B117)*(INDEX(LH_Data,0,LH_ColCat)=BonusCat)*ROW(LH_Data)))))</f>
        <v/>
      </c>
      <c r="BI117" s="16" t="str">
        <f aca="false">IF(AK117=0,"",IF(EOMONTH(AsOfDate,-1)&lt;AL117,-1,12*(YEAR(EOMONTH(AsOfDate,-1))-YEAR(AL117))+MONTH(EOMONTH(AsOfDate,-1))-MONTH(AL117)-IF(DAY(EOMONTH(AsOfDate,-1))&lt;MIN(DAY(AL117),DAY(EOMONTH(EOMONTH(AsOfDate,-1),0))),1,0)))</f>
        <v/>
      </c>
      <c r="BJ117" s="16" t="str">
        <f aca="false">IF(AK117=0,"",IF(OR(AM117&lt;2,AO117&gt;EOMONTH(AsOfDate,-1)),BI117,IF((AO117-1)&lt;AL117,-1,12*(YEAR((AO117-1))-YEAR(AL117))+MONTH((AO117-1))-MONTH(AL117)-IF(DAY((AO117-1))&lt;MIN(DAY(AL117),DAY(EOMONTH((AO117-1),0))),1,0))))</f>
        <v/>
      </c>
      <c r="BK117" s="16" t="str">
        <f aca="false">IF(AK117=0,"",IF(OR(AM117&lt;3,AP117&gt;EOMONTH(AsOfDate,-1)),BI117,IF((AP117-1)&lt;AL117,-1,12*(YEAR((AP117-1))-YEAR(AL117))+MONTH((AP117-1))-MONTH(AL117)-IF(DAY((AP117-1))&lt;MIN(DAY(AL117),DAY(EOMONTH((AP117-1),0))),1,0))))</f>
        <v/>
      </c>
      <c r="BL117" s="16"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16" t="str">
        <f aca="false">IF(AK117=0,"",IF(AW117="FT",IF(AX117&lt;FT_First,"",IF(AX117&lt;FT_Y5,FT_First+FT_Int1*INT((AX117-FT_First)/FT_Int1),FT_Y5+FT_Int2*INT((AX117-FT_Y5)/FT_Int2))),IF(AW117="PT",IF(AX117&lt;PT_First,"",PT_First+PT_Int*INT((AX117-PT_First)/PT_Int)),"")))</f>
        <v/>
      </c>
      <c r="BN117" s="16" t="str">
        <f aca="false">IF(AK117=0,"",IF((SchemeStart-1)&lt;AL117,-1,12*(YEAR((SchemeStart-1))-YEAR(AL117))+MONTH((SchemeStart-1))-MONTH(AL117)-IF(DAY((SchemeStart-1))&lt;MIN(DAY(AL117),DAY(EOMONTH((SchemeStart-1),0))),1,0)))</f>
        <v/>
      </c>
      <c r="BO117" s="16" t="str">
        <f aca="false">IF(AK117=0,"",IF(OR(AM117&lt;2,AO117&gt;(SchemeStart-1)),BN117,IF((AO117-1)&lt;AL117,-1,12*(YEAR((AO117-1))-YEAR(AL117))+MONTH((AO117-1))-MONTH(AL117)-IF(DAY((AO117-1))&lt;MIN(DAY(AL117),DAY(EOMONTH((AO117-1),0))),1,0))))</f>
        <v/>
      </c>
      <c r="BP117" s="16" t="str">
        <f aca="false">IF(AK117=0,"",IF(OR(AM117&lt;3,AP117&gt;(SchemeStart-1)),BN117,IF((AP117-1)&lt;AL117,-1,12*(YEAR((AP117-1))-YEAR(AL117))+MONTH((AP117-1))-MONTH(AL117)-IF(DAY((AP117-1))&lt;MIN(DAY(AL117),DAY(EOMONTH((AP117-1),0))),1,0))))</f>
        <v/>
      </c>
      <c r="BQ117" s="16"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12"/>
      <c r="B118" s="12"/>
      <c r="C118" s="12"/>
      <c r="D118" s="13"/>
      <c r="E118" s="14" t="str">
        <f aca="false">IF(OR(AK118=0,$D118=""),"",DATE(YEAR(AsOfDate)+IF(DATE(YEAR(AsOfDate),MONTH($D118),DAY($D118))&lt;=AsOfDate,1,0),MONTH($D118),DAY($D118)))</f>
        <v/>
      </c>
      <c r="F118" s="13"/>
      <c r="G118" s="13"/>
      <c r="H118" s="13"/>
      <c r="I118" s="13"/>
      <c r="J118" s="13"/>
      <c r="K118" s="14" t="str">
        <f aca="false">IF(AK118=0,"",DATE(YEAR(AsOfDate)+IF(DATE(YEAR(AsOfDate),MONTH(AL118),DAY(AL118))&lt;=AsOfDate,1,0),MONTH(AL118),DAY(AL118)))</f>
        <v/>
      </c>
      <c r="L118" s="15" t="str">
        <f aca="false">IF(AK118=0,"",ROUND((AsOfDate-AL118)/365.25,1))</f>
        <v/>
      </c>
      <c r="M118" s="16" t="str">
        <f aca="false">IF(AK118=0,"",IF(AsOfDate&lt;AL118,"-",DATEDIF(AL118,AsOfDate,"y")&amp;"y "&amp;DATEDIF(AL118,AsOfDate,"ym")&amp;"m "&amp;DATEDIF(AL118,AsOfDate,"md")&amp;"d"))</f>
        <v/>
      </c>
      <c r="N118" s="17" t="str">
        <f aca="false">IF(AK118=0,"",O118*HoursPerDay)</f>
        <v/>
      </c>
      <c r="O118" s="17" t="str">
        <f aca="false">IF(AK118=0,"",MAX(0,BD118-BQ118))</f>
        <v/>
      </c>
      <c r="P118" s="18"/>
      <c r="Q118" s="16"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16"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IF(AK118=0,"",IF(AW118="None","",EDATE(AL118,BF118)))</f>
        <v/>
      </c>
      <c r="T118" s="17" t="str">
        <f aca="false">IF(AK118=0,"",IF(NOT(LH_Ready),"",IF($F118&gt;PFYDate,0,IF(LH_ColPeriod=0,W118-U118+V118,SUMIFS(INDEX(LH_Data,0,LH_ColAcc),INDEX(LH_Data,0,LH_ColFirst),$A118,INDEX(LH_Data,0,LH_ColSur),$B118,INDEX(LH_Data,0,LH_ColCat),BonusCat,INDEX(LH_Data,0,LH_ColPeriod),LH_OpenLabel)*UnitFactor))))</f>
        <v/>
      </c>
      <c r="U118" s="17" t="str">
        <f aca="false">IF(AK118=0,"",IF(NOT(LH_Ready),"",SUMIFS(INDEX(LH_Data,0,LH_ColAcc),INDEX(LH_Data,0,LH_ColFirst),$A118,INDEX(LH_Data,0,LH_ColSur),$B118,INDEX(LH_Data,0,LH_ColCat),BonusCat,INDEX(LH_Data,0,LH_ColStart),"&gt;="&amp;AL118)*UnitFactor))</f>
        <v/>
      </c>
      <c r="V118" s="17" t="str">
        <f aca="false">IF(AK118=0,"",IF(NOT(LH_Ready),"",SUMIFS(INDEX(LH_Data,0,LH_ColTaken),INDEX(LH_Data,0,LH_ColFirst),$A118,INDEX(LH_Data,0,LH_ColSur),$B118,INDEX(LH_Data,0,LH_ColCat),BonusCat,INDEX(LH_Data,0,LH_ColStart),"&gt;="&amp;AL118)*UnitFactor))</f>
        <v/>
      </c>
      <c r="W118" s="17" t="str">
        <f aca="false">IF(AK118=0,"",IF(NOT(LH_Ready),"",IF(BH118=0,0,INDEX(INDEX(LH_Data,0,LH_ColClose),BH118-1)*UnitFactor)))</f>
        <v/>
      </c>
      <c r="X118" s="17" t="str">
        <f aca="false">IF(AK118=0,"",(MAX(0,BD118-BQ118)-MAX(0,BE118-BQ118))*HoursPerDay)</f>
        <v/>
      </c>
      <c r="Y118" s="17"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N118-N(T118)-N(U118)))))</f>
        <v/>
      </c>
      <c r="Z118" s="16" t="str">
        <f aca="false">IF(OR(AK118=0,Y118=""),"",IF(Y118&gt;0,"Yes","No"))</f>
        <v/>
      </c>
      <c r="AA118" s="16"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17" t="str">
        <f aca="false">IF(OR(AK118=0,T118=""),"",MAX(0,BE118-BQ118)*HoursPerDay-T118)</f>
        <v/>
      </c>
      <c r="AC118" s="16" t="str">
        <f aca="false">IF(AK118=0,"",BG118)</f>
        <v/>
      </c>
      <c r="AD118" s="16"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17" t="str">
        <f aca="false">IF(AK118=0,"",O118-MAX(0,BL118-BQ118))</f>
        <v/>
      </c>
      <c r="AF118" s="14" t="str">
        <f aca="false">IF(OR(AK118=0,AE118="",N(AE118)=0,BM118=""),"",EDATE(AL118,BM118))</f>
        <v/>
      </c>
      <c r="AG118" s="17" t="str">
        <f aca="false">IF(AK118=0,"",MIN(BD118,BQ118))</f>
        <v/>
      </c>
      <c r="AH118" s="17" t="str">
        <f aca="false">IF(AK118=0,"",IF(NOT(LH_Ready),"",IF(BG118=0,0,MAX(0,ROUND(N(T118)+N(U118)-N118,2)))))</f>
        <v/>
      </c>
      <c r="AI118" s="12"/>
      <c r="AJ118" s="12"/>
      <c r="AK118" s="16" t="n">
        <f aca="false">IF(OR(LEN($A118&amp;$B118)=0,$F118=""),0,1)</f>
        <v>0</v>
      </c>
      <c r="AL118" s="14"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16" t="str">
        <f aca="false">IF(AK118=0,"",COUNT($G118:$I118))</f>
        <v/>
      </c>
      <c r="AN118" s="14" t="str">
        <f aca="false">IF(AK118=0,"",IFERROR(SMALL($G118:$I118,1),""))</f>
        <v/>
      </c>
      <c r="AO118" s="14" t="str">
        <f aca="false">IF(AK118=0,"",IFERROR(SMALL($G118:$I118,2),""))</f>
        <v/>
      </c>
      <c r="AP118" s="14" t="str">
        <f aca="false">IF(AK118=0,"",IFERROR(SMALL($G118:$I118,3),""))</f>
        <v/>
      </c>
      <c r="AQ118" s="16" t="str">
        <f aca="false">IF(AK118=0,"",IF(AN118="","",IF(AN118=$H118,"Part-Time",IF(AN118=$I118,"Full-Time","Casual"))))</f>
        <v/>
      </c>
      <c r="AR118" s="16" t="str">
        <f aca="false">IF(AK118=0,"",IF(AO118="","",IF(AO118=$H118,"Part-Time",IF(AO118=$I118,"Full-Time","Casual"))))</f>
        <v/>
      </c>
      <c r="AS118" s="16" t="str">
        <f aca="false">IF(AK118=0,"",IF(AP118="","",IF(AP118=$H118,"Part-Time",IF(AP118=$I118,"Full-Time","Casual"))))</f>
        <v/>
      </c>
      <c r="AT118" s="16"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16" t="str">
        <f aca="false">IF(AK118=0,"",IF(AM118&lt;2,"",IF(OR(ISNUMBER(SEARCH("full",AR118)),UPPER(TRIM(AR118))="FT",UPPER(TRIM(AR118))="FTE"),"FT",IF(AND(OR(ISNUMBER(SEARCH("part",AR118)),UPPER(TRIM(AR118))="PT",UPPER(TRIM(AR118))="PTE"),Apply2026="Yes",OR($P118="",N($P118)&gt;=PT_MinHours)),"PT","None"))))</f>
        <v/>
      </c>
      <c r="AV118" s="16" t="str">
        <f aca="false">IF(AK118=0,"",IF(AM118&lt;3,"",IF(OR(ISNUMBER(SEARCH("full",AS118)),UPPER(TRIM(AS118))="FT",UPPER(TRIM(AS118))="FTE"),"FT",IF(AND(OR(ISNUMBER(SEARCH("part",AS118)),UPPER(TRIM(AS118))="PT",UPPER(TRIM(AS118))="PTE"),Apply2026="Yes",OR($P118="",N($P118)&gt;=PT_MinHours)),"PT","None"))))</f>
        <v/>
      </c>
      <c r="AW118" s="16" t="str">
        <f aca="false">IF(AK118=0,"",IF(AND(AM118&gt;=3,AP118&lt;=AsOfDate),AV118,IF(AND(AM118&gt;=2,AO118&lt;=AsOfDate),AU118,AT118)))</f>
        <v/>
      </c>
      <c r="AX118" s="16" t="str">
        <f aca="false">IF(AK118=0,"",IF(AsOfDate&lt;AL118,-1,12*(YEAR(AsOfDate)-YEAR(AL118))+MONTH(AsOfDate)-MONTH(AL118)-IF(DAY(AsOfDate)&lt;MIN(DAY(AL118),DAY(EOMONTH(AsOfDate,0))),1,0)))</f>
        <v/>
      </c>
      <c r="AY118" s="16" t="str">
        <f aca="false">IF(AK118=0,"",IF(OR(AM118&lt;2,AO118&gt;AsOfDate),AX118,IF((AO118-1)&lt;AL118,-1,12*(YEAR((AO118-1))-YEAR(AL118))+MONTH((AO118-1))-MONTH(AL118)-IF(DAY((AO118-1))&lt;MIN(DAY(AL118),DAY(EOMONTH((AO118-1),0))),1,0))))</f>
        <v/>
      </c>
      <c r="AZ118" s="16" t="str">
        <f aca="false">IF(AK118=0,"",IF(OR(AM118&lt;3,AP118&gt;AsOfDate),AX118,IF((AP118-1)&lt;AL118,-1,12*(YEAR((AP118-1))-YEAR(AL118))+MONTH((AP118-1))-MONTH(AL118)-IF(DAY((AP118-1))&lt;MIN(DAY(AL118),DAY(EOMONTH((AP118-1),0))),1,0))))</f>
        <v/>
      </c>
      <c r="BA118" s="16" t="str">
        <f aca="false">IF(AK118=0,"",IF(PFYDate&lt;AL118,-1,12*(YEAR(PFYDate)-YEAR(AL118))+MONTH(PFYDate)-MONTH(AL118)-IF(DAY(PFYDate)&lt;MIN(DAY(AL118),DAY(EOMONTH(PFYDate,0))),1,0)))</f>
        <v/>
      </c>
      <c r="BB118" s="16" t="str">
        <f aca="false">IF(AK118=0,"",IF(OR(AM118&lt;2,AO118&gt;PFYDate),BA118,IF((AO118-1)&lt;AL118,-1,12*(YEAR((AO118-1))-YEAR(AL118))+MONTH((AO118-1))-MONTH(AL118)-IF(DAY((AO118-1))&lt;MIN(DAY(AL118),DAY(EOMONTH((AO118-1),0))),1,0))))</f>
        <v/>
      </c>
      <c r="BC118" s="16" t="str">
        <f aca="false">IF(AK118=0,"",IF(OR(AM118&lt;3,AP118&gt;PFYDate),BA118,IF((AP118-1)&lt;AL118,-1,12*(YEAR((AP118-1))-YEAR(AL118))+MONTH((AP118-1))-MONTH(AL118)-IF(DAY((AP118-1))&lt;MIN(DAY(AL118),DAY(EOMONTH((AP118-1),0))),1,0))))</f>
        <v/>
      </c>
      <c r="BD118" s="16"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16"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16" t="str">
        <f aca="false">IF(AK118=0,"",IF(AW118="FT",IF(AX118&lt;FT_First,FT_First,IF(AX118&lt;FT_Y5,MIN(FT_Y5,FT_First+FT_Int1*(INT((AX118-FT_First)/FT_Int1)+1)),FT_Y5+12*INT((AX118-FT_Y5)/12)+FT_Int2*(INT(MOD(AX118-FT_Y5,12)/FT_Int2)+1))),IF(AW118="PT",IF(AX118&lt;PT_First,PT_First,PT_First+PT_Int*(INT((AX118-PT_First)/PT_Int)+1)),"")))</f>
        <v/>
      </c>
      <c r="BG118" s="16" t="str">
        <f aca="false">IF(AK118=0,"",IF(NOT(LH_Ready),0,COUNTIFS(INDEX(LH_Data,0,LH_ColFirst),$A118,INDEX(LH_Data,0,LH_ColSur),$B118,INDEX(LH_Data,0,LH_ColCat),BonusCat)))</f>
        <v/>
      </c>
      <c r="BH118" s="16" t="str">
        <f aca="false">IF(AK118=0,"",IF(OR(NOT(LH_Ready),BG118=0),0,SUMPRODUCT(MAX((INDEX(LH_Data,0,LH_ColFirst)=$A118)*(INDEX(LH_Data,0,LH_ColSur)=$B118)*(INDEX(LH_Data,0,LH_ColCat)=BonusCat)*ROW(LH_Data)))))</f>
        <v/>
      </c>
      <c r="BI118" s="16" t="str">
        <f aca="false">IF(AK118=0,"",IF(EOMONTH(AsOfDate,-1)&lt;AL118,-1,12*(YEAR(EOMONTH(AsOfDate,-1))-YEAR(AL118))+MONTH(EOMONTH(AsOfDate,-1))-MONTH(AL118)-IF(DAY(EOMONTH(AsOfDate,-1))&lt;MIN(DAY(AL118),DAY(EOMONTH(EOMONTH(AsOfDate,-1),0))),1,0)))</f>
        <v/>
      </c>
      <c r="BJ118" s="16" t="str">
        <f aca="false">IF(AK118=0,"",IF(OR(AM118&lt;2,AO118&gt;EOMONTH(AsOfDate,-1)),BI118,IF((AO118-1)&lt;AL118,-1,12*(YEAR((AO118-1))-YEAR(AL118))+MONTH((AO118-1))-MONTH(AL118)-IF(DAY((AO118-1))&lt;MIN(DAY(AL118),DAY(EOMONTH((AO118-1),0))),1,0))))</f>
        <v/>
      </c>
      <c r="BK118" s="16" t="str">
        <f aca="false">IF(AK118=0,"",IF(OR(AM118&lt;3,AP118&gt;EOMONTH(AsOfDate,-1)),BI118,IF((AP118-1)&lt;AL118,-1,12*(YEAR((AP118-1))-YEAR(AL118))+MONTH((AP118-1))-MONTH(AL118)-IF(DAY((AP118-1))&lt;MIN(DAY(AL118),DAY(EOMONTH((AP118-1),0))),1,0))))</f>
        <v/>
      </c>
      <c r="BL118" s="16"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16" t="str">
        <f aca="false">IF(AK118=0,"",IF(AW118="FT",IF(AX118&lt;FT_First,"",IF(AX118&lt;FT_Y5,FT_First+FT_Int1*INT((AX118-FT_First)/FT_Int1),FT_Y5+FT_Int2*INT((AX118-FT_Y5)/FT_Int2))),IF(AW118="PT",IF(AX118&lt;PT_First,"",PT_First+PT_Int*INT((AX118-PT_First)/PT_Int)),"")))</f>
        <v/>
      </c>
      <c r="BN118" s="16" t="str">
        <f aca="false">IF(AK118=0,"",IF((SchemeStart-1)&lt;AL118,-1,12*(YEAR((SchemeStart-1))-YEAR(AL118))+MONTH((SchemeStart-1))-MONTH(AL118)-IF(DAY((SchemeStart-1))&lt;MIN(DAY(AL118),DAY(EOMONTH((SchemeStart-1),0))),1,0)))</f>
        <v/>
      </c>
      <c r="BO118" s="16" t="str">
        <f aca="false">IF(AK118=0,"",IF(OR(AM118&lt;2,AO118&gt;(SchemeStart-1)),BN118,IF((AO118-1)&lt;AL118,-1,12*(YEAR((AO118-1))-YEAR(AL118))+MONTH((AO118-1))-MONTH(AL118)-IF(DAY((AO118-1))&lt;MIN(DAY(AL118),DAY(EOMONTH((AO118-1),0))),1,0))))</f>
        <v/>
      </c>
      <c r="BP118" s="16" t="str">
        <f aca="false">IF(AK118=0,"",IF(OR(AM118&lt;3,AP118&gt;(SchemeStart-1)),BN118,IF((AP118-1)&lt;AL118,-1,12*(YEAR((AP118-1))-YEAR(AL118))+MONTH((AP118-1))-MONTH(AL118)-IF(DAY((AP118-1))&lt;MIN(DAY(AL118),DAY(EOMONTH((AP118-1),0))),1,0))))</f>
        <v/>
      </c>
      <c r="BQ118" s="16"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12"/>
      <c r="B119" s="12"/>
      <c r="C119" s="12"/>
      <c r="D119" s="13"/>
      <c r="E119" s="14" t="str">
        <f aca="false">IF(OR(AK119=0,$D119=""),"",DATE(YEAR(AsOfDate)+IF(DATE(YEAR(AsOfDate),MONTH($D119),DAY($D119))&lt;=AsOfDate,1,0),MONTH($D119),DAY($D119)))</f>
        <v/>
      </c>
      <c r="F119" s="13"/>
      <c r="G119" s="13"/>
      <c r="H119" s="13"/>
      <c r="I119" s="13"/>
      <c r="J119" s="13"/>
      <c r="K119" s="14" t="str">
        <f aca="false">IF(AK119=0,"",DATE(YEAR(AsOfDate)+IF(DATE(YEAR(AsOfDate),MONTH(AL119),DAY(AL119))&lt;=AsOfDate,1,0),MONTH(AL119),DAY(AL119)))</f>
        <v/>
      </c>
      <c r="L119" s="15" t="str">
        <f aca="false">IF(AK119=0,"",ROUND((AsOfDate-AL119)/365.25,1))</f>
        <v/>
      </c>
      <c r="M119" s="16" t="str">
        <f aca="false">IF(AK119=0,"",IF(AsOfDate&lt;AL119,"-",DATEDIF(AL119,AsOfDate,"y")&amp;"y "&amp;DATEDIF(AL119,AsOfDate,"ym")&amp;"m "&amp;DATEDIF(AL119,AsOfDate,"md")&amp;"d"))</f>
        <v/>
      </c>
      <c r="N119" s="17" t="str">
        <f aca="false">IF(AK119=0,"",O119*HoursPerDay)</f>
        <v/>
      </c>
      <c r="O119" s="17" t="str">
        <f aca="false">IF(AK119=0,"",MAX(0,BD119-BQ119))</f>
        <v/>
      </c>
      <c r="P119" s="18"/>
      <c r="Q119" s="16"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16"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IF(AK119=0,"",IF(AW119="None","",EDATE(AL119,BF119)))</f>
        <v/>
      </c>
      <c r="T119" s="17" t="str">
        <f aca="false">IF(AK119=0,"",IF(NOT(LH_Ready),"",IF($F119&gt;PFYDate,0,IF(LH_ColPeriod=0,W119-U119+V119,SUMIFS(INDEX(LH_Data,0,LH_ColAcc),INDEX(LH_Data,0,LH_ColFirst),$A119,INDEX(LH_Data,0,LH_ColSur),$B119,INDEX(LH_Data,0,LH_ColCat),BonusCat,INDEX(LH_Data,0,LH_ColPeriod),LH_OpenLabel)*UnitFactor))))</f>
        <v/>
      </c>
      <c r="U119" s="17" t="str">
        <f aca="false">IF(AK119=0,"",IF(NOT(LH_Ready),"",SUMIFS(INDEX(LH_Data,0,LH_ColAcc),INDEX(LH_Data,0,LH_ColFirst),$A119,INDEX(LH_Data,0,LH_ColSur),$B119,INDEX(LH_Data,0,LH_ColCat),BonusCat,INDEX(LH_Data,0,LH_ColStart),"&gt;="&amp;AL119)*UnitFactor))</f>
        <v/>
      </c>
      <c r="V119" s="17" t="str">
        <f aca="false">IF(AK119=0,"",IF(NOT(LH_Ready),"",SUMIFS(INDEX(LH_Data,0,LH_ColTaken),INDEX(LH_Data,0,LH_ColFirst),$A119,INDEX(LH_Data,0,LH_ColSur),$B119,INDEX(LH_Data,0,LH_ColCat),BonusCat,INDEX(LH_Data,0,LH_ColStart),"&gt;="&amp;AL119)*UnitFactor))</f>
        <v/>
      </c>
      <c r="W119" s="17" t="str">
        <f aca="false">IF(AK119=0,"",IF(NOT(LH_Ready),"",IF(BH119=0,0,INDEX(INDEX(LH_Data,0,LH_ColClose),BH119-1)*UnitFactor)))</f>
        <v/>
      </c>
      <c r="X119" s="17" t="str">
        <f aca="false">IF(AK119=0,"",(MAX(0,BD119-BQ119)-MAX(0,BE119-BQ119))*HoursPerDay)</f>
        <v/>
      </c>
      <c r="Y119" s="17"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N119-N(T119)-N(U119)))))</f>
        <v/>
      </c>
      <c r="Z119" s="16" t="str">
        <f aca="false">IF(OR(AK119=0,Y119=""),"",IF(Y119&gt;0,"Yes","No"))</f>
        <v/>
      </c>
      <c r="AA119" s="16"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17" t="str">
        <f aca="false">IF(OR(AK119=0,T119=""),"",MAX(0,BE119-BQ119)*HoursPerDay-T119)</f>
        <v/>
      </c>
      <c r="AC119" s="16" t="str">
        <f aca="false">IF(AK119=0,"",BG119)</f>
        <v/>
      </c>
      <c r="AD119" s="16"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17" t="str">
        <f aca="false">IF(AK119=0,"",O119-MAX(0,BL119-BQ119))</f>
        <v/>
      </c>
      <c r="AF119" s="14" t="str">
        <f aca="false">IF(OR(AK119=0,AE119="",N(AE119)=0,BM119=""),"",EDATE(AL119,BM119))</f>
        <v/>
      </c>
      <c r="AG119" s="17" t="str">
        <f aca="false">IF(AK119=0,"",MIN(BD119,BQ119))</f>
        <v/>
      </c>
      <c r="AH119" s="17" t="str">
        <f aca="false">IF(AK119=0,"",IF(NOT(LH_Ready),"",IF(BG119=0,0,MAX(0,ROUND(N(T119)+N(U119)-N119,2)))))</f>
        <v/>
      </c>
      <c r="AI119" s="12"/>
      <c r="AJ119" s="12"/>
      <c r="AK119" s="16" t="n">
        <f aca="false">IF(OR(LEN($A119&amp;$B119)=0,$F119=""),0,1)</f>
        <v>0</v>
      </c>
      <c r="AL119" s="14"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16" t="str">
        <f aca="false">IF(AK119=0,"",COUNT($G119:$I119))</f>
        <v/>
      </c>
      <c r="AN119" s="14" t="str">
        <f aca="false">IF(AK119=0,"",IFERROR(SMALL($G119:$I119,1),""))</f>
        <v/>
      </c>
      <c r="AO119" s="14" t="str">
        <f aca="false">IF(AK119=0,"",IFERROR(SMALL($G119:$I119,2),""))</f>
        <v/>
      </c>
      <c r="AP119" s="14" t="str">
        <f aca="false">IF(AK119=0,"",IFERROR(SMALL($G119:$I119,3),""))</f>
        <v/>
      </c>
      <c r="AQ119" s="16" t="str">
        <f aca="false">IF(AK119=0,"",IF(AN119="","",IF(AN119=$H119,"Part-Time",IF(AN119=$I119,"Full-Time","Casual"))))</f>
        <v/>
      </c>
      <c r="AR119" s="16" t="str">
        <f aca="false">IF(AK119=0,"",IF(AO119="","",IF(AO119=$H119,"Part-Time",IF(AO119=$I119,"Full-Time","Casual"))))</f>
        <v/>
      </c>
      <c r="AS119" s="16" t="str">
        <f aca="false">IF(AK119=0,"",IF(AP119="","",IF(AP119=$H119,"Part-Time",IF(AP119=$I119,"Full-Time","Casual"))))</f>
        <v/>
      </c>
      <c r="AT119" s="16"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16" t="str">
        <f aca="false">IF(AK119=0,"",IF(AM119&lt;2,"",IF(OR(ISNUMBER(SEARCH("full",AR119)),UPPER(TRIM(AR119))="FT",UPPER(TRIM(AR119))="FTE"),"FT",IF(AND(OR(ISNUMBER(SEARCH("part",AR119)),UPPER(TRIM(AR119))="PT",UPPER(TRIM(AR119))="PTE"),Apply2026="Yes",OR($P119="",N($P119)&gt;=PT_MinHours)),"PT","None"))))</f>
        <v/>
      </c>
      <c r="AV119" s="16" t="str">
        <f aca="false">IF(AK119=0,"",IF(AM119&lt;3,"",IF(OR(ISNUMBER(SEARCH("full",AS119)),UPPER(TRIM(AS119))="FT",UPPER(TRIM(AS119))="FTE"),"FT",IF(AND(OR(ISNUMBER(SEARCH("part",AS119)),UPPER(TRIM(AS119))="PT",UPPER(TRIM(AS119))="PTE"),Apply2026="Yes",OR($P119="",N($P119)&gt;=PT_MinHours)),"PT","None"))))</f>
        <v/>
      </c>
      <c r="AW119" s="16" t="str">
        <f aca="false">IF(AK119=0,"",IF(AND(AM119&gt;=3,AP119&lt;=AsOfDate),AV119,IF(AND(AM119&gt;=2,AO119&lt;=AsOfDate),AU119,AT119)))</f>
        <v/>
      </c>
      <c r="AX119" s="16" t="str">
        <f aca="false">IF(AK119=0,"",IF(AsOfDate&lt;AL119,-1,12*(YEAR(AsOfDate)-YEAR(AL119))+MONTH(AsOfDate)-MONTH(AL119)-IF(DAY(AsOfDate)&lt;MIN(DAY(AL119),DAY(EOMONTH(AsOfDate,0))),1,0)))</f>
        <v/>
      </c>
      <c r="AY119" s="16" t="str">
        <f aca="false">IF(AK119=0,"",IF(OR(AM119&lt;2,AO119&gt;AsOfDate),AX119,IF((AO119-1)&lt;AL119,-1,12*(YEAR((AO119-1))-YEAR(AL119))+MONTH((AO119-1))-MONTH(AL119)-IF(DAY((AO119-1))&lt;MIN(DAY(AL119),DAY(EOMONTH((AO119-1),0))),1,0))))</f>
        <v/>
      </c>
      <c r="AZ119" s="16" t="str">
        <f aca="false">IF(AK119=0,"",IF(OR(AM119&lt;3,AP119&gt;AsOfDate),AX119,IF((AP119-1)&lt;AL119,-1,12*(YEAR((AP119-1))-YEAR(AL119))+MONTH((AP119-1))-MONTH(AL119)-IF(DAY((AP119-1))&lt;MIN(DAY(AL119),DAY(EOMONTH((AP119-1),0))),1,0))))</f>
        <v/>
      </c>
      <c r="BA119" s="16" t="str">
        <f aca="false">IF(AK119=0,"",IF(PFYDate&lt;AL119,-1,12*(YEAR(PFYDate)-YEAR(AL119))+MONTH(PFYDate)-MONTH(AL119)-IF(DAY(PFYDate)&lt;MIN(DAY(AL119),DAY(EOMONTH(PFYDate,0))),1,0)))</f>
        <v/>
      </c>
      <c r="BB119" s="16" t="str">
        <f aca="false">IF(AK119=0,"",IF(OR(AM119&lt;2,AO119&gt;PFYDate),BA119,IF((AO119-1)&lt;AL119,-1,12*(YEAR((AO119-1))-YEAR(AL119))+MONTH((AO119-1))-MONTH(AL119)-IF(DAY((AO119-1))&lt;MIN(DAY(AL119),DAY(EOMONTH((AO119-1),0))),1,0))))</f>
        <v/>
      </c>
      <c r="BC119" s="16" t="str">
        <f aca="false">IF(AK119=0,"",IF(OR(AM119&lt;3,AP119&gt;PFYDate),BA119,IF((AP119-1)&lt;AL119,-1,12*(YEAR((AP119-1))-YEAR(AL119))+MONTH((AP119-1))-MONTH(AL119)-IF(DAY((AP119-1))&lt;MIN(DAY(AL119),DAY(EOMONTH((AP119-1),0))),1,0))))</f>
        <v/>
      </c>
      <c r="BD119" s="16"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16"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16" t="str">
        <f aca="false">IF(AK119=0,"",IF(AW119="FT",IF(AX119&lt;FT_First,FT_First,IF(AX119&lt;FT_Y5,MIN(FT_Y5,FT_First+FT_Int1*(INT((AX119-FT_First)/FT_Int1)+1)),FT_Y5+12*INT((AX119-FT_Y5)/12)+FT_Int2*(INT(MOD(AX119-FT_Y5,12)/FT_Int2)+1))),IF(AW119="PT",IF(AX119&lt;PT_First,PT_First,PT_First+PT_Int*(INT((AX119-PT_First)/PT_Int)+1)),"")))</f>
        <v/>
      </c>
      <c r="BG119" s="16" t="str">
        <f aca="false">IF(AK119=0,"",IF(NOT(LH_Ready),0,COUNTIFS(INDEX(LH_Data,0,LH_ColFirst),$A119,INDEX(LH_Data,0,LH_ColSur),$B119,INDEX(LH_Data,0,LH_ColCat),BonusCat)))</f>
        <v/>
      </c>
      <c r="BH119" s="16" t="str">
        <f aca="false">IF(AK119=0,"",IF(OR(NOT(LH_Ready),BG119=0),0,SUMPRODUCT(MAX((INDEX(LH_Data,0,LH_ColFirst)=$A119)*(INDEX(LH_Data,0,LH_ColSur)=$B119)*(INDEX(LH_Data,0,LH_ColCat)=BonusCat)*ROW(LH_Data)))))</f>
        <v/>
      </c>
      <c r="BI119" s="16" t="str">
        <f aca="false">IF(AK119=0,"",IF(EOMONTH(AsOfDate,-1)&lt;AL119,-1,12*(YEAR(EOMONTH(AsOfDate,-1))-YEAR(AL119))+MONTH(EOMONTH(AsOfDate,-1))-MONTH(AL119)-IF(DAY(EOMONTH(AsOfDate,-1))&lt;MIN(DAY(AL119),DAY(EOMONTH(EOMONTH(AsOfDate,-1),0))),1,0)))</f>
        <v/>
      </c>
      <c r="BJ119" s="16" t="str">
        <f aca="false">IF(AK119=0,"",IF(OR(AM119&lt;2,AO119&gt;EOMONTH(AsOfDate,-1)),BI119,IF((AO119-1)&lt;AL119,-1,12*(YEAR((AO119-1))-YEAR(AL119))+MONTH((AO119-1))-MONTH(AL119)-IF(DAY((AO119-1))&lt;MIN(DAY(AL119),DAY(EOMONTH((AO119-1),0))),1,0))))</f>
        <v/>
      </c>
      <c r="BK119" s="16" t="str">
        <f aca="false">IF(AK119=0,"",IF(OR(AM119&lt;3,AP119&gt;EOMONTH(AsOfDate,-1)),BI119,IF((AP119-1)&lt;AL119,-1,12*(YEAR((AP119-1))-YEAR(AL119))+MONTH((AP119-1))-MONTH(AL119)-IF(DAY((AP119-1))&lt;MIN(DAY(AL119),DAY(EOMONTH((AP119-1),0))),1,0))))</f>
        <v/>
      </c>
      <c r="BL119" s="16"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16" t="str">
        <f aca="false">IF(AK119=0,"",IF(AW119="FT",IF(AX119&lt;FT_First,"",IF(AX119&lt;FT_Y5,FT_First+FT_Int1*INT((AX119-FT_First)/FT_Int1),FT_Y5+FT_Int2*INT((AX119-FT_Y5)/FT_Int2))),IF(AW119="PT",IF(AX119&lt;PT_First,"",PT_First+PT_Int*INT((AX119-PT_First)/PT_Int)),"")))</f>
        <v/>
      </c>
      <c r="BN119" s="16" t="str">
        <f aca="false">IF(AK119=0,"",IF((SchemeStart-1)&lt;AL119,-1,12*(YEAR((SchemeStart-1))-YEAR(AL119))+MONTH((SchemeStart-1))-MONTH(AL119)-IF(DAY((SchemeStart-1))&lt;MIN(DAY(AL119),DAY(EOMONTH((SchemeStart-1),0))),1,0)))</f>
        <v/>
      </c>
      <c r="BO119" s="16" t="str">
        <f aca="false">IF(AK119=0,"",IF(OR(AM119&lt;2,AO119&gt;(SchemeStart-1)),BN119,IF((AO119-1)&lt;AL119,-1,12*(YEAR((AO119-1))-YEAR(AL119))+MONTH((AO119-1))-MONTH(AL119)-IF(DAY((AO119-1))&lt;MIN(DAY(AL119),DAY(EOMONTH((AO119-1),0))),1,0))))</f>
        <v/>
      </c>
      <c r="BP119" s="16" t="str">
        <f aca="false">IF(AK119=0,"",IF(OR(AM119&lt;3,AP119&gt;(SchemeStart-1)),BN119,IF((AP119-1)&lt;AL119,-1,12*(YEAR((AP119-1))-YEAR(AL119))+MONTH((AP119-1))-MONTH(AL119)-IF(DAY((AP119-1))&lt;MIN(DAY(AL119),DAY(EOMONTH((AP119-1),0))),1,0))))</f>
        <v/>
      </c>
      <c r="BQ119" s="16"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12"/>
      <c r="B120" s="12"/>
      <c r="C120" s="12"/>
      <c r="D120" s="13"/>
      <c r="E120" s="14" t="str">
        <f aca="false">IF(OR(AK120=0,$D120=""),"",DATE(YEAR(AsOfDate)+IF(DATE(YEAR(AsOfDate),MONTH($D120),DAY($D120))&lt;=AsOfDate,1,0),MONTH($D120),DAY($D120)))</f>
        <v/>
      </c>
      <c r="F120" s="13"/>
      <c r="G120" s="13"/>
      <c r="H120" s="13"/>
      <c r="I120" s="13"/>
      <c r="J120" s="13"/>
      <c r="K120" s="14" t="str">
        <f aca="false">IF(AK120=0,"",DATE(YEAR(AsOfDate)+IF(DATE(YEAR(AsOfDate),MONTH(AL120),DAY(AL120))&lt;=AsOfDate,1,0),MONTH(AL120),DAY(AL120)))</f>
        <v/>
      </c>
      <c r="L120" s="15" t="str">
        <f aca="false">IF(AK120=0,"",ROUND((AsOfDate-AL120)/365.25,1))</f>
        <v/>
      </c>
      <c r="M120" s="16" t="str">
        <f aca="false">IF(AK120=0,"",IF(AsOfDate&lt;AL120,"-",DATEDIF(AL120,AsOfDate,"y")&amp;"y "&amp;DATEDIF(AL120,AsOfDate,"ym")&amp;"m "&amp;DATEDIF(AL120,AsOfDate,"md")&amp;"d"))</f>
        <v/>
      </c>
      <c r="N120" s="17" t="str">
        <f aca="false">IF(AK120=0,"",O120*HoursPerDay)</f>
        <v/>
      </c>
      <c r="O120" s="17" t="str">
        <f aca="false">IF(AK120=0,"",MAX(0,BD120-BQ120))</f>
        <v/>
      </c>
      <c r="P120" s="18"/>
      <c r="Q120" s="16"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16"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IF(AK120=0,"",IF(AW120="None","",EDATE(AL120,BF120)))</f>
        <v/>
      </c>
      <c r="T120" s="17" t="str">
        <f aca="false">IF(AK120=0,"",IF(NOT(LH_Ready),"",IF($F120&gt;PFYDate,0,IF(LH_ColPeriod=0,W120-U120+V120,SUMIFS(INDEX(LH_Data,0,LH_ColAcc),INDEX(LH_Data,0,LH_ColFirst),$A120,INDEX(LH_Data,0,LH_ColSur),$B120,INDEX(LH_Data,0,LH_ColCat),BonusCat,INDEX(LH_Data,0,LH_ColPeriod),LH_OpenLabel)*UnitFactor))))</f>
        <v/>
      </c>
      <c r="U120" s="17" t="str">
        <f aca="false">IF(AK120=0,"",IF(NOT(LH_Ready),"",SUMIFS(INDEX(LH_Data,0,LH_ColAcc),INDEX(LH_Data,0,LH_ColFirst),$A120,INDEX(LH_Data,0,LH_ColSur),$B120,INDEX(LH_Data,0,LH_ColCat),BonusCat,INDEX(LH_Data,0,LH_ColStart),"&gt;="&amp;AL120)*UnitFactor))</f>
        <v/>
      </c>
      <c r="V120" s="17" t="str">
        <f aca="false">IF(AK120=0,"",IF(NOT(LH_Ready),"",SUMIFS(INDEX(LH_Data,0,LH_ColTaken),INDEX(LH_Data,0,LH_ColFirst),$A120,INDEX(LH_Data,0,LH_ColSur),$B120,INDEX(LH_Data,0,LH_ColCat),BonusCat,INDEX(LH_Data,0,LH_ColStart),"&gt;="&amp;AL120)*UnitFactor))</f>
        <v/>
      </c>
      <c r="W120" s="17" t="str">
        <f aca="false">IF(AK120=0,"",IF(NOT(LH_Ready),"",IF(BH120=0,0,INDEX(INDEX(LH_Data,0,LH_ColClose),BH120-1)*UnitFactor)))</f>
        <v/>
      </c>
      <c r="X120" s="17" t="str">
        <f aca="false">IF(AK120=0,"",(MAX(0,BD120-BQ120)-MAX(0,BE120-BQ120))*HoursPerDay)</f>
        <v/>
      </c>
      <c r="Y120" s="17"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N120-N(T120)-N(U120)))))</f>
        <v/>
      </c>
      <c r="Z120" s="16" t="str">
        <f aca="false">IF(OR(AK120=0,Y120=""),"",IF(Y120&gt;0,"Yes","No"))</f>
        <v/>
      </c>
      <c r="AA120" s="16"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17" t="str">
        <f aca="false">IF(OR(AK120=0,T120=""),"",MAX(0,BE120-BQ120)*HoursPerDay-T120)</f>
        <v/>
      </c>
      <c r="AC120" s="16" t="str">
        <f aca="false">IF(AK120=0,"",BG120)</f>
        <v/>
      </c>
      <c r="AD120" s="16"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17" t="str">
        <f aca="false">IF(AK120=0,"",O120-MAX(0,BL120-BQ120))</f>
        <v/>
      </c>
      <c r="AF120" s="14" t="str">
        <f aca="false">IF(OR(AK120=0,AE120="",N(AE120)=0,BM120=""),"",EDATE(AL120,BM120))</f>
        <v/>
      </c>
      <c r="AG120" s="17" t="str">
        <f aca="false">IF(AK120=0,"",MIN(BD120,BQ120))</f>
        <v/>
      </c>
      <c r="AH120" s="17" t="str">
        <f aca="false">IF(AK120=0,"",IF(NOT(LH_Ready),"",IF(BG120=0,0,MAX(0,ROUND(N(T120)+N(U120)-N120,2)))))</f>
        <v/>
      </c>
      <c r="AI120" s="12"/>
      <c r="AJ120" s="12"/>
      <c r="AK120" s="16" t="n">
        <f aca="false">IF(OR(LEN($A120&amp;$B120)=0,$F120=""),0,1)</f>
        <v>0</v>
      </c>
      <c r="AL120" s="14"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16" t="str">
        <f aca="false">IF(AK120=0,"",COUNT($G120:$I120))</f>
        <v/>
      </c>
      <c r="AN120" s="14" t="str">
        <f aca="false">IF(AK120=0,"",IFERROR(SMALL($G120:$I120,1),""))</f>
        <v/>
      </c>
      <c r="AO120" s="14" t="str">
        <f aca="false">IF(AK120=0,"",IFERROR(SMALL($G120:$I120,2),""))</f>
        <v/>
      </c>
      <c r="AP120" s="14" t="str">
        <f aca="false">IF(AK120=0,"",IFERROR(SMALL($G120:$I120,3),""))</f>
        <v/>
      </c>
      <c r="AQ120" s="16" t="str">
        <f aca="false">IF(AK120=0,"",IF(AN120="","",IF(AN120=$H120,"Part-Time",IF(AN120=$I120,"Full-Time","Casual"))))</f>
        <v/>
      </c>
      <c r="AR120" s="16" t="str">
        <f aca="false">IF(AK120=0,"",IF(AO120="","",IF(AO120=$H120,"Part-Time",IF(AO120=$I120,"Full-Time","Casual"))))</f>
        <v/>
      </c>
      <c r="AS120" s="16" t="str">
        <f aca="false">IF(AK120=0,"",IF(AP120="","",IF(AP120=$H120,"Part-Time",IF(AP120=$I120,"Full-Time","Casual"))))</f>
        <v/>
      </c>
      <c r="AT120" s="16"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16" t="str">
        <f aca="false">IF(AK120=0,"",IF(AM120&lt;2,"",IF(OR(ISNUMBER(SEARCH("full",AR120)),UPPER(TRIM(AR120))="FT",UPPER(TRIM(AR120))="FTE"),"FT",IF(AND(OR(ISNUMBER(SEARCH("part",AR120)),UPPER(TRIM(AR120))="PT",UPPER(TRIM(AR120))="PTE"),Apply2026="Yes",OR($P120="",N($P120)&gt;=PT_MinHours)),"PT","None"))))</f>
        <v/>
      </c>
      <c r="AV120" s="16" t="str">
        <f aca="false">IF(AK120=0,"",IF(AM120&lt;3,"",IF(OR(ISNUMBER(SEARCH("full",AS120)),UPPER(TRIM(AS120))="FT",UPPER(TRIM(AS120))="FTE"),"FT",IF(AND(OR(ISNUMBER(SEARCH("part",AS120)),UPPER(TRIM(AS120))="PT",UPPER(TRIM(AS120))="PTE"),Apply2026="Yes",OR($P120="",N($P120)&gt;=PT_MinHours)),"PT","None"))))</f>
        <v/>
      </c>
      <c r="AW120" s="16" t="str">
        <f aca="false">IF(AK120=0,"",IF(AND(AM120&gt;=3,AP120&lt;=AsOfDate),AV120,IF(AND(AM120&gt;=2,AO120&lt;=AsOfDate),AU120,AT120)))</f>
        <v/>
      </c>
      <c r="AX120" s="16" t="str">
        <f aca="false">IF(AK120=0,"",IF(AsOfDate&lt;AL120,-1,12*(YEAR(AsOfDate)-YEAR(AL120))+MONTH(AsOfDate)-MONTH(AL120)-IF(DAY(AsOfDate)&lt;MIN(DAY(AL120),DAY(EOMONTH(AsOfDate,0))),1,0)))</f>
        <v/>
      </c>
      <c r="AY120" s="16" t="str">
        <f aca="false">IF(AK120=0,"",IF(OR(AM120&lt;2,AO120&gt;AsOfDate),AX120,IF((AO120-1)&lt;AL120,-1,12*(YEAR((AO120-1))-YEAR(AL120))+MONTH((AO120-1))-MONTH(AL120)-IF(DAY((AO120-1))&lt;MIN(DAY(AL120),DAY(EOMONTH((AO120-1),0))),1,0))))</f>
        <v/>
      </c>
      <c r="AZ120" s="16" t="str">
        <f aca="false">IF(AK120=0,"",IF(OR(AM120&lt;3,AP120&gt;AsOfDate),AX120,IF((AP120-1)&lt;AL120,-1,12*(YEAR((AP120-1))-YEAR(AL120))+MONTH((AP120-1))-MONTH(AL120)-IF(DAY((AP120-1))&lt;MIN(DAY(AL120),DAY(EOMONTH((AP120-1),0))),1,0))))</f>
        <v/>
      </c>
      <c r="BA120" s="16" t="str">
        <f aca="false">IF(AK120=0,"",IF(PFYDate&lt;AL120,-1,12*(YEAR(PFYDate)-YEAR(AL120))+MONTH(PFYDate)-MONTH(AL120)-IF(DAY(PFYDate)&lt;MIN(DAY(AL120),DAY(EOMONTH(PFYDate,0))),1,0)))</f>
        <v/>
      </c>
      <c r="BB120" s="16" t="str">
        <f aca="false">IF(AK120=0,"",IF(OR(AM120&lt;2,AO120&gt;PFYDate),BA120,IF((AO120-1)&lt;AL120,-1,12*(YEAR((AO120-1))-YEAR(AL120))+MONTH((AO120-1))-MONTH(AL120)-IF(DAY((AO120-1))&lt;MIN(DAY(AL120),DAY(EOMONTH((AO120-1),0))),1,0))))</f>
        <v/>
      </c>
      <c r="BC120" s="16" t="str">
        <f aca="false">IF(AK120=0,"",IF(OR(AM120&lt;3,AP120&gt;PFYDate),BA120,IF((AP120-1)&lt;AL120,-1,12*(YEAR((AP120-1))-YEAR(AL120))+MONTH((AP120-1))-MONTH(AL120)-IF(DAY((AP120-1))&lt;MIN(DAY(AL120),DAY(EOMONTH((AP120-1),0))),1,0))))</f>
        <v/>
      </c>
      <c r="BD120" s="16"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16"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16" t="str">
        <f aca="false">IF(AK120=0,"",IF(AW120="FT",IF(AX120&lt;FT_First,FT_First,IF(AX120&lt;FT_Y5,MIN(FT_Y5,FT_First+FT_Int1*(INT((AX120-FT_First)/FT_Int1)+1)),FT_Y5+12*INT((AX120-FT_Y5)/12)+FT_Int2*(INT(MOD(AX120-FT_Y5,12)/FT_Int2)+1))),IF(AW120="PT",IF(AX120&lt;PT_First,PT_First,PT_First+PT_Int*(INT((AX120-PT_First)/PT_Int)+1)),"")))</f>
        <v/>
      </c>
      <c r="BG120" s="16" t="str">
        <f aca="false">IF(AK120=0,"",IF(NOT(LH_Ready),0,COUNTIFS(INDEX(LH_Data,0,LH_ColFirst),$A120,INDEX(LH_Data,0,LH_ColSur),$B120,INDEX(LH_Data,0,LH_ColCat),BonusCat)))</f>
        <v/>
      </c>
      <c r="BH120" s="16" t="str">
        <f aca="false">IF(AK120=0,"",IF(OR(NOT(LH_Ready),BG120=0),0,SUMPRODUCT(MAX((INDEX(LH_Data,0,LH_ColFirst)=$A120)*(INDEX(LH_Data,0,LH_ColSur)=$B120)*(INDEX(LH_Data,0,LH_ColCat)=BonusCat)*ROW(LH_Data)))))</f>
        <v/>
      </c>
      <c r="BI120" s="16" t="str">
        <f aca="false">IF(AK120=0,"",IF(EOMONTH(AsOfDate,-1)&lt;AL120,-1,12*(YEAR(EOMONTH(AsOfDate,-1))-YEAR(AL120))+MONTH(EOMONTH(AsOfDate,-1))-MONTH(AL120)-IF(DAY(EOMONTH(AsOfDate,-1))&lt;MIN(DAY(AL120),DAY(EOMONTH(EOMONTH(AsOfDate,-1),0))),1,0)))</f>
        <v/>
      </c>
      <c r="BJ120" s="16" t="str">
        <f aca="false">IF(AK120=0,"",IF(OR(AM120&lt;2,AO120&gt;EOMONTH(AsOfDate,-1)),BI120,IF((AO120-1)&lt;AL120,-1,12*(YEAR((AO120-1))-YEAR(AL120))+MONTH((AO120-1))-MONTH(AL120)-IF(DAY((AO120-1))&lt;MIN(DAY(AL120),DAY(EOMONTH((AO120-1),0))),1,0))))</f>
        <v/>
      </c>
      <c r="BK120" s="16" t="str">
        <f aca="false">IF(AK120=0,"",IF(OR(AM120&lt;3,AP120&gt;EOMONTH(AsOfDate,-1)),BI120,IF((AP120-1)&lt;AL120,-1,12*(YEAR((AP120-1))-YEAR(AL120))+MONTH((AP120-1))-MONTH(AL120)-IF(DAY((AP120-1))&lt;MIN(DAY(AL120),DAY(EOMONTH((AP120-1),0))),1,0))))</f>
        <v/>
      </c>
      <c r="BL120" s="16"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16" t="str">
        <f aca="false">IF(AK120=0,"",IF(AW120="FT",IF(AX120&lt;FT_First,"",IF(AX120&lt;FT_Y5,FT_First+FT_Int1*INT((AX120-FT_First)/FT_Int1),FT_Y5+FT_Int2*INT((AX120-FT_Y5)/FT_Int2))),IF(AW120="PT",IF(AX120&lt;PT_First,"",PT_First+PT_Int*INT((AX120-PT_First)/PT_Int)),"")))</f>
        <v/>
      </c>
      <c r="BN120" s="16" t="str">
        <f aca="false">IF(AK120=0,"",IF((SchemeStart-1)&lt;AL120,-1,12*(YEAR((SchemeStart-1))-YEAR(AL120))+MONTH((SchemeStart-1))-MONTH(AL120)-IF(DAY((SchemeStart-1))&lt;MIN(DAY(AL120),DAY(EOMONTH((SchemeStart-1),0))),1,0)))</f>
        <v/>
      </c>
      <c r="BO120" s="16" t="str">
        <f aca="false">IF(AK120=0,"",IF(OR(AM120&lt;2,AO120&gt;(SchemeStart-1)),BN120,IF((AO120-1)&lt;AL120,-1,12*(YEAR((AO120-1))-YEAR(AL120))+MONTH((AO120-1))-MONTH(AL120)-IF(DAY((AO120-1))&lt;MIN(DAY(AL120),DAY(EOMONTH((AO120-1),0))),1,0))))</f>
        <v/>
      </c>
      <c r="BP120" s="16" t="str">
        <f aca="false">IF(AK120=0,"",IF(OR(AM120&lt;3,AP120&gt;(SchemeStart-1)),BN120,IF((AP120-1)&lt;AL120,-1,12*(YEAR((AP120-1))-YEAR(AL120))+MONTH((AP120-1))-MONTH(AL120)-IF(DAY((AP120-1))&lt;MIN(DAY(AL120),DAY(EOMONTH((AP120-1),0))),1,0))))</f>
        <v/>
      </c>
      <c r="BQ120" s="16"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12"/>
      <c r="B121" s="12"/>
      <c r="C121" s="12"/>
      <c r="D121" s="13"/>
      <c r="E121" s="14" t="str">
        <f aca="false">IF(OR(AK121=0,$D121=""),"",DATE(YEAR(AsOfDate)+IF(DATE(YEAR(AsOfDate),MONTH($D121),DAY($D121))&lt;=AsOfDate,1,0),MONTH($D121),DAY($D121)))</f>
        <v/>
      </c>
      <c r="F121" s="13"/>
      <c r="G121" s="13"/>
      <c r="H121" s="13"/>
      <c r="I121" s="13"/>
      <c r="J121" s="13"/>
      <c r="K121" s="14" t="str">
        <f aca="false">IF(AK121=0,"",DATE(YEAR(AsOfDate)+IF(DATE(YEAR(AsOfDate),MONTH(AL121),DAY(AL121))&lt;=AsOfDate,1,0),MONTH(AL121),DAY(AL121)))</f>
        <v/>
      </c>
      <c r="L121" s="15" t="str">
        <f aca="false">IF(AK121=0,"",ROUND((AsOfDate-AL121)/365.25,1))</f>
        <v/>
      </c>
      <c r="M121" s="16" t="str">
        <f aca="false">IF(AK121=0,"",IF(AsOfDate&lt;AL121,"-",DATEDIF(AL121,AsOfDate,"y")&amp;"y "&amp;DATEDIF(AL121,AsOfDate,"ym")&amp;"m "&amp;DATEDIF(AL121,AsOfDate,"md")&amp;"d"))</f>
        <v/>
      </c>
      <c r="N121" s="17" t="str">
        <f aca="false">IF(AK121=0,"",O121*HoursPerDay)</f>
        <v/>
      </c>
      <c r="O121" s="17" t="str">
        <f aca="false">IF(AK121=0,"",MAX(0,BD121-BQ121))</f>
        <v/>
      </c>
      <c r="P121" s="18"/>
      <c r="Q121" s="16"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16"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IF(AK121=0,"",IF(AW121="None","",EDATE(AL121,BF121)))</f>
        <v/>
      </c>
      <c r="T121" s="17" t="str">
        <f aca="false">IF(AK121=0,"",IF(NOT(LH_Ready),"",IF($F121&gt;PFYDate,0,IF(LH_ColPeriod=0,W121-U121+V121,SUMIFS(INDEX(LH_Data,0,LH_ColAcc),INDEX(LH_Data,0,LH_ColFirst),$A121,INDEX(LH_Data,0,LH_ColSur),$B121,INDEX(LH_Data,0,LH_ColCat),BonusCat,INDEX(LH_Data,0,LH_ColPeriod),LH_OpenLabel)*UnitFactor))))</f>
        <v/>
      </c>
      <c r="U121" s="17" t="str">
        <f aca="false">IF(AK121=0,"",IF(NOT(LH_Ready),"",SUMIFS(INDEX(LH_Data,0,LH_ColAcc),INDEX(LH_Data,0,LH_ColFirst),$A121,INDEX(LH_Data,0,LH_ColSur),$B121,INDEX(LH_Data,0,LH_ColCat),BonusCat,INDEX(LH_Data,0,LH_ColStart),"&gt;="&amp;AL121)*UnitFactor))</f>
        <v/>
      </c>
      <c r="V121" s="17" t="str">
        <f aca="false">IF(AK121=0,"",IF(NOT(LH_Ready),"",SUMIFS(INDEX(LH_Data,0,LH_ColTaken),INDEX(LH_Data,0,LH_ColFirst),$A121,INDEX(LH_Data,0,LH_ColSur),$B121,INDEX(LH_Data,0,LH_ColCat),BonusCat,INDEX(LH_Data,0,LH_ColStart),"&gt;="&amp;AL121)*UnitFactor))</f>
        <v/>
      </c>
      <c r="W121" s="17" t="str">
        <f aca="false">IF(AK121=0,"",IF(NOT(LH_Ready),"",IF(BH121=0,0,INDEX(INDEX(LH_Data,0,LH_ColClose),BH121-1)*UnitFactor)))</f>
        <v/>
      </c>
      <c r="X121" s="17" t="str">
        <f aca="false">IF(AK121=0,"",(MAX(0,BD121-BQ121)-MAX(0,BE121-BQ121))*HoursPerDay)</f>
        <v/>
      </c>
      <c r="Y121" s="17"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N121-N(T121)-N(U121)))))</f>
        <v/>
      </c>
      <c r="Z121" s="16" t="str">
        <f aca="false">IF(OR(AK121=0,Y121=""),"",IF(Y121&gt;0,"Yes","No"))</f>
        <v/>
      </c>
      <c r="AA121" s="16"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17" t="str">
        <f aca="false">IF(OR(AK121=0,T121=""),"",MAX(0,BE121-BQ121)*HoursPerDay-T121)</f>
        <v/>
      </c>
      <c r="AC121" s="16" t="str">
        <f aca="false">IF(AK121=0,"",BG121)</f>
        <v/>
      </c>
      <c r="AD121" s="16"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17" t="str">
        <f aca="false">IF(AK121=0,"",O121-MAX(0,BL121-BQ121))</f>
        <v/>
      </c>
      <c r="AF121" s="14" t="str">
        <f aca="false">IF(OR(AK121=0,AE121="",N(AE121)=0,BM121=""),"",EDATE(AL121,BM121))</f>
        <v/>
      </c>
      <c r="AG121" s="17" t="str">
        <f aca="false">IF(AK121=0,"",MIN(BD121,BQ121))</f>
        <v/>
      </c>
      <c r="AH121" s="17" t="str">
        <f aca="false">IF(AK121=0,"",IF(NOT(LH_Ready),"",IF(BG121=0,0,MAX(0,ROUND(N(T121)+N(U121)-N121,2)))))</f>
        <v/>
      </c>
      <c r="AI121" s="12"/>
      <c r="AJ121" s="12"/>
      <c r="AK121" s="16" t="n">
        <f aca="false">IF(OR(LEN($A121&amp;$B121)=0,$F121=""),0,1)</f>
        <v>0</v>
      </c>
      <c r="AL121" s="14"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16" t="str">
        <f aca="false">IF(AK121=0,"",COUNT($G121:$I121))</f>
        <v/>
      </c>
      <c r="AN121" s="14" t="str">
        <f aca="false">IF(AK121=0,"",IFERROR(SMALL($G121:$I121,1),""))</f>
        <v/>
      </c>
      <c r="AO121" s="14" t="str">
        <f aca="false">IF(AK121=0,"",IFERROR(SMALL($G121:$I121,2),""))</f>
        <v/>
      </c>
      <c r="AP121" s="14" t="str">
        <f aca="false">IF(AK121=0,"",IFERROR(SMALL($G121:$I121,3),""))</f>
        <v/>
      </c>
      <c r="AQ121" s="16" t="str">
        <f aca="false">IF(AK121=0,"",IF(AN121="","",IF(AN121=$H121,"Part-Time",IF(AN121=$I121,"Full-Time","Casual"))))</f>
        <v/>
      </c>
      <c r="AR121" s="16" t="str">
        <f aca="false">IF(AK121=0,"",IF(AO121="","",IF(AO121=$H121,"Part-Time",IF(AO121=$I121,"Full-Time","Casual"))))</f>
        <v/>
      </c>
      <c r="AS121" s="16" t="str">
        <f aca="false">IF(AK121=0,"",IF(AP121="","",IF(AP121=$H121,"Part-Time",IF(AP121=$I121,"Full-Time","Casual"))))</f>
        <v/>
      </c>
      <c r="AT121" s="16"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16" t="str">
        <f aca="false">IF(AK121=0,"",IF(AM121&lt;2,"",IF(OR(ISNUMBER(SEARCH("full",AR121)),UPPER(TRIM(AR121))="FT",UPPER(TRIM(AR121))="FTE"),"FT",IF(AND(OR(ISNUMBER(SEARCH("part",AR121)),UPPER(TRIM(AR121))="PT",UPPER(TRIM(AR121))="PTE"),Apply2026="Yes",OR($P121="",N($P121)&gt;=PT_MinHours)),"PT","None"))))</f>
        <v/>
      </c>
      <c r="AV121" s="16" t="str">
        <f aca="false">IF(AK121=0,"",IF(AM121&lt;3,"",IF(OR(ISNUMBER(SEARCH("full",AS121)),UPPER(TRIM(AS121))="FT",UPPER(TRIM(AS121))="FTE"),"FT",IF(AND(OR(ISNUMBER(SEARCH("part",AS121)),UPPER(TRIM(AS121))="PT",UPPER(TRIM(AS121))="PTE"),Apply2026="Yes",OR($P121="",N($P121)&gt;=PT_MinHours)),"PT","None"))))</f>
        <v/>
      </c>
      <c r="AW121" s="16" t="str">
        <f aca="false">IF(AK121=0,"",IF(AND(AM121&gt;=3,AP121&lt;=AsOfDate),AV121,IF(AND(AM121&gt;=2,AO121&lt;=AsOfDate),AU121,AT121)))</f>
        <v/>
      </c>
      <c r="AX121" s="16" t="str">
        <f aca="false">IF(AK121=0,"",IF(AsOfDate&lt;AL121,-1,12*(YEAR(AsOfDate)-YEAR(AL121))+MONTH(AsOfDate)-MONTH(AL121)-IF(DAY(AsOfDate)&lt;MIN(DAY(AL121),DAY(EOMONTH(AsOfDate,0))),1,0)))</f>
        <v/>
      </c>
      <c r="AY121" s="16" t="str">
        <f aca="false">IF(AK121=0,"",IF(OR(AM121&lt;2,AO121&gt;AsOfDate),AX121,IF((AO121-1)&lt;AL121,-1,12*(YEAR((AO121-1))-YEAR(AL121))+MONTH((AO121-1))-MONTH(AL121)-IF(DAY((AO121-1))&lt;MIN(DAY(AL121),DAY(EOMONTH((AO121-1),0))),1,0))))</f>
        <v/>
      </c>
      <c r="AZ121" s="16" t="str">
        <f aca="false">IF(AK121=0,"",IF(OR(AM121&lt;3,AP121&gt;AsOfDate),AX121,IF((AP121-1)&lt;AL121,-1,12*(YEAR((AP121-1))-YEAR(AL121))+MONTH((AP121-1))-MONTH(AL121)-IF(DAY((AP121-1))&lt;MIN(DAY(AL121),DAY(EOMONTH((AP121-1),0))),1,0))))</f>
        <v/>
      </c>
      <c r="BA121" s="16" t="str">
        <f aca="false">IF(AK121=0,"",IF(PFYDate&lt;AL121,-1,12*(YEAR(PFYDate)-YEAR(AL121))+MONTH(PFYDate)-MONTH(AL121)-IF(DAY(PFYDate)&lt;MIN(DAY(AL121),DAY(EOMONTH(PFYDate,0))),1,0)))</f>
        <v/>
      </c>
      <c r="BB121" s="16" t="str">
        <f aca="false">IF(AK121=0,"",IF(OR(AM121&lt;2,AO121&gt;PFYDate),BA121,IF((AO121-1)&lt;AL121,-1,12*(YEAR((AO121-1))-YEAR(AL121))+MONTH((AO121-1))-MONTH(AL121)-IF(DAY((AO121-1))&lt;MIN(DAY(AL121),DAY(EOMONTH((AO121-1),0))),1,0))))</f>
        <v/>
      </c>
      <c r="BC121" s="16" t="str">
        <f aca="false">IF(AK121=0,"",IF(OR(AM121&lt;3,AP121&gt;PFYDate),BA121,IF((AP121-1)&lt;AL121,-1,12*(YEAR((AP121-1))-YEAR(AL121))+MONTH((AP121-1))-MONTH(AL121)-IF(DAY((AP121-1))&lt;MIN(DAY(AL121),DAY(EOMONTH((AP121-1),0))),1,0))))</f>
        <v/>
      </c>
      <c r="BD121" s="16"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16"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16" t="str">
        <f aca="false">IF(AK121=0,"",IF(AW121="FT",IF(AX121&lt;FT_First,FT_First,IF(AX121&lt;FT_Y5,MIN(FT_Y5,FT_First+FT_Int1*(INT((AX121-FT_First)/FT_Int1)+1)),FT_Y5+12*INT((AX121-FT_Y5)/12)+FT_Int2*(INT(MOD(AX121-FT_Y5,12)/FT_Int2)+1))),IF(AW121="PT",IF(AX121&lt;PT_First,PT_First,PT_First+PT_Int*(INT((AX121-PT_First)/PT_Int)+1)),"")))</f>
        <v/>
      </c>
      <c r="BG121" s="16" t="str">
        <f aca="false">IF(AK121=0,"",IF(NOT(LH_Ready),0,COUNTIFS(INDEX(LH_Data,0,LH_ColFirst),$A121,INDEX(LH_Data,0,LH_ColSur),$B121,INDEX(LH_Data,0,LH_ColCat),BonusCat)))</f>
        <v/>
      </c>
      <c r="BH121" s="16" t="str">
        <f aca="false">IF(AK121=0,"",IF(OR(NOT(LH_Ready),BG121=0),0,SUMPRODUCT(MAX((INDEX(LH_Data,0,LH_ColFirst)=$A121)*(INDEX(LH_Data,0,LH_ColSur)=$B121)*(INDEX(LH_Data,0,LH_ColCat)=BonusCat)*ROW(LH_Data)))))</f>
        <v/>
      </c>
      <c r="BI121" s="16" t="str">
        <f aca="false">IF(AK121=0,"",IF(EOMONTH(AsOfDate,-1)&lt;AL121,-1,12*(YEAR(EOMONTH(AsOfDate,-1))-YEAR(AL121))+MONTH(EOMONTH(AsOfDate,-1))-MONTH(AL121)-IF(DAY(EOMONTH(AsOfDate,-1))&lt;MIN(DAY(AL121),DAY(EOMONTH(EOMONTH(AsOfDate,-1),0))),1,0)))</f>
        <v/>
      </c>
      <c r="BJ121" s="16" t="str">
        <f aca="false">IF(AK121=0,"",IF(OR(AM121&lt;2,AO121&gt;EOMONTH(AsOfDate,-1)),BI121,IF((AO121-1)&lt;AL121,-1,12*(YEAR((AO121-1))-YEAR(AL121))+MONTH((AO121-1))-MONTH(AL121)-IF(DAY((AO121-1))&lt;MIN(DAY(AL121),DAY(EOMONTH((AO121-1),0))),1,0))))</f>
        <v/>
      </c>
      <c r="BK121" s="16" t="str">
        <f aca="false">IF(AK121=0,"",IF(OR(AM121&lt;3,AP121&gt;EOMONTH(AsOfDate,-1)),BI121,IF((AP121-1)&lt;AL121,-1,12*(YEAR((AP121-1))-YEAR(AL121))+MONTH((AP121-1))-MONTH(AL121)-IF(DAY((AP121-1))&lt;MIN(DAY(AL121),DAY(EOMONTH((AP121-1),0))),1,0))))</f>
        <v/>
      </c>
      <c r="BL121" s="16"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16" t="str">
        <f aca="false">IF(AK121=0,"",IF(AW121="FT",IF(AX121&lt;FT_First,"",IF(AX121&lt;FT_Y5,FT_First+FT_Int1*INT((AX121-FT_First)/FT_Int1),FT_Y5+FT_Int2*INT((AX121-FT_Y5)/FT_Int2))),IF(AW121="PT",IF(AX121&lt;PT_First,"",PT_First+PT_Int*INT((AX121-PT_First)/PT_Int)),"")))</f>
        <v/>
      </c>
      <c r="BN121" s="16" t="str">
        <f aca="false">IF(AK121=0,"",IF((SchemeStart-1)&lt;AL121,-1,12*(YEAR((SchemeStart-1))-YEAR(AL121))+MONTH((SchemeStart-1))-MONTH(AL121)-IF(DAY((SchemeStart-1))&lt;MIN(DAY(AL121),DAY(EOMONTH((SchemeStart-1),0))),1,0)))</f>
        <v/>
      </c>
      <c r="BO121" s="16" t="str">
        <f aca="false">IF(AK121=0,"",IF(OR(AM121&lt;2,AO121&gt;(SchemeStart-1)),BN121,IF((AO121-1)&lt;AL121,-1,12*(YEAR((AO121-1))-YEAR(AL121))+MONTH((AO121-1))-MONTH(AL121)-IF(DAY((AO121-1))&lt;MIN(DAY(AL121),DAY(EOMONTH((AO121-1),0))),1,0))))</f>
        <v/>
      </c>
      <c r="BP121" s="16" t="str">
        <f aca="false">IF(AK121=0,"",IF(OR(AM121&lt;3,AP121&gt;(SchemeStart-1)),BN121,IF((AP121-1)&lt;AL121,-1,12*(YEAR((AP121-1))-YEAR(AL121))+MONTH((AP121-1))-MONTH(AL121)-IF(DAY((AP121-1))&lt;MIN(DAY(AL121),DAY(EOMONTH((AP121-1),0))),1,0))))</f>
        <v/>
      </c>
      <c r="BQ121" s="16"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12"/>
      <c r="B122" s="12"/>
      <c r="C122" s="12"/>
      <c r="D122" s="13"/>
      <c r="E122" s="14" t="str">
        <f aca="false">IF(OR(AK122=0,$D122=""),"",DATE(YEAR(AsOfDate)+IF(DATE(YEAR(AsOfDate),MONTH($D122),DAY($D122))&lt;=AsOfDate,1,0),MONTH($D122),DAY($D122)))</f>
        <v/>
      </c>
      <c r="F122" s="13"/>
      <c r="G122" s="13"/>
      <c r="H122" s="13"/>
      <c r="I122" s="13"/>
      <c r="J122" s="13"/>
      <c r="K122" s="14" t="str">
        <f aca="false">IF(AK122=0,"",DATE(YEAR(AsOfDate)+IF(DATE(YEAR(AsOfDate),MONTH(AL122),DAY(AL122))&lt;=AsOfDate,1,0),MONTH(AL122),DAY(AL122)))</f>
        <v/>
      </c>
      <c r="L122" s="15" t="str">
        <f aca="false">IF(AK122=0,"",ROUND((AsOfDate-AL122)/365.25,1))</f>
        <v/>
      </c>
      <c r="M122" s="16" t="str">
        <f aca="false">IF(AK122=0,"",IF(AsOfDate&lt;AL122,"-",DATEDIF(AL122,AsOfDate,"y")&amp;"y "&amp;DATEDIF(AL122,AsOfDate,"ym")&amp;"m "&amp;DATEDIF(AL122,AsOfDate,"md")&amp;"d"))</f>
        <v/>
      </c>
      <c r="N122" s="17" t="str">
        <f aca="false">IF(AK122=0,"",O122*HoursPerDay)</f>
        <v/>
      </c>
      <c r="O122" s="17" t="str">
        <f aca="false">IF(AK122=0,"",MAX(0,BD122-BQ122))</f>
        <v/>
      </c>
      <c r="P122" s="18"/>
      <c r="Q122" s="16"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16"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IF(AK122=0,"",IF(AW122="None","",EDATE(AL122,BF122)))</f>
        <v/>
      </c>
      <c r="T122" s="17" t="str">
        <f aca="false">IF(AK122=0,"",IF(NOT(LH_Ready),"",IF($F122&gt;PFYDate,0,IF(LH_ColPeriod=0,W122-U122+V122,SUMIFS(INDEX(LH_Data,0,LH_ColAcc),INDEX(LH_Data,0,LH_ColFirst),$A122,INDEX(LH_Data,0,LH_ColSur),$B122,INDEX(LH_Data,0,LH_ColCat),BonusCat,INDEX(LH_Data,0,LH_ColPeriod),LH_OpenLabel)*UnitFactor))))</f>
        <v/>
      </c>
      <c r="U122" s="17" t="str">
        <f aca="false">IF(AK122=0,"",IF(NOT(LH_Ready),"",SUMIFS(INDEX(LH_Data,0,LH_ColAcc),INDEX(LH_Data,0,LH_ColFirst),$A122,INDEX(LH_Data,0,LH_ColSur),$B122,INDEX(LH_Data,0,LH_ColCat),BonusCat,INDEX(LH_Data,0,LH_ColStart),"&gt;="&amp;AL122)*UnitFactor))</f>
        <v/>
      </c>
      <c r="V122" s="17" t="str">
        <f aca="false">IF(AK122=0,"",IF(NOT(LH_Ready),"",SUMIFS(INDEX(LH_Data,0,LH_ColTaken),INDEX(LH_Data,0,LH_ColFirst),$A122,INDEX(LH_Data,0,LH_ColSur),$B122,INDEX(LH_Data,0,LH_ColCat),BonusCat,INDEX(LH_Data,0,LH_ColStart),"&gt;="&amp;AL122)*UnitFactor))</f>
        <v/>
      </c>
      <c r="W122" s="17" t="str">
        <f aca="false">IF(AK122=0,"",IF(NOT(LH_Ready),"",IF(BH122=0,0,INDEX(INDEX(LH_Data,0,LH_ColClose),BH122-1)*UnitFactor)))</f>
        <v/>
      </c>
      <c r="X122" s="17" t="str">
        <f aca="false">IF(AK122=0,"",(MAX(0,BD122-BQ122)-MAX(0,BE122-BQ122))*HoursPerDay)</f>
        <v/>
      </c>
      <c r="Y122" s="17"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N122-N(T122)-N(U122)))))</f>
        <v/>
      </c>
      <c r="Z122" s="16" t="str">
        <f aca="false">IF(OR(AK122=0,Y122=""),"",IF(Y122&gt;0,"Yes","No"))</f>
        <v/>
      </c>
      <c r="AA122" s="16"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17" t="str">
        <f aca="false">IF(OR(AK122=0,T122=""),"",MAX(0,BE122-BQ122)*HoursPerDay-T122)</f>
        <v/>
      </c>
      <c r="AC122" s="16" t="str">
        <f aca="false">IF(AK122=0,"",BG122)</f>
        <v/>
      </c>
      <c r="AD122" s="16"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17" t="str">
        <f aca="false">IF(AK122=0,"",O122-MAX(0,BL122-BQ122))</f>
        <v/>
      </c>
      <c r="AF122" s="14" t="str">
        <f aca="false">IF(OR(AK122=0,AE122="",N(AE122)=0,BM122=""),"",EDATE(AL122,BM122))</f>
        <v/>
      </c>
      <c r="AG122" s="17" t="str">
        <f aca="false">IF(AK122=0,"",MIN(BD122,BQ122))</f>
        <v/>
      </c>
      <c r="AH122" s="17" t="str">
        <f aca="false">IF(AK122=0,"",IF(NOT(LH_Ready),"",IF(BG122=0,0,MAX(0,ROUND(N(T122)+N(U122)-N122,2)))))</f>
        <v/>
      </c>
      <c r="AI122" s="12"/>
      <c r="AJ122" s="12"/>
      <c r="AK122" s="16" t="n">
        <f aca="false">IF(OR(LEN($A122&amp;$B122)=0,$F122=""),0,1)</f>
        <v>0</v>
      </c>
      <c r="AL122" s="14"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16" t="str">
        <f aca="false">IF(AK122=0,"",COUNT($G122:$I122))</f>
        <v/>
      </c>
      <c r="AN122" s="14" t="str">
        <f aca="false">IF(AK122=0,"",IFERROR(SMALL($G122:$I122,1),""))</f>
        <v/>
      </c>
      <c r="AO122" s="14" t="str">
        <f aca="false">IF(AK122=0,"",IFERROR(SMALL($G122:$I122,2),""))</f>
        <v/>
      </c>
      <c r="AP122" s="14" t="str">
        <f aca="false">IF(AK122=0,"",IFERROR(SMALL($G122:$I122,3),""))</f>
        <v/>
      </c>
      <c r="AQ122" s="16" t="str">
        <f aca="false">IF(AK122=0,"",IF(AN122="","",IF(AN122=$H122,"Part-Time",IF(AN122=$I122,"Full-Time","Casual"))))</f>
        <v/>
      </c>
      <c r="AR122" s="16" t="str">
        <f aca="false">IF(AK122=0,"",IF(AO122="","",IF(AO122=$H122,"Part-Time",IF(AO122=$I122,"Full-Time","Casual"))))</f>
        <v/>
      </c>
      <c r="AS122" s="16" t="str">
        <f aca="false">IF(AK122=0,"",IF(AP122="","",IF(AP122=$H122,"Part-Time",IF(AP122=$I122,"Full-Time","Casual"))))</f>
        <v/>
      </c>
      <c r="AT122" s="16"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16" t="str">
        <f aca="false">IF(AK122=0,"",IF(AM122&lt;2,"",IF(OR(ISNUMBER(SEARCH("full",AR122)),UPPER(TRIM(AR122))="FT",UPPER(TRIM(AR122))="FTE"),"FT",IF(AND(OR(ISNUMBER(SEARCH("part",AR122)),UPPER(TRIM(AR122))="PT",UPPER(TRIM(AR122))="PTE"),Apply2026="Yes",OR($P122="",N($P122)&gt;=PT_MinHours)),"PT","None"))))</f>
        <v/>
      </c>
      <c r="AV122" s="16" t="str">
        <f aca="false">IF(AK122=0,"",IF(AM122&lt;3,"",IF(OR(ISNUMBER(SEARCH("full",AS122)),UPPER(TRIM(AS122))="FT",UPPER(TRIM(AS122))="FTE"),"FT",IF(AND(OR(ISNUMBER(SEARCH("part",AS122)),UPPER(TRIM(AS122))="PT",UPPER(TRIM(AS122))="PTE"),Apply2026="Yes",OR($P122="",N($P122)&gt;=PT_MinHours)),"PT","None"))))</f>
        <v/>
      </c>
      <c r="AW122" s="16" t="str">
        <f aca="false">IF(AK122=0,"",IF(AND(AM122&gt;=3,AP122&lt;=AsOfDate),AV122,IF(AND(AM122&gt;=2,AO122&lt;=AsOfDate),AU122,AT122)))</f>
        <v/>
      </c>
      <c r="AX122" s="16" t="str">
        <f aca="false">IF(AK122=0,"",IF(AsOfDate&lt;AL122,-1,12*(YEAR(AsOfDate)-YEAR(AL122))+MONTH(AsOfDate)-MONTH(AL122)-IF(DAY(AsOfDate)&lt;MIN(DAY(AL122),DAY(EOMONTH(AsOfDate,0))),1,0)))</f>
        <v/>
      </c>
      <c r="AY122" s="16" t="str">
        <f aca="false">IF(AK122=0,"",IF(OR(AM122&lt;2,AO122&gt;AsOfDate),AX122,IF((AO122-1)&lt;AL122,-1,12*(YEAR((AO122-1))-YEAR(AL122))+MONTH((AO122-1))-MONTH(AL122)-IF(DAY((AO122-1))&lt;MIN(DAY(AL122),DAY(EOMONTH((AO122-1),0))),1,0))))</f>
        <v/>
      </c>
      <c r="AZ122" s="16" t="str">
        <f aca="false">IF(AK122=0,"",IF(OR(AM122&lt;3,AP122&gt;AsOfDate),AX122,IF((AP122-1)&lt;AL122,-1,12*(YEAR((AP122-1))-YEAR(AL122))+MONTH((AP122-1))-MONTH(AL122)-IF(DAY((AP122-1))&lt;MIN(DAY(AL122),DAY(EOMONTH((AP122-1),0))),1,0))))</f>
        <v/>
      </c>
      <c r="BA122" s="16" t="str">
        <f aca="false">IF(AK122=0,"",IF(PFYDate&lt;AL122,-1,12*(YEAR(PFYDate)-YEAR(AL122))+MONTH(PFYDate)-MONTH(AL122)-IF(DAY(PFYDate)&lt;MIN(DAY(AL122),DAY(EOMONTH(PFYDate,0))),1,0)))</f>
        <v/>
      </c>
      <c r="BB122" s="16" t="str">
        <f aca="false">IF(AK122=0,"",IF(OR(AM122&lt;2,AO122&gt;PFYDate),BA122,IF((AO122-1)&lt;AL122,-1,12*(YEAR((AO122-1))-YEAR(AL122))+MONTH((AO122-1))-MONTH(AL122)-IF(DAY((AO122-1))&lt;MIN(DAY(AL122),DAY(EOMONTH((AO122-1),0))),1,0))))</f>
        <v/>
      </c>
      <c r="BC122" s="16" t="str">
        <f aca="false">IF(AK122=0,"",IF(OR(AM122&lt;3,AP122&gt;PFYDate),BA122,IF((AP122-1)&lt;AL122,-1,12*(YEAR((AP122-1))-YEAR(AL122))+MONTH((AP122-1))-MONTH(AL122)-IF(DAY((AP122-1))&lt;MIN(DAY(AL122),DAY(EOMONTH((AP122-1),0))),1,0))))</f>
        <v/>
      </c>
      <c r="BD122" s="16"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16"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16" t="str">
        <f aca="false">IF(AK122=0,"",IF(AW122="FT",IF(AX122&lt;FT_First,FT_First,IF(AX122&lt;FT_Y5,MIN(FT_Y5,FT_First+FT_Int1*(INT((AX122-FT_First)/FT_Int1)+1)),FT_Y5+12*INT((AX122-FT_Y5)/12)+FT_Int2*(INT(MOD(AX122-FT_Y5,12)/FT_Int2)+1))),IF(AW122="PT",IF(AX122&lt;PT_First,PT_First,PT_First+PT_Int*(INT((AX122-PT_First)/PT_Int)+1)),"")))</f>
        <v/>
      </c>
      <c r="BG122" s="16" t="str">
        <f aca="false">IF(AK122=0,"",IF(NOT(LH_Ready),0,COUNTIFS(INDEX(LH_Data,0,LH_ColFirst),$A122,INDEX(LH_Data,0,LH_ColSur),$B122,INDEX(LH_Data,0,LH_ColCat),BonusCat)))</f>
        <v/>
      </c>
      <c r="BH122" s="16" t="str">
        <f aca="false">IF(AK122=0,"",IF(OR(NOT(LH_Ready),BG122=0),0,SUMPRODUCT(MAX((INDEX(LH_Data,0,LH_ColFirst)=$A122)*(INDEX(LH_Data,0,LH_ColSur)=$B122)*(INDEX(LH_Data,0,LH_ColCat)=BonusCat)*ROW(LH_Data)))))</f>
        <v/>
      </c>
      <c r="BI122" s="16" t="str">
        <f aca="false">IF(AK122=0,"",IF(EOMONTH(AsOfDate,-1)&lt;AL122,-1,12*(YEAR(EOMONTH(AsOfDate,-1))-YEAR(AL122))+MONTH(EOMONTH(AsOfDate,-1))-MONTH(AL122)-IF(DAY(EOMONTH(AsOfDate,-1))&lt;MIN(DAY(AL122),DAY(EOMONTH(EOMONTH(AsOfDate,-1),0))),1,0)))</f>
        <v/>
      </c>
      <c r="BJ122" s="16" t="str">
        <f aca="false">IF(AK122=0,"",IF(OR(AM122&lt;2,AO122&gt;EOMONTH(AsOfDate,-1)),BI122,IF((AO122-1)&lt;AL122,-1,12*(YEAR((AO122-1))-YEAR(AL122))+MONTH((AO122-1))-MONTH(AL122)-IF(DAY((AO122-1))&lt;MIN(DAY(AL122),DAY(EOMONTH((AO122-1),0))),1,0))))</f>
        <v/>
      </c>
      <c r="BK122" s="16" t="str">
        <f aca="false">IF(AK122=0,"",IF(OR(AM122&lt;3,AP122&gt;EOMONTH(AsOfDate,-1)),BI122,IF((AP122-1)&lt;AL122,-1,12*(YEAR((AP122-1))-YEAR(AL122))+MONTH((AP122-1))-MONTH(AL122)-IF(DAY((AP122-1))&lt;MIN(DAY(AL122),DAY(EOMONTH((AP122-1),0))),1,0))))</f>
        <v/>
      </c>
      <c r="BL122" s="16"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16" t="str">
        <f aca="false">IF(AK122=0,"",IF(AW122="FT",IF(AX122&lt;FT_First,"",IF(AX122&lt;FT_Y5,FT_First+FT_Int1*INT((AX122-FT_First)/FT_Int1),FT_Y5+FT_Int2*INT((AX122-FT_Y5)/FT_Int2))),IF(AW122="PT",IF(AX122&lt;PT_First,"",PT_First+PT_Int*INT((AX122-PT_First)/PT_Int)),"")))</f>
        <v/>
      </c>
      <c r="BN122" s="16" t="str">
        <f aca="false">IF(AK122=0,"",IF((SchemeStart-1)&lt;AL122,-1,12*(YEAR((SchemeStart-1))-YEAR(AL122))+MONTH((SchemeStart-1))-MONTH(AL122)-IF(DAY((SchemeStart-1))&lt;MIN(DAY(AL122),DAY(EOMONTH((SchemeStart-1),0))),1,0)))</f>
        <v/>
      </c>
      <c r="BO122" s="16" t="str">
        <f aca="false">IF(AK122=0,"",IF(OR(AM122&lt;2,AO122&gt;(SchemeStart-1)),BN122,IF((AO122-1)&lt;AL122,-1,12*(YEAR((AO122-1))-YEAR(AL122))+MONTH((AO122-1))-MONTH(AL122)-IF(DAY((AO122-1))&lt;MIN(DAY(AL122),DAY(EOMONTH((AO122-1),0))),1,0))))</f>
        <v/>
      </c>
      <c r="BP122" s="16" t="str">
        <f aca="false">IF(AK122=0,"",IF(OR(AM122&lt;3,AP122&gt;(SchemeStart-1)),BN122,IF((AP122-1)&lt;AL122,-1,12*(YEAR((AP122-1))-YEAR(AL122))+MONTH((AP122-1))-MONTH(AL122)-IF(DAY((AP122-1))&lt;MIN(DAY(AL122),DAY(EOMONTH((AP122-1),0))),1,0))))</f>
        <v/>
      </c>
      <c r="BQ122" s="16"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12"/>
      <c r="B123" s="12"/>
      <c r="C123" s="12"/>
      <c r="D123" s="13"/>
      <c r="E123" s="14" t="str">
        <f aca="false">IF(OR(AK123=0,$D123=""),"",DATE(YEAR(AsOfDate)+IF(DATE(YEAR(AsOfDate),MONTH($D123),DAY($D123))&lt;=AsOfDate,1,0),MONTH($D123),DAY($D123)))</f>
        <v/>
      </c>
      <c r="F123" s="13"/>
      <c r="G123" s="13"/>
      <c r="H123" s="13"/>
      <c r="I123" s="13"/>
      <c r="J123" s="13"/>
      <c r="K123" s="14" t="str">
        <f aca="false">IF(AK123=0,"",DATE(YEAR(AsOfDate)+IF(DATE(YEAR(AsOfDate),MONTH(AL123),DAY(AL123))&lt;=AsOfDate,1,0),MONTH(AL123),DAY(AL123)))</f>
        <v/>
      </c>
      <c r="L123" s="15" t="str">
        <f aca="false">IF(AK123=0,"",ROUND((AsOfDate-AL123)/365.25,1))</f>
        <v/>
      </c>
      <c r="M123" s="16" t="str">
        <f aca="false">IF(AK123=0,"",IF(AsOfDate&lt;AL123,"-",DATEDIF(AL123,AsOfDate,"y")&amp;"y "&amp;DATEDIF(AL123,AsOfDate,"ym")&amp;"m "&amp;DATEDIF(AL123,AsOfDate,"md")&amp;"d"))</f>
        <v/>
      </c>
      <c r="N123" s="17" t="str">
        <f aca="false">IF(AK123=0,"",O123*HoursPerDay)</f>
        <v/>
      </c>
      <c r="O123" s="17" t="str">
        <f aca="false">IF(AK123=0,"",MAX(0,BD123-BQ123))</f>
        <v/>
      </c>
      <c r="P123" s="18"/>
      <c r="Q123" s="16"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16"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IF(AK123=0,"",IF(AW123="None","",EDATE(AL123,BF123)))</f>
        <v/>
      </c>
      <c r="T123" s="17" t="str">
        <f aca="false">IF(AK123=0,"",IF(NOT(LH_Ready),"",IF($F123&gt;PFYDate,0,IF(LH_ColPeriod=0,W123-U123+V123,SUMIFS(INDEX(LH_Data,0,LH_ColAcc),INDEX(LH_Data,0,LH_ColFirst),$A123,INDEX(LH_Data,0,LH_ColSur),$B123,INDEX(LH_Data,0,LH_ColCat),BonusCat,INDEX(LH_Data,0,LH_ColPeriod),LH_OpenLabel)*UnitFactor))))</f>
        <v/>
      </c>
      <c r="U123" s="17" t="str">
        <f aca="false">IF(AK123=0,"",IF(NOT(LH_Ready),"",SUMIFS(INDEX(LH_Data,0,LH_ColAcc),INDEX(LH_Data,0,LH_ColFirst),$A123,INDEX(LH_Data,0,LH_ColSur),$B123,INDEX(LH_Data,0,LH_ColCat),BonusCat,INDEX(LH_Data,0,LH_ColStart),"&gt;="&amp;AL123)*UnitFactor))</f>
        <v/>
      </c>
      <c r="V123" s="17" t="str">
        <f aca="false">IF(AK123=0,"",IF(NOT(LH_Ready),"",SUMIFS(INDEX(LH_Data,0,LH_ColTaken),INDEX(LH_Data,0,LH_ColFirst),$A123,INDEX(LH_Data,0,LH_ColSur),$B123,INDEX(LH_Data,0,LH_ColCat),BonusCat,INDEX(LH_Data,0,LH_ColStart),"&gt;="&amp;AL123)*UnitFactor))</f>
        <v/>
      </c>
      <c r="W123" s="17" t="str">
        <f aca="false">IF(AK123=0,"",IF(NOT(LH_Ready),"",IF(BH123=0,0,INDEX(INDEX(LH_Data,0,LH_ColClose),BH123-1)*UnitFactor)))</f>
        <v/>
      </c>
      <c r="X123" s="17" t="str">
        <f aca="false">IF(AK123=0,"",(MAX(0,BD123-BQ123)-MAX(0,BE123-BQ123))*HoursPerDay)</f>
        <v/>
      </c>
      <c r="Y123" s="17"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N123-N(T123)-N(U123)))))</f>
        <v/>
      </c>
      <c r="Z123" s="16" t="str">
        <f aca="false">IF(OR(AK123=0,Y123=""),"",IF(Y123&gt;0,"Yes","No"))</f>
        <v/>
      </c>
      <c r="AA123" s="16"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17" t="str">
        <f aca="false">IF(OR(AK123=0,T123=""),"",MAX(0,BE123-BQ123)*HoursPerDay-T123)</f>
        <v/>
      </c>
      <c r="AC123" s="16" t="str">
        <f aca="false">IF(AK123=0,"",BG123)</f>
        <v/>
      </c>
      <c r="AD123" s="16"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17" t="str">
        <f aca="false">IF(AK123=0,"",O123-MAX(0,BL123-BQ123))</f>
        <v/>
      </c>
      <c r="AF123" s="14" t="str">
        <f aca="false">IF(OR(AK123=0,AE123="",N(AE123)=0,BM123=""),"",EDATE(AL123,BM123))</f>
        <v/>
      </c>
      <c r="AG123" s="17" t="str">
        <f aca="false">IF(AK123=0,"",MIN(BD123,BQ123))</f>
        <v/>
      </c>
      <c r="AH123" s="17" t="str">
        <f aca="false">IF(AK123=0,"",IF(NOT(LH_Ready),"",IF(BG123=0,0,MAX(0,ROUND(N(T123)+N(U123)-N123,2)))))</f>
        <v/>
      </c>
      <c r="AI123" s="12"/>
      <c r="AJ123" s="12"/>
      <c r="AK123" s="16" t="n">
        <f aca="false">IF(OR(LEN($A123&amp;$B123)=0,$F123=""),0,1)</f>
        <v>0</v>
      </c>
      <c r="AL123" s="14"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16" t="str">
        <f aca="false">IF(AK123=0,"",COUNT($G123:$I123))</f>
        <v/>
      </c>
      <c r="AN123" s="14" t="str">
        <f aca="false">IF(AK123=0,"",IFERROR(SMALL($G123:$I123,1),""))</f>
        <v/>
      </c>
      <c r="AO123" s="14" t="str">
        <f aca="false">IF(AK123=0,"",IFERROR(SMALL($G123:$I123,2),""))</f>
        <v/>
      </c>
      <c r="AP123" s="14" t="str">
        <f aca="false">IF(AK123=0,"",IFERROR(SMALL($G123:$I123,3),""))</f>
        <v/>
      </c>
      <c r="AQ123" s="16" t="str">
        <f aca="false">IF(AK123=0,"",IF(AN123="","",IF(AN123=$H123,"Part-Time",IF(AN123=$I123,"Full-Time","Casual"))))</f>
        <v/>
      </c>
      <c r="AR123" s="16" t="str">
        <f aca="false">IF(AK123=0,"",IF(AO123="","",IF(AO123=$H123,"Part-Time",IF(AO123=$I123,"Full-Time","Casual"))))</f>
        <v/>
      </c>
      <c r="AS123" s="16" t="str">
        <f aca="false">IF(AK123=0,"",IF(AP123="","",IF(AP123=$H123,"Part-Time",IF(AP123=$I123,"Full-Time","Casual"))))</f>
        <v/>
      </c>
      <c r="AT123" s="16"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16" t="str">
        <f aca="false">IF(AK123=0,"",IF(AM123&lt;2,"",IF(OR(ISNUMBER(SEARCH("full",AR123)),UPPER(TRIM(AR123))="FT",UPPER(TRIM(AR123))="FTE"),"FT",IF(AND(OR(ISNUMBER(SEARCH("part",AR123)),UPPER(TRIM(AR123))="PT",UPPER(TRIM(AR123))="PTE"),Apply2026="Yes",OR($P123="",N($P123)&gt;=PT_MinHours)),"PT","None"))))</f>
        <v/>
      </c>
      <c r="AV123" s="16" t="str">
        <f aca="false">IF(AK123=0,"",IF(AM123&lt;3,"",IF(OR(ISNUMBER(SEARCH("full",AS123)),UPPER(TRIM(AS123))="FT",UPPER(TRIM(AS123))="FTE"),"FT",IF(AND(OR(ISNUMBER(SEARCH("part",AS123)),UPPER(TRIM(AS123))="PT",UPPER(TRIM(AS123))="PTE"),Apply2026="Yes",OR($P123="",N($P123)&gt;=PT_MinHours)),"PT","None"))))</f>
        <v/>
      </c>
      <c r="AW123" s="16" t="str">
        <f aca="false">IF(AK123=0,"",IF(AND(AM123&gt;=3,AP123&lt;=AsOfDate),AV123,IF(AND(AM123&gt;=2,AO123&lt;=AsOfDate),AU123,AT123)))</f>
        <v/>
      </c>
      <c r="AX123" s="16" t="str">
        <f aca="false">IF(AK123=0,"",IF(AsOfDate&lt;AL123,-1,12*(YEAR(AsOfDate)-YEAR(AL123))+MONTH(AsOfDate)-MONTH(AL123)-IF(DAY(AsOfDate)&lt;MIN(DAY(AL123),DAY(EOMONTH(AsOfDate,0))),1,0)))</f>
        <v/>
      </c>
      <c r="AY123" s="16" t="str">
        <f aca="false">IF(AK123=0,"",IF(OR(AM123&lt;2,AO123&gt;AsOfDate),AX123,IF((AO123-1)&lt;AL123,-1,12*(YEAR((AO123-1))-YEAR(AL123))+MONTH((AO123-1))-MONTH(AL123)-IF(DAY((AO123-1))&lt;MIN(DAY(AL123),DAY(EOMONTH((AO123-1),0))),1,0))))</f>
        <v/>
      </c>
      <c r="AZ123" s="16" t="str">
        <f aca="false">IF(AK123=0,"",IF(OR(AM123&lt;3,AP123&gt;AsOfDate),AX123,IF((AP123-1)&lt;AL123,-1,12*(YEAR((AP123-1))-YEAR(AL123))+MONTH((AP123-1))-MONTH(AL123)-IF(DAY((AP123-1))&lt;MIN(DAY(AL123),DAY(EOMONTH((AP123-1),0))),1,0))))</f>
        <v/>
      </c>
      <c r="BA123" s="16" t="str">
        <f aca="false">IF(AK123=0,"",IF(PFYDate&lt;AL123,-1,12*(YEAR(PFYDate)-YEAR(AL123))+MONTH(PFYDate)-MONTH(AL123)-IF(DAY(PFYDate)&lt;MIN(DAY(AL123),DAY(EOMONTH(PFYDate,0))),1,0)))</f>
        <v/>
      </c>
      <c r="BB123" s="16" t="str">
        <f aca="false">IF(AK123=0,"",IF(OR(AM123&lt;2,AO123&gt;PFYDate),BA123,IF((AO123-1)&lt;AL123,-1,12*(YEAR((AO123-1))-YEAR(AL123))+MONTH((AO123-1))-MONTH(AL123)-IF(DAY((AO123-1))&lt;MIN(DAY(AL123),DAY(EOMONTH((AO123-1),0))),1,0))))</f>
        <v/>
      </c>
      <c r="BC123" s="16" t="str">
        <f aca="false">IF(AK123=0,"",IF(OR(AM123&lt;3,AP123&gt;PFYDate),BA123,IF((AP123-1)&lt;AL123,-1,12*(YEAR((AP123-1))-YEAR(AL123))+MONTH((AP123-1))-MONTH(AL123)-IF(DAY((AP123-1))&lt;MIN(DAY(AL123),DAY(EOMONTH((AP123-1),0))),1,0))))</f>
        <v/>
      </c>
      <c r="BD123" s="16"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16"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16" t="str">
        <f aca="false">IF(AK123=0,"",IF(AW123="FT",IF(AX123&lt;FT_First,FT_First,IF(AX123&lt;FT_Y5,MIN(FT_Y5,FT_First+FT_Int1*(INT((AX123-FT_First)/FT_Int1)+1)),FT_Y5+12*INT((AX123-FT_Y5)/12)+FT_Int2*(INT(MOD(AX123-FT_Y5,12)/FT_Int2)+1))),IF(AW123="PT",IF(AX123&lt;PT_First,PT_First,PT_First+PT_Int*(INT((AX123-PT_First)/PT_Int)+1)),"")))</f>
        <v/>
      </c>
      <c r="BG123" s="16" t="str">
        <f aca="false">IF(AK123=0,"",IF(NOT(LH_Ready),0,COUNTIFS(INDEX(LH_Data,0,LH_ColFirst),$A123,INDEX(LH_Data,0,LH_ColSur),$B123,INDEX(LH_Data,0,LH_ColCat),BonusCat)))</f>
        <v/>
      </c>
      <c r="BH123" s="16" t="str">
        <f aca="false">IF(AK123=0,"",IF(OR(NOT(LH_Ready),BG123=0),0,SUMPRODUCT(MAX((INDEX(LH_Data,0,LH_ColFirst)=$A123)*(INDEX(LH_Data,0,LH_ColSur)=$B123)*(INDEX(LH_Data,0,LH_ColCat)=BonusCat)*ROW(LH_Data)))))</f>
        <v/>
      </c>
      <c r="BI123" s="16" t="str">
        <f aca="false">IF(AK123=0,"",IF(EOMONTH(AsOfDate,-1)&lt;AL123,-1,12*(YEAR(EOMONTH(AsOfDate,-1))-YEAR(AL123))+MONTH(EOMONTH(AsOfDate,-1))-MONTH(AL123)-IF(DAY(EOMONTH(AsOfDate,-1))&lt;MIN(DAY(AL123),DAY(EOMONTH(EOMONTH(AsOfDate,-1),0))),1,0)))</f>
        <v/>
      </c>
      <c r="BJ123" s="16" t="str">
        <f aca="false">IF(AK123=0,"",IF(OR(AM123&lt;2,AO123&gt;EOMONTH(AsOfDate,-1)),BI123,IF((AO123-1)&lt;AL123,-1,12*(YEAR((AO123-1))-YEAR(AL123))+MONTH((AO123-1))-MONTH(AL123)-IF(DAY((AO123-1))&lt;MIN(DAY(AL123),DAY(EOMONTH((AO123-1),0))),1,0))))</f>
        <v/>
      </c>
      <c r="BK123" s="16" t="str">
        <f aca="false">IF(AK123=0,"",IF(OR(AM123&lt;3,AP123&gt;EOMONTH(AsOfDate,-1)),BI123,IF((AP123-1)&lt;AL123,-1,12*(YEAR((AP123-1))-YEAR(AL123))+MONTH((AP123-1))-MONTH(AL123)-IF(DAY((AP123-1))&lt;MIN(DAY(AL123),DAY(EOMONTH((AP123-1),0))),1,0))))</f>
        <v/>
      </c>
      <c r="BL123" s="16"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16" t="str">
        <f aca="false">IF(AK123=0,"",IF(AW123="FT",IF(AX123&lt;FT_First,"",IF(AX123&lt;FT_Y5,FT_First+FT_Int1*INT((AX123-FT_First)/FT_Int1),FT_Y5+FT_Int2*INT((AX123-FT_Y5)/FT_Int2))),IF(AW123="PT",IF(AX123&lt;PT_First,"",PT_First+PT_Int*INT((AX123-PT_First)/PT_Int)),"")))</f>
        <v/>
      </c>
      <c r="BN123" s="16" t="str">
        <f aca="false">IF(AK123=0,"",IF((SchemeStart-1)&lt;AL123,-1,12*(YEAR((SchemeStart-1))-YEAR(AL123))+MONTH((SchemeStart-1))-MONTH(AL123)-IF(DAY((SchemeStart-1))&lt;MIN(DAY(AL123),DAY(EOMONTH((SchemeStart-1),0))),1,0)))</f>
        <v/>
      </c>
      <c r="BO123" s="16" t="str">
        <f aca="false">IF(AK123=0,"",IF(OR(AM123&lt;2,AO123&gt;(SchemeStart-1)),BN123,IF((AO123-1)&lt;AL123,-1,12*(YEAR((AO123-1))-YEAR(AL123))+MONTH((AO123-1))-MONTH(AL123)-IF(DAY((AO123-1))&lt;MIN(DAY(AL123),DAY(EOMONTH((AO123-1),0))),1,0))))</f>
        <v/>
      </c>
      <c r="BP123" s="16" t="str">
        <f aca="false">IF(AK123=0,"",IF(OR(AM123&lt;3,AP123&gt;(SchemeStart-1)),BN123,IF((AP123-1)&lt;AL123,-1,12*(YEAR((AP123-1))-YEAR(AL123))+MONTH((AP123-1))-MONTH(AL123)-IF(DAY((AP123-1))&lt;MIN(DAY(AL123),DAY(EOMONTH((AP123-1),0))),1,0))))</f>
        <v/>
      </c>
      <c r="BQ123" s="16"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12"/>
      <c r="B124" s="12"/>
      <c r="C124" s="12"/>
      <c r="D124" s="13"/>
      <c r="E124" s="14" t="str">
        <f aca="false">IF(OR(AK124=0,$D124=""),"",DATE(YEAR(AsOfDate)+IF(DATE(YEAR(AsOfDate),MONTH($D124),DAY($D124))&lt;=AsOfDate,1,0),MONTH($D124),DAY($D124)))</f>
        <v/>
      </c>
      <c r="F124" s="13"/>
      <c r="G124" s="13"/>
      <c r="H124" s="13"/>
      <c r="I124" s="13"/>
      <c r="J124" s="13"/>
      <c r="K124" s="14" t="str">
        <f aca="false">IF(AK124=0,"",DATE(YEAR(AsOfDate)+IF(DATE(YEAR(AsOfDate),MONTH(AL124),DAY(AL124))&lt;=AsOfDate,1,0),MONTH(AL124),DAY(AL124)))</f>
        <v/>
      </c>
      <c r="L124" s="15" t="str">
        <f aca="false">IF(AK124=0,"",ROUND((AsOfDate-AL124)/365.25,1))</f>
        <v/>
      </c>
      <c r="M124" s="16" t="str">
        <f aca="false">IF(AK124=0,"",IF(AsOfDate&lt;AL124,"-",DATEDIF(AL124,AsOfDate,"y")&amp;"y "&amp;DATEDIF(AL124,AsOfDate,"ym")&amp;"m "&amp;DATEDIF(AL124,AsOfDate,"md")&amp;"d"))</f>
        <v/>
      </c>
      <c r="N124" s="17" t="str">
        <f aca="false">IF(AK124=0,"",O124*HoursPerDay)</f>
        <v/>
      </c>
      <c r="O124" s="17" t="str">
        <f aca="false">IF(AK124=0,"",MAX(0,BD124-BQ124))</f>
        <v/>
      </c>
      <c r="P124" s="18"/>
      <c r="Q124" s="16"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16"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IF(AK124=0,"",IF(AW124="None","",EDATE(AL124,BF124)))</f>
        <v/>
      </c>
      <c r="T124" s="17" t="str">
        <f aca="false">IF(AK124=0,"",IF(NOT(LH_Ready),"",IF($F124&gt;PFYDate,0,IF(LH_ColPeriod=0,W124-U124+V124,SUMIFS(INDEX(LH_Data,0,LH_ColAcc),INDEX(LH_Data,0,LH_ColFirst),$A124,INDEX(LH_Data,0,LH_ColSur),$B124,INDEX(LH_Data,0,LH_ColCat),BonusCat,INDEX(LH_Data,0,LH_ColPeriod),LH_OpenLabel)*UnitFactor))))</f>
        <v/>
      </c>
      <c r="U124" s="17" t="str">
        <f aca="false">IF(AK124=0,"",IF(NOT(LH_Ready),"",SUMIFS(INDEX(LH_Data,0,LH_ColAcc),INDEX(LH_Data,0,LH_ColFirst),$A124,INDEX(LH_Data,0,LH_ColSur),$B124,INDEX(LH_Data,0,LH_ColCat),BonusCat,INDEX(LH_Data,0,LH_ColStart),"&gt;="&amp;AL124)*UnitFactor))</f>
        <v/>
      </c>
      <c r="V124" s="17" t="str">
        <f aca="false">IF(AK124=0,"",IF(NOT(LH_Ready),"",SUMIFS(INDEX(LH_Data,0,LH_ColTaken),INDEX(LH_Data,0,LH_ColFirst),$A124,INDEX(LH_Data,0,LH_ColSur),$B124,INDEX(LH_Data,0,LH_ColCat),BonusCat,INDEX(LH_Data,0,LH_ColStart),"&gt;="&amp;AL124)*UnitFactor))</f>
        <v/>
      </c>
      <c r="W124" s="17" t="str">
        <f aca="false">IF(AK124=0,"",IF(NOT(LH_Ready),"",IF(BH124=0,0,INDEX(INDEX(LH_Data,0,LH_ColClose),BH124-1)*UnitFactor)))</f>
        <v/>
      </c>
      <c r="X124" s="17" t="str">
        <f aca="false">IF(AK124=0,"",(MAX(0,BD124-BQ124)-MAX(0,BE124-BQ124))*HoursPerDay)</f>
        <v/>
      </c>
      <c r="Y124" s="17"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N124-N(T124)-N(U124)))))</f>
        <v/>
      </c>
      <c r="Z124" s="16" t="str">
        <f aca="false">IF(OR(AK124=0,Y124=""),"",IF(Y124&gt;0,"Yes","No"))</f>
        <v/>
      </c>
      <c r="AA124" s="16"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17" t="str">
        <f aca="false">IF(OR(AK124=0,T124=""),"",MAX(0,BE124-BQ124)*HoursPerDay-T124)</f>
        <v/>
      </c>
      <c r="AC124" s="16" t="str">
        <f aca="false">IF(AK124=0,"",BG124)</f>
        <v/>
      </c>
      <c r="AD124" s="16"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17" t="str">
        <f aca="false">IF(AK124=0,"",O124-MAX(0,BL124-BQ124))</f>
        <v/>
      </c>
      <c r="AF124" s="14" t="str">
        <f aca="false">IF(OR(AK124=0,AE124="",N(AE124)=0,BM124=""),"",EDATE(AL124,BM124))</f>
        <v/>
      </c>
      <c r="AG124" s="17" t="str">
        <f aca="false">IF(AK124=0,"",MIN(BD124,BQ124))</f>
        <v/>
      </c>
      <c r="AH124" s="17" t="str">
        <f aca="false">IF(AK124=0,"",IF(NOT(LH_Ready),"",IF(BG124=0,0,MAX(0,ROUND(N(T124)+N(U124)-N124,2)))))</f>
        <v/>
      </c>
      <c r="AI124" s="12"/>
      <c r="AJ124" s="12"/>
      <c r="AK124" s="16" t="n">
        <f aca="false">IF(OR(LEN($A124&amp;$B124)=0,$F124=""),0,1)</f>
        <v>0</v>
      </c>
      <c r="AL124" s="14"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16" t="str">
        <f aca="false">IF(AK124=0,"",COUNT($G124:$I124))</f>
        <v/>
      </c>
      <c r="AN124" s="14" t="str">
        <f aca="false">IF(AK124=0,"",IFERROR(SMALL($G124:$I124,1),""))</f>
        <v/>
      </c>
      <c r="AO124" s="14" t="str">
        <f aca="false">IF(AK124=0,"",IFERROR(SMALL($G124:$I124,2),""))</f>
        <v/>
      </c>
      <c r="AP124" s="14" t="str">
        <f aca="false">IF(AK124=0,"",IFERROR(SMALL($G124:$I124,3),""))</f>
        <v/>
      </c>
      <c r="AQ124" s="16" t="str">
        <f aca="false">IF(AK124=0,"",IF(AN124="","",IF(AN124=$H124,"Part-Time",IF(AN124=$I124,"Full-Time","Casual"))))</f>
        <v/>
      </c>
      <c r="AR124" s="16" t="str">
        <f aca="false">IF(AK124=0,"",IF(AO124="","",IF(AO124=$H124,"Part-Time",IF(AO124=$I124,"Full-Time","Casual"))))</f>
        <v/>
      </c>
      <c r="AS124" s="16" t="str">
        <f aca="false">IF(AK124=0,"",IF(AP124="","",IF(AP124=$H124,"Part-Time",IF(AP124=$I124,"Full-Time","Casual"))))</f>
        <v/>
      </c>
      <c r="AT124" s="16"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16" t="str">
        <f aca="false">IF(AK124=0,"",IF(AM124&lt;2,"",IF(OR(ISNUMBER(SEARCH("full",AR124)),UPPER(TRIM(AR124))="FT",UPPER(TRIM(AR124))="FTE"),"FT",IF(AND(OR(ISNUMBER(SEARCH("part",AR124)),UPPER(TRIM(AR124))="PT",UPPER(TRIM(AR124))="PTE"),Apply2026="Yes",OR($P124="",N($P124)&gt;=PT_MinHours)),"PT","None"))))</f>
        <v/>
      </c>
      <c r="AV124" s="16" t="str">
        <f aca="false">IF(AK124=0,"",IF(AM124&lt;3,"",IF(OR(ISNUMBER(SEARCH("full",AS124)),UPPER(TRIM(AS124))="FT",UPPER(TRIM(AS124))="FTE"),"FT",IF(AND(OR(ISNUMBER(SEARCH("part",AS124)),UPPER(TRIM(AS124))="PT",UPPER(TRIM(AS124))="PTE"),Apply2026="Yes",OR($P124="",N($P124)&gt;=PT_MinHours)),"PT","None"))))</f>
        <v/>
      </c>
      <c r="AW124" s="16" t="str">
        <f aca="false">IF(AK124=0,"",IF(AND(AM124&gt;=3,AP124&lt;=AsOfDate),AV124,IF(AND(AM124&gt;=2,AO124&lt;=AsOfDate),AU124,AT124)))</f>
        <v/>
      </c>
      <c r="AX124" s="16" t="str">
        <f aca="false">IF(AK124=0,"",IF(AsOfDate&lt;AL124,-1,12*(YEAR(AsOfDate)-YEAR(AL124))+MONTH(AsOfDate)-MONTH(AL124)-IF(DAY(AsOfDate)&lt;MIN(DAY(AL124),DAY(EOMONTH(AsOfDate,0))),1,0)))</f>
        <v/>
      </c>
      <c r="AY124" s="16" t="str">
        <f aca="false">IF(AK124=0,"",IF(OR(AM124&lt;2,AO124&gt;AsOfDate),AX124,IF((AO124-1)&lt;AL124,-1,12*(YEAR((AO124-1))-YEAR(AL124))+MONTH((AO124-1))-MONTH(AL124)-IF(DAY((AO124-1))&lt;MIN(DAY(AL124),DAY(EOMONTH((AO124-1),0))),1,0))))</f>
        <v/>
      </c>
      <c r="AZ124" s="16" t="str">
        <f aca="false">IF(AK124=0,"",IF(OR(AM124&lt;3,AP124&gt;AsOfDate),AX124,IF((AP124-1)&lt;AL124,-1,12*(YEAR((AP124-1))-YEAR(AL124))+MONTH((AP124-1))-MONTH(AL124)-IF(DAY((AP124-1))&lt;MIN(DAY(AL124),DAY(EOMONTH((AP124-1),0))),1,0))))</f>
        <v/>
      </c>
      <c r="BA124" s="16" t="str">
        <f aca="false">IF(AK124=0,"",IF(PFYDate&lt;AL124,-1,12*(YEAR(PFYDate)-YEAR(AL124))+MONTH(PFYDate)-MONTH(AL124)-IF(DAY(PFYDate)&lt;MIN(DAY(AL124),DAY(EOMONTH(PFYDate,0))),1,0)))</f>
        <v/>
      </c>
      <c r="BB124" s="16" t="str">
        <f aca="false">IF(AK124=0,"",IF(OR(AM124&lt;2,AO124&gt;PFYDate),BA124,IF((AO124-1)&lt;AL124,-1,12*(YEAR((AO124-1))-YEAR(AL124))+MONTH((AO124-1))-MONTH(AL124)-IF(DAY((AO124-1))&lt;MIN(DAY(AL124),DAY(EOMONTH((AO124-1),0))),1,0))))</f>
        <v/>
      </c>
      <c r="BC124" s="16" t="str">
        <f aca="false">IF(AK124=0,"",IF(OR(AM124&lt;3,AP124&gt;PFYDate),BA124,IF((AP124-1)&lt;AL124,-1,12*(YEAR((AP124-1))-YEAR(AL124))+MONTH((AP124-1))-MONTH(AL124)-IF(DAY((AP124-1))&lt;MIN(DAY(AL124),DAY(EOMONTH((AP124-1),0))),1,0))))</f>
        <v/>
      </c>
      <c r="BD124" s="16"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16"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16" t="str">
        <f aca="false">IF(AK124=0,"",IF(AW124="FT",IF(AX124&lt;FT_First,FT_First,IF(AX124&lt;FT_Y5,MIN(FT_Y5,FT_First+FT_Int1*(INT((AX124-FT_First)/FT_Int1)+1)),FT_Y5+12*INT((AX124-FT_Y5)/12)+FT_Int2*(INT(MOD(AX124-FT_Y5,12)/FT_Int2)+1))),IF(AW124="PT",IF(AX124&lt;PT_First,PT_First,PT_First+PT_Int*(INT((AX124-PT_First)/PT_Int)+1)),"")))</f>
        <v/>
      </c>
      <c r="BG124" s="16" t="str">
        <f aca="false">IF(AK124=0,"",IF(NOT(LH_Ready),0,COUNTIFS(INDEX(LH_Data,0,LH_ColFirst),$A124,INDEX(LH_Data,0,LH_ColSur),$B124,INDEX(LH_Data,0,LH_ColCat),BonusCat)))</f>
        <v/>
      </c>
      <c r="BH124" s="16" t="str">
        <f aca="false">IF(AK124=0,"",IF(OR(NOT(LH_Ready),BG124=0),0,SUMPRODUCT(MAX((INDEX(LH_Data,0,LH_ColFirst)=$A124)*(INDEX(LH_Data,0,LH_ColSur)=$B124)*(INDEX(LH_Data,0,LH_ColCat)=BonusCat)*ROW(LH_Data)))))</f>
        <v/>
      </c>
      <c r="BI124" s="16" t="str">
        <f aca="false">IF(AK124=0,"",IF(EOMONTH(AsOfDate,-1)&lt;AL124,-1,12*(YEAR(EOMONTH(AsOfDate,-1))-YEAR(AL124))+MONTH(EOMONTH(AsOfDate,-1))-MONTH(AL124)-IF(DAY(EOMONTH(AsOfDate,-1))&lt;MIN(DAY(AL124),DAY(EOMONTH(EOMONTH(AsOfDate,-1),0))),1,0)))</f>
        <v/>
      </c>
      <c r="BJ124" s="16" t="str">
        <f aca="false">IF(AK124=0,"",IF(OR(AM124&lt;2,AO124&gt;EOMONTH(AsOfDate,-1)),BI124,IF((AO124-1)&lt;AL124,-1,12*(YEAR((AO124-1))-YEAR(AL124))+MONTH((AO124-1))-MONTH(AL124)-IF(DAY((AO124-1))&lt;MIN(DAY(AL124),DAY(EOMONTH((AO124-1),0))),1,0))))</f>
        <v/>
      </c>
      <c r="BK124" s="16" t="str">
        <f aca="false">IF(AK124=0,"",IF(OR(AM124&lt;3,AP124&gt;EOMONTH(AsOfDate,-1)),BI124,IF((AP124-1)&lt;AL124,-1,12*(YEAR((AP124-1))-YEAR(AL124))+MONTH((AP124-1))-MONTH(AL124)-IF(DAY((AP124-1))&lt;MIN(DAY(AL124),DAY(EOMONTH((AP124-1),0))),1,0))))</f>
        <v/>
      </c>
      <c r="BL124" s="16"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16" t="str">
        <f aca="false">IF(AK124=0,"",IF(AW124="FT",IF(AX124&lt;FT_First,"",IF(AX124&lt;FT_Y5,FT_First+FT_Int1*INT((AX124-FT_First)/FT_Int1),FT_Y5+FT_Int2*INT((AX124-FT_Y5)/FT_Int2))),IF(AW124="PT",IF(AX124&lt;PT_First,"",PT_First+PT_Int*INT((AX124-PT_First)/PT_Int)),"")))</f>
        <v/>
      </c>
      <c r="BN124" s="16" t="str">
        <f aca="false">IF(AK124=0,"",IF((SchemeStart-1)&lt;AL124,-1,12*(YEAR((SchemeStart-1))-YEAR(AL124))+MONTH((SchemeStart-1))-MONTH(AL124)-IF(DAY((SchemeStart-1))&lt;MIN(DAY(AL124),DAY(EOMONTH((SchemeStart-1),0))),1,0)))</f>
        <v/>
      </c>
      <c r="BO124" s="16" t="str">
        <f aca="false">IF(AK124=0,"",IF(OR(AM124&lt;2,AO124&gt;(SchemeStart-1)),BN124,IF((AO124-1)&lt;AL124,-1,12*(YEAR((AO124-1))-YEAR(AL124))+MONTH((AO124-1))-MONTH(AL124)-IF(DAY((AO124-1))&lt;MIN(DAY(AL124),DAY(EOMONTH((AO124-1),0))),1,0))))</f>
        <v/>
      </c>
      <c r="BP124" s="16" t="str">
        <f aca="false">IF(AK124=0,"",IF(OR(AM124&lt;3,AP124&gt;(SchemeStart-1)),BN124,IF((AP124-1)&lt;AL124,-1,12*(YEAR((AP124-1))-YEAR(AL124))+MONTH((AP124-1))-MONTH(AL124)-IF(DAY((AP124-1))&lt;MIN(DAY(AL124),DAY(EOMONTH((AP124-1),0))),1,0))))</f>
        <v/>
      </c>
      <c r="BQ124" s="16"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12"/>
      <c r="B125" s="12"/>
      <c r="C125" s="12"/>
      <c r="D125" s="13"/>
      <c r="E125" s="14" t="str">
        <f aca="false">IF(OR(AK125=0,$D125=""),"",DATE(YEAR(AsOfDate)+IF(DATE(YEAR(AsOfDate),MONTH($D125),DAY($D125))&lt;=AsOfDate,1,0),MONTH($D125),DAY($D125)))</f>
        <v/>
      </c>
      <c r="F125" s="13"/>
      <c r="G125" s="13"/>
      <c r="H125" s="13"/>
      <c r="I125" s="13"/>
      <c r="J125" s="13"/>
      <c r="K125" s="14" t="str">
        <f aca="false">IF(AK125=0,"",DATE(YEAR(AsOfDate)+IF(DATE(YEAR(AsOfDate),MONTH(AL125),DAY(AL125))&lt;=AsOfDate,1,0),MONTH(AL125),DAY(AL125)))</f>
        <v/>
      </c>
      <c r="L125" s="15" t="str">
        <f aca="false">IF(AK125=0,"",ROUND((AsOfDate-AL125)/365.25,1))</f>
        <v/>
      </c>
      <c r="M125" s="16" t="str">
        <f aca="false">IF(AK125=0,"",IF(AsOfDate&lt;AL125,"-",DATEDIF(AL125,AsOfDate,"y")&amp;"y "&amp;DATEDIF(AL125,AsOfDate,"ym")&amp;"m "&amp;DATEDIF(AL125,AsOfDate,"md")&amp;"d"))</f>
        <v/>
      </c>
      <c r="N125" s="17" t="str">
        <f aca="false">IF(AK125=0,"",O125*HoursPerDay)</f>
        <v/>
      </c>
      <c r="O125" s="17" t="str">
        <f aca="false">IF(AK125=0,"",MAX(0,BD125-BQ125))</f>
        <v/>
      </c>
      <c r="P125" s="18"/>
      <c r="Q125" s="16"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16"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IF(AK125=0,"",IF(AW125="None","",EDATE(AL125,BF125)))</f>
        <v/>
      </c>
      <c r="T125" s="17" t="str">
        <f aca="false">IF(AK125=0,"",IF(NOT(LH_Ready),"",IF($F125&gt;PFYDate,0,IF(LH_ColPeriod=0,W125-U125+V125,SUMIFS(INDEX(LH_Data,0,LH_ColAcc),INDEX(LH_Data,0,LH_ColFirst),$A125,INDEX(LH_Data,0,LH_ColSur),$B125,INDEX(LH_Data,0,LH_ColCat),BonusCat,INDEX(LH_Data,0,LH_ColPeriod),LH_OpenLabel)*UnitFactor))))</f>
        <v/>
      </c>
      <c r="U125" s="17" t="str">
        <f aca="false">IF(AK125=0,"",IF(NOT(LH_Ready),"",SUMIFS(INDEX(LH_Data,0,LH_ColAcc),INDEX(LH_Data,0,LH_ColFirst),$A125,INDEX(LH_Data,0,LH_ColSur),$B125,INDEX(LH_Data,0,LH_ColCat),BonusCat,INDEX(LH_Data,0,LH_ColStart),"&gt;="&amp;AL125)*UnitFactor))</f>
        <v/>
      </c>
      <c r="V125" s="17" t="str">
        <f aca="false">IF(AK125=0,"",IF(NOT(LH_Ready),"",SUMIFS(INDEX(LH_Data,0,LH_ColTaken),INDEX(LH_Data,0,LH_ColFirst),$A125,INDEX(LH_Data,0,LH_ColSur),$B125,INDEX(LH_Data,0,LH_ColCat),BonusCat,INDEX(LH_Data,0,LH_ColStart),"&gt;="&amp;AL125)*UnitFactor))</f>
        <v/>
      </c>
      <c r="W125" s="17" t="str">
        <f aca="false">IF(AK125=0,"",IF(NOT(LH_Ready),"",IF(BH125=0,0,INDEX(INDEX(LH_Data,0,LH_ColClose),BH125-1)*UnitFactor)))</f>
        <v/>
      </c>
      <c r="X125" s="17" t="str">
        <f aca="false">IF(AK125=0,"",(MAX(0,BD125-BQ125)-MAX(0,BE125-BQ125))*HoursPerDay)</f>
        <v/>
      </c>
      <c r="Y125" s="17"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N125-N(T125)-N(U125)))))</f>
        <v/>
      </c>
      <c r="Z125" s="16" t="str">
        <f aca="false">IF(OR(AK125=0,Y125=""),"",IF(Y125&gt;0,"Yes","No"))</f>
        <v/>
      </c>
      <c r="AA125" s="16"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17" t="str">
        <f aca="false">IF(OR(AK125=0,T125=""),"",MAX(0,BE125-BQ125)*HoursPerDay-T125)</f>
        <v/>
      </c>
      <c r="AC125" s="16" t="str">
        <f aca="false">IF(AK125=0,"",BG125)</f>
        <v/>
      </c>
      <c r="AD125" s="16"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17" t="str">
        <f aca="false">IF(AK125=0,"",O125-MAX(0,BL125-BQ125))</f>
        <v/>
      </c>
      <c r="AF125" s="14" t="str">
        <f aca="false">IF(OR(AK125=0,AE125="",N(AE125)=0,BM125=""),"",EDATE(AL125,BM125))</f>
        <v/>
      </c>
      <c r="AG125" s="17" t="str">
        <f aca="false">IF(AK125=0,"",MIN(BD125,BQ125))</f>
        <v/>
      </c>
      <c r="AH125" s="17" t="str">
        <f aca="false">IF(AK125=0,"",IF(NOT(LH_Ready),"",IF(BG125=0,0,MAX(0,ROUND(N(T125)+N(U125)-N125,2)))))</f>
        <v/>
      </c>
      <c r="AI125" s="12"/>
      <c r="AJ125" s="12"/>
      <c r="AK125" s="16" t="n">
        <f aca="false">IF(OR(LEN($A125&amp;$B125)=0,$F125=""),0,1)</f>
        <v>0</v>
      </c>
      <c r="AL125" s="14"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16" t="str">
        <f aca="false">IF(AK125=0,"",COUNT($G125:$I125))</f>
        <v/>
      </c>
      <c r="AN125" s="14" t="str">
        <f aca="false">IF(AK125=0,"",IFERROR(SMALL($G125:$I125,1),""))</f>
        <v/>
      </c>
      <c r="AO125" s="14" t="str">
        <f aca="false">IF(AK125=0,"",IFERROR(SMALL($G125:$I125,2),""))</f>
        <v/>
      </c>
      <c r="AP125" s="14" t="str">
        <f aca="false">IF(AK125=0,"",IFERROR(SMALL($G125:$I125,3),""))</f>
        <v/>
      </c>
      <c r="AQ125" s="16" t="str">
        <f aca="false">IF(AK125=0,"",IF(AN125="","",IF(AN125=$H125,"Part-Time",IF(AN125=$I125,"Full-Time","Casual"))))</f>
        <v/>
      </c>
      <c r="AR125" s="16" t="str">
        <f aca="false">IF(AK125=0,"",IF(AO125="","",IF(AO125=$H125,"Part-Time",IF(AO125=$I125,"Full-Time","Casual"))))</f>
        <v/>
      </c>
      <c r="AS125" s="16" t="str">
        <f aca="false">IF(AK125=0,"",IF(AP125="","",IF(AP125=$H125,"Part-Time",IF(AP125=$I125,"Full-Time","Casual"))))</f>
        <v/>
      </c>
      <c r="AT125" s="16"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16" t="str">
        <f aca="false">IF(AK125=0,"",IF(AM125&lt;2,"",IF(OR(ISNUMBER(SEARCH("full",AR125)),UPPER(TRIM(AR125))="FT",UPPER(TRIM(AR125))="FTE"),"FT",IF(AND(OR(ISNUMBER(SEARCH("part",AR125)),UPPER(TRIM(AR125))="PT",UPPER(TRIM(AR125))="PTE"),Apply2026="Yes",OR($P125="",N($P125)&gt;=PT_MinHours)),"PT","None"))))</f>
        <v/>
      </c>
      <c r="AV125" s="16" t="str">
        <f aca="false">IF(AK125=0,"",IF(AM125&lt;3,"",IF(OR(ISNUMBER(SEARCH("full",AS125)),UPPER(TRIM(AS125))="FT",UPPER(TRIM(AS125))="FTE"),"FT",IF(AND(OR(ISNUMBER(SEARCH("part",AS125)),UPPER(TRIM(AS125))="PT",UPPER(TRIM(AS125))="PTE"),Apply2026="Yes",OR($P125="",N($P125)&gt;=PT_MinHours)),"PT","None"))))</f>
        <v/>
      </c>
      <c r="AW125" s="16" t="str">
        <f aca="false">IF(AK125=0,"",IF(AND(AM125&gt;=3,AP125&lt;=AsOfDate),AV125,IF(AND(AM125&gt;=2,AO125&lt;=AsOfDate),AU125,AT125)))</f>
        <v/>
      </c>
      <c r="AX125" s="16" t="str">
        <f aca="false">IF(AK125=0,"",IF(AsOfDate&lt;AL125,-1,12*(YEAR(AsOfDate)-YEAR(AL125))+MONTH(AsOfDate)-MONTH(AL125)-IF(DAY(AsOfDate)&lt;MIN(DAY(AL125),DAY(EOMONTH(AsOfDate,0))),1,0)))</f>
        <v/>
      </c>
      <c r="AY125" s="16" t="str">
        <f aca="false">IF(AK125=0,"",IF(OR(AM125&lt;2,AO125&gt;AsOfDate),AX125,IF((AO125-1)&lt;AL125,-1,12*(YEAR((AO125-1))-YEAR(AL125))+MONTH((AO125-1))-MONTH(AL125)-IF(DAY((AO125-1))&lt;MIN(DAY(AL125),DAY(EOMONTH((AO125-1),0))),1,0))))</f>
        <v/>
      </c>
      <c r="AZ125" s="16" t="str">
        <f aca="false">IF(AK125=0,"",IF(OR(AM125&lt;3,AP125&gt;AsOfDate),AX125,IF((AP125-1)&lt;AL125,-1,12*(YEAR((AP125-1))-YEAR(AL125))+MONTH((AP125-1))-MONTH(AL125)-IF(DAY((AP125-1))&lt;MIN(DAY(AL125),DAY(EOMONTH((AP125-1),0))),1,0))))</f>
        <v/>
      </c>
      <c r="BA125" s="16" t="str">
        <f aca="false">IF(AK125=0,"",IF(PFYDate&lt;AL125,-1,12*(YEAR(PFYDate)-YEAR(AL125))+MONTH(PFYDate)-MONTH(AL125)-IF(DAY(PFYDate)&lt;MIN(DAY(AL125),DAY(EOMONTH(PFYDate,0))),1,0)))</f>
        <v/>
      </c>
      <c r="BB125" s="16" t="str">
        <f aca="false">IF(AK125=0,"",IF(OR(AM125&lt;2,AO125&gt;PFYDate),BA125,IF((AO125-1)&lt;AL125,-1,12*(YEAR((AO125-1))-YEAR(AL125))+MONTH((AO125-1))-MONTH(AL125)-IF(DAY((AO125-1))&lt;MIN(DAY(AL125),DAY(EOMONTH((AO125-1),0))),1,0))))</f>
        <v/>
      </c>
      <c r="BC125" s="16" t="str">
        <f aca="false">IF(AK125=0,"",IF(OR(AM125&lt;3,AP125&gt;PFYDate),BA125,IF((AP125-1)&lt;AL125,-1,12*(YEAR((AP125-1))-YEAR(AL125))+MONTH((AP125-1))-MONTH(AL125)-IF(DAY((AP125-1))&lt;MIN(DAY(AL125),DAY(EOMONTH((AP125-1),0))),1,0))))</f>
        <v/>
      </c>
      <c r="BD125" s="16"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16"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16" t="str">
        <f aca="false">IF(AK125=0,"",IF(AW125="FT",IF(AX125&lt;FT_First,FT_First,IF(AX125&lt;FT_Y5,MIN(FT_Y5,FT_First+FT_Int1*(INT((AX125-FT_First)/FT_Int1)+1)),FT_Y5+12*INT((AX125-FT_Y5)/12)+FT_Int2*(INT(MOD(AX125-FT_Y5,12)/FT_Int2)+1))),IF(AW125="PT",IF(AX125&lt;PT_First,PT_First,PT_First+PT_Int*(INT((AX125-PT_First)/PT_Int)+1)),"")))</f>
        <v/>
      </c>
      <c r="BG125" s="16" t="str">
        <f aca="false">IF(AK125=0,"",IF(NOT(LH_Ready),0,COUNTIFS(INDEX(LH_Data,0,LH_ColFirst),$A125,INDEX(LH_Data,0,LH_ColSur),$B125,INDEX(LH_Data,0,LH_ColCat),BonusCat)))</f>
        <v/>
      </c>
      <c r="BH125" s="16" t="str">
        <f aca="false">IF(AK125=0,"",IF(OR(NOT(LH_Ready),BG125=0),0,SUMPRODUCT(MAX((INDEX(LH_Data,0,LH_ColFirst)=$A125)*(INDEX(LH_Data,0,LH_ColSur)=$B125)*(INDEX(LH_Data,0,LH_ColCat)=BonusCat)*ROW(LH_Data)))))</f>
        <v/>
      </c>
      <c r="BI125" s="16" t="str">
        <f aca="false">IF(AK125=0,"",IF(EOMONTH(AsOfDate,-1)&lt;AL125,-1,12*(YEAR(EOMONTH(AsOfDate,-1))-YEAR(AL125))+MONTH(EOMONTH(AsOfDate,-1))-MONTH(AL125)-IF(DAY(EOMONTH(AsOfDate,-1))&lt;MIN(DAY(AL125),DAY(EOMONTH(EOMONTH(AsOfDate,-1),0))),1,0)))</f>
        <v/>
      </c>
      <c r="BJ125" s="16" t="str">
        <f aca="false">IF(AK125=0,"",IF(OR(AM125&lt;2,AO125&gt;EOMONTH(AsOfDate,-1)),BI125,IF((AO125-1)&lt;AL125,-1,12*(YEAR((AO125-1))-YEAR(AL125))+MONTH((AO125-1))-MONTH(AL125)-IF(DAY((AO125-1))&lt;MIN(DAY(AL125),DAY(EOMONTH((AO125-1),0))),1,0))))</f>
        <v/>
      </c>
      <c r="BK125" s="16" t="str">
        <f aca="false">IF(AK125=0,"",IF(OR(AM125&lt;3,AP125&gt;EOMONTH(AsOfDate,-1)),BI125,IF((AP125-1)&lt;AL125,-1,12*(YEAR((AP125-1))-YEAR(AL125))+MONTH((AP125-1))-MONTH(AL125)-IF(DAY((AP125-1))&lt;MIN(DAY(AL125),DAY(EOMONTH((AP125-1),0))),1,0))))</f>
        <v/>
      </c>
      <c r="BL125" s="16"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16" t="str">
        <f aca="false">IF(AK125=0,"",IF(AW125="FT",IF(AX125&lt;FT_First,"",IF(AX125&lt;FT_Y5,FT_First+FT_Int1*INT((AX125-FT_First)/FT_Int1),FT_Y5+FT_Int2*INT((AX125-FT_Y5)/FT_Int2))),IF(AW125="PT",IF(AX125&lt;PT_First,"",PT_First+PT_Int*INT((AX125-PT_First)/PT_Int)),"")))</f>
        <v/>
      </c>
      <c r="BN125" s="16" t="str">
        <f aca="false">IF(AK125=0,"",IF((SchemeStart-1)&lt;AL125,-1,12*(YEAR((SchemeStart-1))-YEAR(AL125))+MONTH((SchemeStart-1))-MONTH(AL125)-IF(DAY((SchemeStart-1))&lt;MIN(DAY(AL125),DAY(EOMONTH((SchemeStart-1),0))),1,0)))</f>
        <v/>
      </c>
      <c r="BO125" s="16" t="str">
        <f aca="false">IF(AK125=0,"",IF(OR(AM125&lt;2,AO125&gt;(SchemeStart-1)),BN125,IF((AO125-1)&lt;AL125,-1,12*(YEAR((AO125-1))-YEAR(AL125))+MONTH((AO125-1))-MONTH(AL125)-IF(DAY((AO125-1))&lt;MIN(DAY(AL125),DAY(EOMONTH((AO125-1),0))),1,0))))</f>
        <v/>
      </c>
      <c r="BP125" s="16" t="str">
        <f aca="false">IF(AK125=0,"",IF(OR(AM125&lt;3,AP125&gt;(SchemeStart-1)),BN125,IF((AP125-1)&lt;AL125,-1,12*(YEAR((AP125-1))-YEAR(AL125))+MONTH((AP125-1))-MONTH(AL125)-IF(DAY((AP125-1))&lt;MIN(DAY(AL125),DAY(EOMONTH((AP125-1),0))),1,0))))</f>
        <v/>
      </c>
      <c r="BQ125" s="16"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12"/>
      <c r="B126" s="12"/>
      <c r="C126" s="12"/>
      <c r="D126" s="13"/>
      <c r="E126" s="14" t="str">
        <f aca="false">IF(OR(AK126=0,$D126=""),"",DATE(YEAR(AsOfDate)+IF(DATE(YEAR(AsOfDate),MONTH($D126),DAY($D126))&lt;=AsOfDate,1,0),MONTH($D126),DAY($D126)))</f>
        <v/>
      </c>
      <c r="F126" s="13"/>
      <c r="G126" s="13"/>
      <c r="H126" s="13"/>
      <c r="I126" s="13"/>
      <c r="J126" s="13"/>
      <c r="K126" s="14" t="str">
        <f aca="false">IF(AK126=0,"",DATE(YEAR(AsOfDate)+IF(DATE(YEAR(AsOfDate),MONTH(AL126),DAY(AL126))&lt;=AsOfDate,1,0),MONTH(AL126),DAY(AL126)))</f>
        <v/>
      </c>
      <c r="L126" s="15" t="str">
        <f aca="false">IF(AK126=0,"",ROUND((AsOfDate-AL126)/365.25,1))</f>
        <v/>
      </c>
      <c r="M126" s="16" t="str">
        <f aca="false">IF(AK126=0,"",IF(AsOfDate&lt;AL126,"-",DATEDIF(AL126,AsOfDate,"y")&amp;"y "&amp;DATEDIF(AL126,AsOfDate,"ym")&amp;"m "&amp;DATEDIF(AL126,AsOfDate,"md")&amp;"d"))</f>
        <v/>
      </c>
      <c r="N126" s="17" t="str">
        <f aca="false">IF(AK126=0,"",O126*HoursPerDay)</f>
        <v/>
      </c>
      <c r="O126" s="17" t="str">
        <f aca="false">IF(AK126=0,"",MAX(0,BD126-BQ126))</f>
        <v/>
      </c>
      <c r="P126" s="18"/>
      <c r="Q126" s="16"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16"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IF(AK126=0,"",IF(AW126="None","",EDATE(AL126,BF126)))</f>
        <v/>
      </c>
      <c r="T126" s="17" t="str">
        <f aca="false">IF(AK126=0,"",IF(NOT(LH_Ready),"",IF($F126&gt;PFYDate,0,IF(LH_ColPeriod=0,W126-U126+V126,SUMIFS(INDEX(LH_Data,0,LH_ColAcc),INDEX(LH_Data,0,LH_ColFirst),$A126,INDEX(LH_Data,0,LH_ColSur),$B126,INDEX(LH_Data,0,LH_ColCat),BonusCat,INDEX(LH_Data,0,LH_ColPeriod),LH_OpenLabel)*UnitFactor))))</f>
        <v/>
      </c>
      <c r="U126" s="17" t="str">
        <f aca="false">IF(AK126=0,"",IF(NOT(LH_Ready),"",SUMIFS(INDEX(LH_Data,0,LH_ColAcc),INDEX(LH_Data,0,LH_ColFirst),$A126,INDEX(LH_Data,0,LH_ColSur),$B126,INDEX(LH_Data,0,LH_ColCat),BonusCat,INDEX(LH_Data,0,LH_ColStart),"&gt;="&amp;AL126)*UnitFactor))</f>
        <v/>
      </c>
      <c r="V126" s="17" t="str">
        <f aca="false">IF(AK126=0,"",IF(NOT(LH_Ready),"",SUMIFS(INDEX(LH_Data,0,LH_ColTaken),INDEX(LH_Data,0,LH_ColFirst),$A126,INDEX(LH_Data,0,LH_ColSur),$B126,INDEX(LH_Data,0,LH_ColCat),BonusCat,INDEX(LH_Data,0,LH_ColStart),"&gt;="&amp;AL126)*UnitFactor))</f>
        <v/>
      </c>
      <c r="W126" s="17" t="str">
        <f aca="false">IF(AK126=0,"",IF(NOT(LH_Ready),"",IF(BH126=0,0,INDEX(INDEX(LH_Data,0,LH_ColClose),BH126-1)*UnitFactor)))</f>
        <v/>
      </c>
      <c r="X126" s="17" t="str">
        <f aca="false">IF(AK126=0,"",(MAX(0,BD126-BQ126)-MAX(0,BE126-BQ126))*HoursPerDay)</f>
        <v/>
      </c>
      <c r="Y126" s="17"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N126-N(T126)-N(U126)))))</f>
        <v/>
      </c>
      <c r="Z126" s="16" t="str">
        <f aca="false">IF(OR(AK126=0,Y126=""),"",IF(Y126&gt;0,"Yes","No"))</f>
        <v/>
      </c>
      <c r="AA126" s="16"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17" t="str">
        <f aca="false">IF(OR(AK126=0,T126=""),"",MAX(0,BE126-BQ126)*HoursPerDay-T126)</f>
        <v/>
      </c>
      <c r="AC126" s="16" t="str">
        <f aca="false">IF(AK126=0,"",BG126)</f>
        <v/>
      </c>
      <c r="AD126" s="16"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17" t="str">
        <f aca="false">IF(AK126=0,"",O126-MAX(0,BL126-BQ126))</f>
        <v/>
      </c>
      <c r="AF126" s="14" t="str">
        <f aca="false">IF(OR(AK126=0,AE126="",N(AE126)=0,BM126=""),"",EDATE(AL126,BM126))</f>
        <v/>
      </c>
      <c r="AG126" s="17" t="str">
        <f aca="false">IF(AK126=0,"",MIN(BD126,BQ126))</f>
        <v/>
      </c>
      <c r="AH126" s="17" t="str">
        <f aca="false">IF(AK126=0,"",IF(NOT(LH_Ready),"",IF(BG126=0,0,MAX(0,ROUND(N(T126)+N(U126)-N126,2)))))</f>
        <v/>
      </c>
      <c r="AI126" s="12"/>
      <c r="AJ126" s="12"/>
      <c r="AK126" s="16" t="n">
        <f aca="false">IF(OR(LEN($A126&amp;$B126)=0,$F126=""),0,1)</f>
        <v>0</v>
      </c>
      <c r="AL126" s="14"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16" t="str">
        <f aca="false">IF(AK126=0,"",COUNT($G126:$I126))</f>
        <v/>
      </c>
      <c r="AN126" s="14" t="str">
        <f aca="false">IF(AK126=0,"",IFERROR(SMALL($G126:$I126,1),""))</f>
        <v/>
      </c>
      <c r="AO126" s="14" t="str">
        <f aca="false">IF(AK126=0,"",IFERROR(SMALL($G126:$I126,2),""))</f>
        <v/>
      </c>
      <c r="AP126" s="14" t="str">
        <f aca="false">IF(AK126=0,"",IFERROR(SMALL($G126:$I126,3),""))</f>
        <v/>
      </c>
      <c r="AQ126" s="16" t="str">
        <f aca="false">IF(AK126=0,"",IF(AN126="","",IF(AN126=$H126,"Part-Time",IF(AN126=$I126,"Full-Time","Casual"))))</f>
        <v/>
      </c>
      <c r="AR126" s="16" t="str">
        <f aca="false">IF(AK126=0,"",IF(AO126="","",IF(AO126=$H126,"Part-Time",IF(AO126=$I126,"Full-Time","Casual"))))</f>
        <v/>
      </c>
      <c r="AS126" s="16" t="str">
        <f aca="false">IF(AK126=0,"",IF(AP126="","",IF(AP126=$H126,"Part-Time",IF(AP126=$I126,"Full-Time","Casual"))))</f>
        <v/>
      </c>
      <c r="AT126" s="16"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16" t="str">
        <f aca="false">IF(AK126=0,"",IF(AM126&lt;2,"",IF(OR(ISNUMBER(SEARCH("full",AR126)),UPPER(TRIM(AR126))="FT",UPPER(TRIM(AR126))="FTE"),"FT",IF(AND(OR(ISNUMBER(SEARCH("part",AR126)),UPPER(TRIM(AR126))="PT",UPPER(TRIM(AR126))="PTE"),Apply2026="Yes",OR($P126="",N($P126)&gt;=PT_MinHours)),"PT","None"))))</f>
        <v/>
      </c>
      <c r="AV126" s="16" t="str">
        <f aca="false">IF(AK126=0,"",IF(AM126&lt;3,"",IF(OR(ISNUMBER(SEARCH("full",AS126)),UPPER(TRIM(AS126))="FT",UPPER(TRIM(AS126))="FTE"),"FT",IF(AND(OR(ISNUMBER(SEARCH("part",AS126)),UPPER(TRIM(AS126))="PT",UPPER(TRIM(AS126))="PTE"),Apply2026="Yes",OR($P126="",N($P126)&gt;=PT_MinHours)),"PT","None"))))</f>
        <v/>
      </c>
      <c r="AW126" s="16" t="str">
        <f aca="false">IF(AK126=0,"",IF(AND(AM126&gt;=3,AP126&lt;=AsOfDate),AV126,IF(AND(AM126&gt;=2,AO126&lt;=AsOfDate),AU126,AT126)))</f>
        <v/>
      </c>
      <c r="AX126" s="16" t="str">
        <f aca="false">IF(AK126=0,"",IF(AsOfDate&lt;AL126,-1,12*(YEAR(AsOfDate)-YEAR(AL126))+MONTH(AsOfDate)-MONTH(AL126)-IF(DAY(AsOfDate)&lt;MIN(DAY(AL126),DAY(EOMONTH(AsOfDate,0))),1,0)))</f>
        <v/>
      </c>
      <c r="AY126" s="16" t="str">
        <f aca="false">IF(AK126=0,"",IF(OR(AM126&lt;2,AO126&gt;AsOfDate),AX126,IF((AO126-1)&lt;AL126,-1,12*(YEAR((AO126-1))-YEAR(AL126))+MONTH((AO126-1))-MONTH(AL126)-IF(DAY((AO126-1))&lt;MIN(DAY(AL126),DAY(EOMONTH((AO126-1),0))),1,0))))</f>
        <v/>
      </c>
      <c r="AZ126" s="16" t="str">
        <f aca="false">IF(AK126=0,"",IF(OR(AM126&lt;3,AP126&gt;AsOfDate),AX126,IF((AP126-1)&lt;AL126,-1,12*(YEAR((AP126-1))-YEAR(AL126))+MONTH((AP126-1))-MONTH(AL126)-IF(DAY((AP126-1))&lt;MIN(DAY(AL126),DAY(EOMONTH((AP126-1),0))),1,0))))</f>
        <v/>
      </c>
      <c r="BA126" s="16" t="str">
        <f aca="false">IF(AK126=0,"",IF(PFYDate&lt;AL126,-1,12*(YEAR(PFYDate)-YEAR(AL126))+MONTH(PFYDate)-MONTH(AL126)-IF(DAY(PFYDate)&lt;MIN(DAY(AL126),DAY(EOMONTH(PFYDate,0))),1,0)))</f>
        <v/>
      </c>
      <c r="BB126" s="16" t="str">
        <f aca="false">IF(AK126=0,"",IF(OR(AM126&lt;2,AO126&gt;PFYDate),BA126,IF((AO126-1)&lt;AL126,-1,12*(YEAR((AO126-1))-YEAR(AL126))+MONTH((AO126-1))-MONTH(AL126)-IF(DAY((AO126-1))&lt;MIN(DAY(AL126),DAY(EOMONTH((AO126-1),0))),1,0))))</f>
        <v/>
      </c>
      <c r="BC126" s="16" t="str">
        <f aca="false">IF(AK126=0,"",IF(OR(AM126&lt;3,AP126&gt;PFYDate),BA126,IF((AP126-1)&lt;AL126,-1,12*(YEAR((AP126-1))-YEAR(AL126))+MONTH((AP126-1))-MONTH(AL126)-IF(DAY((AP126-1))&lt;MIN(DAY(AL126),DAY(EOMONTH((AP126-1),0))),1,0))))</f>
        <v/>
      </c>
      <c r="BD126" s="16"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16"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16" t="str">
        <f aca="false">IF(AK126=0,"",IF(AW126="FT",IF(AX126&lt;FT_First,FT_First,IF(AX126&lt;FT_Y5,MIN(FT_Y5,FT_First+FT_Int1*(INT((AX126-FT_First)/FT_Int1)+1)),FT_Y5+12*INT((AX126-FT_Y5)/12)+FT_Int2*(INT(MOD(AX126-FT_Y5,12)/FT_Int2)+1))),IF(AW126="PT",IF(AX126&lt;PT_First,PT_First,PT_First+PT_Int*(INT((AX126-PT_First)/PT_Int)+1)),"")))</f>
        <v/>
      </c>
      <c r="BG126" s="16" t="str">
        <f aca="false">IF(AK126=0,"",IF(NOT(LH_Ready),0,COUNTIFS(INDEX(LH_Data,0,LH_ColFirst),$A126,INDEX(LH_Data,0,LH_ColSur),$B126,INDEX(LH_Data,0,LH_ColCat),BonusCat)))</f>
        <v/>
      </c>
      <c r="BH126" s="16" t="str">
        <f aca="false">IF(AK126=0,"",IF(OR(NOT(LH_Ready),BG126=0),0,SUMPRODUCT(MAX((INDEX(LH_Data,0,LH_ColFirst)=$A126)*(INDEX(LH_Data,0,LH_ColSur)=$B126)*(INDEX(LH_Data,0,LH_ColCat)=BonusCat)*ROW(LH_Data)))))</f>
        <v/>
      </c>
      <c r="BI126" s="16" t="str">
        <f aca="false">IF(AK126=0,"",IF(EOMONTH(AsOfDate,-1)&lt;AL126,-1,12*(YEAR(EOMONTH(AsOfDate,-1))-YEAR(AL126))+MONTH(EOMONTH(AsOfDate,-1))-MONTH(AL126)-IF(DAY(EOMONTH(AsOfDate,-1))&lt;MIN(DAY(AL126),DAY(EOMONTH(EOMONTH(AsOfDate,-1),0))),1,0)))</f>
        <v/>
      </c>
      <c r="BJ126" s="16" t="str">
        <f aca="false">IF(AK126=0,"",IF(OR(AM126&lt;2,AO126&gt;EOMONTH(AsOfDate,-1)),BI126,IF((AO126-1)&lt;AL126,-1,12*(YEAR((AO126-1))-YEAR(AL126))+MONTH((AO126-1))-MONTH(AL126)-IF(DAY((AO126-1))&lt;MIN(DAY(AL126),DAY(EOMONTH((AO126-1),0))),1,0))))</f>
        <v/>
      </c>
      <c r="BK126" s="16" t="str">
        <f aca="false">IF(AK126=0,"",IF(OR(AM126&lt;3,AP126&gt;EOMONTH(AsOfDate,-1)),BI126,IF((AP126-1)&lt;AL126,-1,12*(YEAR((AP126-1))-YEAR(AL126))+MONTH((AP126-1))-MONTH(AL126)-IF(DAY((AP126-1))&lt;MIN(DAY(AL126),DAY(EOMONTH((AP126-1),0))),1,0))))</f>
        <v/>
      </c>
      <c r="BL126" s="16"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16" t="str">
        <f aca="false">IF(AK126=0,"",IF(AW126="FT",IF(AX126&lt;FT_First,"",IF(AX126&lt;FT_Y5,FT_First+FT_Int1*INT((AX126-FT_First)/FT_Int1),FT_Y5+FT_Int2*INT((AX126-FT_Y5)/FT_Int2))),IF(AW126="PT",IF(AX126&lt;PT_First,"",PT_First+PT_Int*INT((AX126-PT_First)/PT_Int)),"")))</f>
        <v/>
      </c>
      <c r="BN126" s="16" t="str">
        <f aca="false">IF(AK126=0,"",IF((SchemeStart-1)&lt;AL126,-1,12*(YEAR((SchemeStart-1))-YEAR(AL126))+MONTH((SchemeStart-1))-MONTH(AL126)-IF(DAY((SchemeStart-1))&lt;MIN(DAY(AL126),DAY(EOMONTH((SchemeStart-1),0))),1,0)))</f>
        <v/>
      </c>
      <c r="BO126" s="16" t="str">
        <f aca="false">IF(AK126=0,"",IF(OR(AM126&lt;2,AO126&gt;(SchemeStart-1)),BN126,IF((AO126-1)&lt;AL126,-1,12*(YEAR((AO126-1))-YEAR(AL126))+MONTH((AO126-1))-MONTH(AL126)-IF(DAY((AO126-1))&lt;MIN(DAY(AL126),DAY(EOMONTH((AO126-1),0))),1,0))))</f>
        <v/>
      </c>
      <c r="BP126" s="16" t="str">
        <f aca="false">IF(AK126=0,"",IF(OR(AM126&lt;3,AP126&gt;(SchemeStart-1)),BN126,IF((AP126-1)&lt;AL126,-1,12*(YEAR((AP126-1))-YEAR(AL126))+MONTH((AP126-1))-MONTH(AL126)-IF(DAY((AP126-1))&lt;MIN(DAY(AL126),DAY(EOMONTH((AP126-1),0))),1,0))))</f>
        <v/>
      </c>
      <c r="BQ126" s="16"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12"/>
      <c r="B127" s="12"/>
      <c r="C127" s="12"/>
      <c r="D127" s="13"/>
      <c r="E127" s="14" t="str">
        <f aca="false">IF(OR(AK127=0,$D127=""),"",DATE(YEAR(AsOfDate)+IF(DATE(YEAR(AsOfDate),MONTH($D127),DAY($D127))&lt;=AsOfDate,1,0),MONTH($D127),DAY($D127)))</f>
        <v/>
      </c>
      <c r="F127" s="13"/>
      <c r="G127" s="13"/>
      <c r="H127" s="13"/>
      <c r="I127" s="13"/>
      <c r="J127" s="13"/>
      <c r="K127" s="14" t="str">
        <f aca="false">IF(AK127=0,"",DATE(YEAR(AsOfDate)+IF(DATE(YEAR(AsOfDate),MONTH(AL127),DAY(AL127))&lt;=AsOfDate,1,0),MONTH(AL127),DAY(AL127)))</f>
        <v/>
      </c>
      <c r="L127" s="15" t="str">
        <f aca="false">IF(AK127=0,"",ROUND((AsOfDate-AL127)/365.25,1))</f>
        <v/>
      </c>
      <c r="M127" s="16" t="str">
        <f aca="false">IF(AK127=0,"",IF(AsOfDate&lt;AL127,"-",DATEDIF(AL127,AsOfDate,"y")&amp;"y "&amp;DATEDIF(AL127,AsOfDate,"ym")&amp;"m "&amp;DATEDIF(AL127,AsOfDate,"md")&amp;"d"))</f>
        <v/>
      </c>
      <c r="N127" s="17" t="str">
        <f aca="false">IF(AK127=0,"",O127*HoursPerDay)</f>
        <v/>
      </c>
      <c r="O127" s="17" t="str">
        <f aca="false">IF(AK127=0,"",MAX(0,BD127-BQ127))</f>
        <v/>
      </c>
      <c r="P127" s="18"/>
      <c r="Q127" s="16"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16"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IF(AK127=0,"",IF(AW127="None","",EDATE(AL127,BF127)))</f>
        <v/>
      </c>
      <c r="T127" s="17" t="str">
        <f aca="false">IF(AK127=0,"",IF(NOT(LH_Ready),"",IF($F127&gt;PFYDate,0,IF(LH_ColPeriod=0,W127-U127+V127,SUMIFS(INDEX(LH_Data,0,LH_ColAcc),INDEX(LH_Data,0,LH_ColFirst),$A127,INDEX(LH_Data,0,LH_ColSur),$B127,INDEX(LH_Data,0,LH_ColCat),BonusCat,INDEX(LH_Data,0,LH_ColPeriod),LH_OpenLabel)*UnitFactor))))</f>
        <v/>
      </c>
      <c r="U127" s="17" t="str">
        <f aca="false">IF(AK127=0,"",IF(NOT(LH_Ready),"",SUMIFS(INDEX(LH_Data,0,LH_ColAcc),INDEX(LH_Data,0,LH_ColFirst),$A127,INDEX(LH_Data,0,LH_ColSur),$B127,INDEX(LH_Data,0,LH_ColCat),BonusCat,INDEX(LH_Data,0,LH_ColStart),"&gt;="&amp;AL127)*UnitFactor))</f>
        <v/>
      </c>
      <c r="V127" s="17" t="str">
        <f aca="false">IF(AK127=0,"",IF(NOT(LH_Ready),"",SUMIFS(INDEX(LH_Data,0,LH_ColTaken),INDEX(LH_Data,0,LH_ColFirst),$A127,INDEX(LH_Data,0,LH_ColSur),$B127,INDEX(LH_Data,0,LH_ColCat),BonusCat,INDEX(LH_Data,0,LH_ColStart),"&gt;="&amp;AL127)*UnitFactor))</f>
        <v/>
      </c>
      <c r="W127" s="17" t="str">
        <f aca="false">IF(AK127=0,"",IF(NOT(LH_Ready),"",IF(BH127=0,0,INDEX(INDEX(LH_Data,0,LH_ColClose),BH127-1)*UnitFactor)))</f>
        <v/>
      </c>
      <c r="X127" s="17" t="str">
        <f aca="false">IF(AK127=0,"",(MAX(0,BD127-BQ127)-MAX(0,BE127-BQ127))*HoursPerDay)</f>
        <v/>
      </c>
      <c r="Y127" s="17"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N127-N(T127)-N(U127)))))</f>
        <v/>
      </c>
      <c r="Z127" s="16" t="str">
        <f aca="false">IF(OR(AK127=0,Y127=""),"",IF(Y127&gt;0,"Yes","No"))</f>
        <v/>
      </c>
      <c r="AA127" s="16"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17" t="str">
        <f aca="false">IF(OR(AK127=0,T127=""),"",MAX(0,BE127-BQ127)*HoursPerDay-T127)</f>
        <v/>
      </c>
      <c r="AC127" s="16" t="str">
        <f aca="false">IF(AK127=0,"",BG127)</f>
        <v/>
      </c>
      <c r="AD127" s="16"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17" t="str">
        <f aca="false">IF(AK127=0,"",O127-MAX(0,BL127-BQ127))</f>
        <v/>
      </c>
      <c r="AF127" s="14" t="str">
        <f aca="false">IF(OR(AK127=0,AE127="",N(AE127)=0,BM127=""),"",EDATE(AL127,BM127))</f>
        <v/>
      </c>
      <c r="AG127" s="17" t="str">
        <f aca="false">IF(AK127=0,"",MIN(BD127,BQ127))</f>
        <v/>
      </c>
      <c r="AH127" s="17" t="str">
        <f aca="false">IF(AK127=0,"",IF(NOT(LH_Ready),"",IF(BG127=0,0,MAX(0,ROUND(N(T127)+N(U127)-N127,2)))))</f>
        <v/>
      </c>
      <c r="AI127" s="12"/>
      <c r="AJ127" s="12"/>
      <c r="AK127" s="16" t="n">
        <f aca="false">IF(OR(LEN($A127&amp;$B127)=0,$F127=""),0,1)</f>
        <v>0</v>
      </c>
      <c r="AL127" s="14"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16" t="str">
        <f aca="false">IF(AK127=0,"",COUNT($G127:$I127))</f>
        <v/>
      </c>
      <c r="AN127" s="14" t="str">
        <f aca="false">IF(AK127=0,"",IFERROR(SMALL($G127:$I127,1),""))</f>
        <v/>
      </c>
      <c r="AO127" s="14" t="str">
        <f aca="false">IF(AK127=0,"",IFERROR(SMALL($G127:$I127,2),""))</f>
        <v/>
      </c>
      <c r="AP127" s="14" t="str">
        <f aca="false">IF(AK127=0,"",IFERROR(SMALL($G127:$I127,3),""))</f>
        <v/>
      </c>
      <c r="AQ127" s="16" t="str">
        <f aca="false">IF(AK127=0,"",IF(AN127="","",IF(AN127=$H127,"Part-Time",IF(AN127=$I127,"Full-Time","Casual"))))</f>
        <v/>
      </c>
      <c r="AR127" s="16" t="str">
        <f aca="false">IF(AK127=0,"",IF(AO127="","",IF(AO127=$H127,"Part-Time",IF(AO127=$I127,"Full-Time","Casual"))))</f>
        <v/>
      </c>
      <c r="AS127" s="16" t="str">
        <f aca="false">IF(AK127=0,"",IF(AP127="","",IF(AP127=$H127,"Part-Time",IF(AP127=$I127,"Full-Time","Casual"))))</f>
        <v/>
      </c>
      <c r="AT127" s="16"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16" t="str">
        <f aca="false">IF(AK127=0,"",IF(AM127&lt;2,"",IF(OR(ISNUMBER(SEARCH("full",AR127)),UPPER(TRIM(AR127))="FT",UPPER(TRIM(AR127))="FTE"),"FT",IF(AND(OR(ISNUMBER(SEARCH("part",AR127)),UPPER(TRIM(AR127))="PT",UPPER(TRIM(AR127))="PTE"),Apply2026="Yes",OR($P127="",N($P127)&gt;=PT_MinHours)),"PT","None"))))</f>
        <v/>
      </c>
      <c r="AV127" s="16" t="str">
        <f aca="false">IF(AK127=0,"",IF(AM127&lt;3,"",IF(OR(ISNUMBER(SEARCH("full",AS127)),UPPER(TRIM(AS127))="FT",UPPER(TRIM(AS127))="FTE"),"FT",IF(AND(OR(ISNUMBER(SEARCH("part",AS127)),UPPER(TRIM(AS127))="PT",UPPER(TRIM(AS127))="PTE"),Apply2026="Yes",OR($P127="",N($P127)&gt;=PT_MinHours)),"PT","None"))))</f>
        <v/>
      </c>
      <c r="AW127" s="16" t="str">
        <f aca="false">IF(AK127=0,"",IF(AND(AM127&gt;=3,AP127&lt;=AsOfDate),AV127,IF(AND(AM127&gt;=2,AO127&lt;=AsOfDate),AU127,AT127)))</f>
        <v/>
      </c>
      <c r="AX127" s="16" t="str">
        <f aca="false">IF(AK127=0,"",IF(AsOfDate&lt;AL127,-1,12*(YEAR(AsOfDate)-YEAR(AL127))+MONTH(AsOfDate)-MONTH(AL127)-IF(DAY(AsOfDate)&lt;MIN(DAY(AL127),DAY(EOMONTH(AsOfDate,0))),1,0)))</f>
        <v/>
      </c>
      <c r="AY127" s="16" t="str">
        <f aca="false">IF(AK127=0,"",IF(OR(AM127&lt;2,AO127&gt;AsOfDate),AX127,IF((AO127-1)&lt;AL127,-1,12*(YEAR((AO127-1))-YEAR(AL127))+MONTH((AO127-1))-MONTH(AL127)-IF(DAY((AO127-1))&lt;MIN(DAY(AL127),DAY(EOMONTH((AO127-1),0))),1,0))))</f>
        <v/>
      </c>
      <c r="AZ127" s="16" t="str">
        <f aca="false">IF(AK127=0,"",IF(OR(AM127&lt;3,AP127&gt;AsOfDate),AX127,IF((AP127-1)&lt;AL127,-1,12*(YEAR((AP127-1))-YEAR(AL127))+MONTH((AP127-1))-MONTH(AL127)-IF(DAY((AP127-1))&lt;MIN(DAY(AL127),DAY(EOMONTH((AP127-1),0))),1,0))))</f>
        <v/>
      </c>
      <c r="BA127" s="16" t="str">
        <f aca="false">IF(AK127=0,"",IF(PFYDate&lt;AL127,-1,12*(YEAR(PFYDate)-YEAR(AL127))+MONTH(PFYDate)-MONTH(AL127)-IF(DAY(PFYDate)&lt;MIN(DAY(AL127),DAY(EOMONTH(PFYDate,0))),1,0)))</f>
        <v/>
      </c>
      <c r="BB127" s="16" t="str">
        <f aca="false">IF(AK127=0,"",IF(OR(AM127&lt;2,AO127&gt;PFYDate),BA127,IF((AO127-1)&lt;AL127,-1,12*(YEAR((AO127-1))-YEAR(AL127))+MONTH((AO127-1))-MONTH(AL127)-IF(DAY((AO127-1))&lt;MIN(DAY(AL127),DAY(EOMONTH((AO127-1),0))),1,0))))</f>
        <v/>
      </c>
      <c r="BC127" s="16" t="str">
        <f aca="false">IF(AK127=0,"",IF(OR(AM127&lt;3,AP127&gt;PFYDate),BA127,IF((AP127-1)&lt;AL127,-1,12*(YEAR((AP127-1))-YEAR(AL127))+MONTH((AP127-1))-MONTH(AL127)-IF(DAY((AP127-1))&lt;MIN(DAY(AL127),DAY(EOMONTH((AP127-1),0))),1,0))))</f>
        <v/>
      </c>
      <c r="BD127" s="16"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16"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16" t="str">
        <f aca="false">IF(AK127=0,"",IF(AW127="FT",IF(AX127&lt;FT_First,FT_First,IF(AX127&lt;FT_Y5,MIN(FT_Y5,FT_First+FT_Int1*(INT((AX127-FT_First)/FT_Int1)+1)),FT_Y5+12*INT((AX127-FT_Y5)/12)+FT_Int2*(INT(MOD(AX127-FT_Y5,12)/FT_Int2)+1))),IF(AW127="PT",IF(AX127&lt;PT_First,PT_First,PT_First+PT_Int*(INT((AX127-PT_First)/PT_Int)+1)),"")))</f>
        <v/>
      </c>
      <c r="BG127" s="16" t="str">
        <f aca="false">IF(AK127=0,"",IF(NOT(LH_Ready),0,COUNTIFS(INDEX(LH_Data,0,LH_ColFirst),$A127,INDEX(LH_Data,0,LH_ColSur),$B127,INDEX(LH_Data,0,LH_ColCat),BonusCat)))</f>
        <v/>
      </c>
      <c r="BH127" s="16" t="str">
        <f aca="false">IF(AK127=0,"",IF(OR(NOT(LH_Ready),BG127=0),0,SUMPRODUCT(MAX((INDEX(LH_Data,0,LH_ColFirst)=$A127)*(INDEX(LH_Data,0,LH_ColSur)=$B127)*(INDEX(LH_Data,0,LH_ColCat)=BonusCat)*ROW(LH_Data)))))</f>
        <v/>
      </c>
      <c r="BI127" s="16" t="str">
        <f aca="false">IF(AK127=0,"",IF(EOMONTH(AsOfDate,-1)&lt;AL127,-1,12*(YEAR(EOMONTH(AsOfDate,-1))-YEAR(AL127))+MONTH(EOMONTH(AsOfDate,-1))-MONTH(AL127)-IF(DAY(EOMONTH(AsOfDate,-1))&lt;MIN(DAY(AL127),DAY(EOMONTH(EOMONTH(AsOfDate,-1),0))),1,0)))</f>
        <v/>
      </c>
      <c r="BJ127" s="16" t="str">
        <f aca="false">IF(AK127=0,"",IF(OR(AM127&lt;2,AO127&gt;EOMONTH(AsOfDate,-1)),BI127,IF((AO127-1)&lt;AL127,-1,12*(YEAR((AO127-1))-YEAR(AL127))+MONTH((AO127-1))-MONTH(AL127)-IF(DAY((AO127-1))&lt;MIN(DAY(AL127),DAY(EOMONTH((AO127-1),0))),1,0))))</f>
        <v/>
      </c>
      <c r="BK127" s="16" t="str">
        <f aca="false">IF(AK127=0,"",IF(OR(AM127&lt;3,AP127&gt;EOMONTH(AsOfDate,-1)),BI127,IF((AP127-1)&lt;AL127,-1,12*(YEAR((AP127-1))-YEAR(AL127))+MONTH((AP127-1))-MONTH(AL127)-IF(DAY((AP127-1))&lt;MIN(DAY(AL127),DAY(EOMONTH((AP127-1),0))),1,0))))</f>
        <v/>
      </c>
      <c r="BL127" s="16"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16" t="str">
        <f aca="false">IF(AK127=0,"",IF(AW127="FT",IF(AX127&lt;FT_First,"",IF(AX127&lt;FT_Y5,FT_First+FT_Int1*INT((AX127-FT_First)/FT_Int1),FT_Y5+FT_Int2*INT((AX127-FT_Y5)/FT_Int2))),IF(AW127="PT",IF(AX127&lt;PT_First,"",PT_First+PT_Int*INT((AX127-PT_First)/PT_Int)),"")))</f>
        <v/>
      </c>
      <c r="BN127" s="16" t="str">
        <f aca="false">IF(AK127=0,"",IF((SchemeStart-1)&lt;AL127,-1,12*(YEAR((SchemeStart-1))-YEAR(AL127))+MONTH((SchemeStart-1))-MONTH(AL127)-IF(DAY((SchemeStart-1))&lt;MIN(DAY(AL127),DAY(EOMONTH((SchemeStart-1),0))),1,0)))</f>
        <v/>
      </c>
      <c r="BO127" s="16" t="str">
        <f aca="false">IF(AK127=0,"",IF(OR(AM127&lt;2,AO127&gt;(SchemeStart-1)),BN127,IF((AO127-1)&lt;AL127,-1,12*(YEAR((AO127-1))-YEAR(AL127))+MONTH((AO127-1))-MONTH(AL127)-IF(DAY((AO127-1))&lt;MIN(DAY(AL127),DAY(EOMONTH((AO127-1),0))),1,0))))</f>
        <v/>
      </c>
      <c r="BP127" s="16" t="str">
        <f aca="false">IF(AK127=0,"",IF(OR(AM127&lt;3,AP127&gt;(SchemeStart-1)),BN127,IF((AP127-1)&lt;AL127,-1,12*(YEAR((AP127-1))-YEAR(AL127))+MONTH((AP127-1))-MONTH(AL127)-IF(DAY((AP127-1))&lt;MIN(DAY(AL127),DAY(EOMONTH((AP127-1),0))),1,0))))</f>
        <v/>
      </c>
      <c r="BQ127" s="16"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12"/>
      <c r="B128" s="12"/>
      <c r="C128" s="12"/>
      <c r="D128" s="13"/>
      <c r="E128" s="14" t="str">
        <f aca="false">IF(OR(AK128=0,$D128=""),"",DATE(YEAR(AsOfDate)+IF(DATE(YEAR(AsOfDate),MONTH($D128),DAY($D128))&lt;=AsOfDate,1,0),MONTH($D128),DAY($D128)))</f>
        <v/>
      </c>
      <c r="F128" s="13"/>
      <c r="G128" s="13"/>
      <c r="H128" s="13"/>
      <c r="I128" s="13"/>
      <c r="J128" s="13"/>
      <c r="K128" s="14" t="str">
        <f aca="false">IF(AK128=0,"",DATE(YEAR(AsOfDate)+IF(DATE(YEAR(AsOfDate),MONTH(AL128),DAY(AL128))&lt;=AsOfDate,1,0),MONTH(AL128),DAY(AL128)))</f>
        <v/>
      </c>
      <c r="L128" s="15" t="str">
        <f aca="false">IF(AK128=0,"",ROUND((AsOfDate-AL128)/365.25,1))</f>
        <v/>
      </c>
      <c r="M128" s="16" t="str">
        <f aca="false">IF(AK128=0,"",IF(AsOfDate&lt;AL128,"-",DATEDIF(AL128,AsOfDate,"y")&amp;"y "&amp;DATEDIF(AL128,AsOfDate,"ym")&amp;"m "&amp;DATEDIF(AL128,AsOfDate,"md")&amp;"d"))</f>
        <v/>
      </c>
      <c r="N128" s="17" t="str">
        <f aca="false">IF(AK128=0,"",O128*HoursPerDay)</f>
        <v/>
      </c>
      <c r="O128" s="17" t="str">
        <f aca="false">IF(AK128=0,"",MAX(0,BD128-BQ128))</f>
        <v/>
      </c>
      <c r="P128" s="18"/>
      <c r="Q128" s="16"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16"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IF(AK128=0,"",IF(AW128="None","",EDATE(AL128,BF128)))</f>
        <v/>
      </c>
      <c r="T128" s="17" t="str">
        <f aca="false">IF(AK128=0,"",IF(NOT(LH_Ready),"",IF($F128&gt;PFYDate,0,IF(LH_ColPeriod=0,W128-U128+V128,SUMIFS(INDEX(LH_Data,0,LH_ColAcc),INDEX(LH_Data,0,LH_ColFirst),$A128,INDEX(LH_Data,0,LH_ColSur),$B128,INDEX(LH_Data,0,LH_ColCat),BonusCat,INDEX(LH_Data,0,LH_ColPeriod),LH_OpenLabel)*UnitFactor))))</f>
        <v/>
      </c>
      <c r="U128" s="17" t="str">
        <f aca="false">IF(AK128=0,"",IF(NOT(LH_Ready),"",SUMIFS(INDEX(LH_Data,0,LH_ColAcc),INDEX(LH_Data,0,LH_ColFirst),$A128,INDEX(LH_Data,0,LH_ColSur),$B128,INDEX(LH_Data,0,LH_ColCat),BonusCat,INDEX(LH_Data,0,LH_ColStart),"&gt;="&amp;AL128)*UnitFactor))</f>
        <v/>
      </c>
      <c r="V128" s="17" t="str">
        <f aca="false">IF(AK128=0,"",IF(NOT(LH_Ready),"",SUMIFS(INDEX(LH_Data,0,LH_ColTaken),INDEX(LH_Data,0,LH_ColFirst),$A128,INDEX(LH_Data,0,LH_ColSur),$B128,INDEX(LH_Data,0,LH_ColCat),BonusCat,INDEX(LH_Data,0,LH_ColStart),"&gt;="&amp;AL128)*UnitFactor))</f>
        <v/>
      </c>
      <c r="W128" s="17" t="str">
        <f aca="false">IF(AK128=0,"",IF(NOT(LH_Ready),"",IF(BH128=0,0,INDEX(INDEX(LH_Data,0,LH_ColClose),BH128-1)*UnitFactor)))</f>
        <v/>
      </c>
      <c r="X128" s="17" t="str">
        <f aca="false">IF(AK128=0,"",(MAX(0,BD128-BQ128)-MAX(0,BE128-BQ128))*HoursPerDay)</f>
        <v/>
      </c>
      <c r="Y128" s="17"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N128-N(T128)-N(U128)))))</f>
        <v/>
      </c>
      <c r="Z128" s="16" t="str">
        <f aca="false">IF(OR(AK128=0,Y128=""),"",IF(Y128&gt;0,"Yes","No"))</f>
        <v/>
      </c>
      <c r="AA128" s="16"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17" t="str">
        <f aca="false">IF(OR(AK128=0,T128=""),"",MAX(0,BE128-BQ128)*HoursPerDay-T128)</f>
        <v/>
      </c>
      <c r="AC128" s="16" t="str">
        <f aca="false">IF(AK128=0,"",BG128)</f>
        <v/>
      </c>
      <c r="AD128" s="16"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17" t="str">
        <f aca="false">IF(AK128=0,"",O128-MAX(0,BL128-BQ128))</f>
        <v/>
      </c>
      <c r="AF128" s="14" t="str">
        <f aca="false">IF(OR(AK128=0,AE128="",N(AE128)=0,BM128=""),"",EDATE(AL128,BM128))</f>
        <v/>
      </c>
      <c r="AG128" s="17" t="str">
        <f aca="false">IF(AK128=0,"",MIN(BD128,BQ128))</f>
        <v/>
      </c>
      <c r="AH128" s="17" t="str">
        <f aca="false">IF(AK128=0,"",IF(NOT(LH_Ready),"",IF(BG128=0,0,MAX(0,ROUND(N(T128)+N(U128)-N128,2)))))</f>
        <v/>
      </c>
      <c r="AI128" s="12"/>
      <c r="AJ128" s="12"/>
      <c r="AK128" s="16" t="n">
        <f aca="false">IF(OR(LEN($A128&amp;$B128)=0,$F128=""),0,1)</f>
        <v>0</v>
      </c>
      <c r="AL128" s="14"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16" t="str">
        <f aca="false">IF(AK128=0,"",COUNT($G128:$I128))</f>
        <v/>
      </c>
      <c r="AN128" s="14" t="str">
        <f aca="false">IF(AK128=0,"",IFERROR(SMALL($G128:$I128,1),""))</f>
        <v/>
      </c>
      <c r="AO128" s="14" t="str">
        <f aca="false">IF(AK128=0,"",IFERROR(SMALL($G128:$I128,2),""))</f>
        <v/>
      </c>
      <c r="AP128" s="14" t="str">
        <f aca="false">IF(AK128=0,"",IFERROR(SMALL($G128:$I128,3),""))</f>
        <v/>
      </c>
      <c r="AQ128" s="16" t="str">
        <f aca="false">IF(AK128=0,"",IF(AN128="","",IF(AN128=$H128,"Part-Time",IF(AN128=$I128,"Full-Time","Casual"))))</f>
        <v/>
      </c>
      <c r="AR128" s="16" t="str">
        <f aca="false">IF(AK128=0,"",IF(AO128="","",IF(AO128=$H128,"Part-Time",IF(AO128=$I128,"Full-Time","Casual"))))</f>
        <v/>
      </c>
      <c r="AS128" s="16" t="str">
        <f aca="false">IF(AK128=0,"",IF(AP128="","",IF(AP128=$H128,"Part-Time",IF(AP128=$I128,"Full-Time","Casual"))))</f>
        <v/>
      </c>
      <c r="AT128" s="16"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16" t="str">
        <f aca="false">IF(AK128=0,"",IF(AM128&lt;2,"",IF(OR(ISNUMBER(SEARCH("full",AR128)),UPPER(TRIM(AR128))="FT",UPPER(TRIM(AR128))="FTE"),"FT",IF(AND(OR(ISNUMBER(SEARCH("part",AR128)),UPPER(TRIM(AR128))="PT",UPPER(TRIM(AR128))="PTE"),Apply2026="Yes",OR($P128="",N($P128)&gt;=PT_MinHours)),"PT","None"))))</f>
        <v/>
      </c>
      <c r="AV128" s="16" t="str">
        <f aca="false">IF(AK128=0,"",IF(AM128&lt;3,"",IF(OR(ISNUMBER(SEARCH("full",AS128)),UPPER(TRIM(AS128))="FT",UPPER(TRIM(AS128))="FTE"),"FT",IF(AND(OR(ISNUMBER(SEARCH("part",AS128)),UPPER(TRIM(AS128))="PT",UPPER(TRIM(AS128))="PTE"),Apply2026="Yes",OR($P128="",N($P128)&gt;=PT_MinHours)),"PT","None"))))</f>
        <v/>
      </c>
      <c r="AW128" s="16" t="str">
        <f aca="false">IF(AK128=0,"",IF(AND(AM128&gt;=3,AP128&lt;=AsOfDate),AV128,IF(AND(AM128&gt;=2,AO128&lt;=AsOfDate),AU128,AT128)))</f>
        <v/>
      </c>
      <c r="AX128" s="16" t="str">
        <f aca="false">IF(AK128=0,"",IF(AsOfDate&lt;AL128,-1,12*(YEAR(AsOfDate)-YEAR(AL128))+MONTH(AsOfDate)-MONTH(AL128)-IF(DAY(AsOfDate)&lt;MIN(DAY(AL128),DAY(EOMONTH(AsOfDate,0))),1,0)))</f>
        <v/>
      </c>
      <c r="AY128" s="16" t="str">
        <f aca="false">IF(AK128=0,"",IF(OR(AM128&lt;2,AO128&gt;AsOfDate),AX128,IF((AO128-1)&lt;AL128,-1,12*(YEAR((AO128-1))-YEAR(AL128))+MONTH((AO128-1))-MONTH(AL128)-IF(DAY((AO128-1))&lt;MIN(DAY(AL128),DAY(EOMONTH((AO128-1),0))),1,0))))</f>
        <v/>
      </c>
      <c r="AZ128" s="16" t="str">
        <f aca="false">IF(AK128=0,"",IF(OR(AM128&lt;3,AP128&gt;AsOfDate),AX128,IF((AP128-1)&lt;AL128,-1,12*(YEAR((AP128-1))-YEAR(AL128))+MONTH((AP128-1))-MONTH(AL128)-IF(DAY((AP128-1))&lt;MIN(DAY(AL128),DAY(EOMONTH((AP128-1),0))),1,0))))</f>
        <v/>
      </c>
      <c r="BA128" s="16" t="str">
        <f aca="false">IF(AK128=0,"",IF(PFYDate&lt;AL128,-1,12*(YEAR(PFYDate)-YEAR(AL128))+MONTH(PFYDate)-MONTH(AL128)-IF(DAY(PFYDate)&lt;MIN(DAY(AL128),DAY(EOMONTH(PFYDate,0))),1,0)))</f>
        <v/>
      </c>
      <c r="BB128" s="16" t="str">
        <f aca="false">IF(AK128=0,"",IF(OR(AM128&lt;2,AO128&gt;PFYDate),BA128,IF((AO128-1)&lt;AL128,-1,12*(YEAR((AO128-1))-YEAR(AL128))+MONTH((AO128-1))-MONTH(AL128)-IF(DAY((AO128-1))&lt;MIN(DAY(AL128),DAY(EOMONTH((AO128-1),0))),1,0))))</f>
        <v/>
      </c>
      <c r="BC128" s="16" t="str">
        <f aca="false">IF(AK128=0,"",IF(OR(AM128&lt;3,AP128&gt;PFYDate),BA128,IF((AP128-1)&lt;AL128,-1,12*(YEAR((AP128-1))-YEAR(AL128))+MONTH((AP128-1))-MONTH(AL128)-IF(DAY((AP128-1))&lt;MIN(DAY(AL128),DAY(EOMONTH((AP128-1),0))),1,0))))</f>
        <v/>
      </c>
      <c r="BD128" s="16"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16"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16" t="str">
        <f aca="false">IF(AK128=0,"",IF(AW128="FT",IF(AX128&lt;FT_First,FT_First,IF(AX128&lt;FT_Y5,MIN(FT_Y5,FT_First+FT_Int1*(INT((AX128-FT_First)/FT_Int1)+1)),FT_Y5+12*INT((AX128-FT_Y5)/12)+FT_Int2*(INT(MOD(AX128-FT_Y5,12)/FT_Int2)+1))),IF(AW128="PT",IF(AX128&lt;PT_First,PT_First,PT_First+PT_Int*(INT((AX128-PT_First)/PT_Int)+1)),"")))</f>
        <v/>
      </c>
      <c r="BG128" s="16" t="str">
        <f aca="false">IF(AK128=0,"",IF(NOT(LH_Ready),0,COUNTIFS(INDEX(LH_Data,0,LH_ColFirst),$A128,INDEX(LH_Data,0,LH_ColSur),$B128,INDEX(LH_Data,0,LH_ColCat),BonusCat)))</f>
        <v/>
      </c>
      <c r="BH128" s="16" t="str">
        <f aca="false">IF(AK128=0,"",IF(OR(NOT(LH_Ready),BG128=0),0,SUMPRODUCT(MAX((INDEX(LH_Data,0,LH_ColFirst)=$A128)*(INDEX(LH_Data,0,LH_ColSur)=$B128)*(INDEX(LH_Data,0,LH_ColCat)=BonusCat)*ROW(LH_Data)))))</f>
        <v/>
      </c>
      <c r="BI128" s="16" t="str">
        <f aca="false">IF(AK128=0,"",IF(EOMONTH(AsOfDate,-1)&lt;AL128,-1,12*(YEAR(EOMONTH(AsOfDate,-1))-YEAR(AL128))+MONTH(EOMONTH(AsOfDate,-1))-MONTH(AL128)-IF(DAY(EOMONTH(AsOfDate,-1))&lt;MIN(DAY(AL128),DAY(EOMONTH(EOMONTH(AsOfDate,-1),0))),1,0)))</f>
        <v/>
      </c>
      <c r="BJ128" s="16" t="str">
        <f aca="false">IF(AK128=0,"",IF(OR(AM128&lt;2,AO128&gt;EOMONTH(AsOfDate,-1)),BI128,IF((AO128-1)&lt;AL128,-1,12*(YEAR((AO128-1))-YEAR(AL128))+MONTH((AO128-1))-MONTH(AL128)-IF(DAY((AO128-1))&lt;MIN(DAY(AL128),DAY(EOMONTH((AO128-1),0))),1,0))))</f>
        <v/>
      </c>
      <c r="BK128" s="16" t="str">
        <f aca="false">IF(AK128=0,"",IF(OR(AM128&lt;3,AP128&gt;EOMONTH(AsOfDate,-1)),BI128,IF((AP128-1)&lt;AL128,-1,12*(YEAR((AP128-1))-YEAR(AL128))+MONTH((AP128-1))-MONTH(AL128)-IF(DAY((AP128-1))&lt;MIN(DAY(AL128),DAY(EOMONTH((AP128-1),0))),1,0))))</f>
        <v/>
      </c>
      <c r="BL128" s="16"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16" t="str">
        <f aca="false">IF(AK128=0,"",IF(AW128="FT",IF(AX128&lt;FT_First,"",IF(AX128&lt;FT_Y5,FT_First+FT_Int1*INT((AX128-FT_First)/FT_Int1),FT_Y5+FT_Int2*INT((AX128-FT_Y5)/FT_Int2))),IF(AW128="PT",IF(AX128&lt;PT_First,"",PT_First+PT_Int*INT((AX128-PT_First)/PT_Int)),"")))</f>
        <v/>
      </c>
      <c r="BN128" s="16" t="str">
        <f aca="false">IF(AK128=0,"",IF((SchemeStart-1)&lt;AL128,-1,12*(YEAR((SchemeStart-1))-YEAR(AL128))+MONTH((SchemeStart-1))-MONTH(AL128)-IF(DAY((SchemeStart-1))&lt;MIN(DAY(AL128),DAY(EOMONTH((SchemeStart-1),0))),1,0)))</f>
        <v/>
      </c>
      <c r="BO128" s="16" t="str">
        <f aca="false">IF(AK128=0,"",IF(OR(AM128&lt;2,AO128&gt;(SchemeStart-1)),BN128,IF((AO128-1)&lt;AL128,-1,12*(YEAR((AO128-1))-YEAR(AL128))+MONTH((AO128-1))-MONTH(AL128)-IF(DAY((AO128-1))&lt;MIN(DAY(AL128),DAY(EOMONTH((AO128-1),0))),1,0))))</f>
        <v/>
      </c>
      <c r="BP128" s="16" t="str">
        <f aca="false">IF(AK128=0,"",IF(OR(AM128&lt;3,AP128&gt;(SchemeStart-1)),BN128,IF((AP128-1)&lt;AL128,-1,12*(YEAR((AP128-1))-YEAR(AL128))+MONTH((AP128-1))-MONTH(AL128)-IF(DAY((AP128-1))&lt;MIN(DAY(AL128),DAY(EOMONTH((AP128-1),0))),1,0))))</f>
        <v/>
      </c>
      <c r="BQ128" s="16"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12"/>
      <c r="B129" s="12"/>
      <c r="C129" s="12"/>
      <c r="D129" s="13"/>
      <c r="E129" s="14" t="str">
        <f aca="false">IF(OR(AK129=0,$D129=""),"",DATE(YEAR(AsOfDate)+IF(DATE(YEAR(AsOfDate),MONTH($D129),DAY($D129))&lt;=AsOfDate,1,0),MONTH($D129),DAY($D129)))</f>
        <v/>
      </c>
      <c r="F129" s="13"/>
      <c r="G129" s="13"/>
      <c r="H129" s="13"/>
      <c r="I129" s="13"/>
      <c r="J129" s="13"/>
      <c r="K129" s="14" t="str">
        <f aca="false">IF(AK129=0,"",DATE(YEAR(AsOfDate)+IF(DATE(YEAR(AsOfDate),MONTH(AL129),DAY(AL129))&lt;=AsOfDate,1,0),MONTH(AL129),DAY(AL129)))</f>
        <v/>
      </c>
      <c r="L129" s="15" t="str">
        <f aca="false">IF(AK129=0,"",ROUND((AsOfDate-AL129)/365.25,1))</f>
        <v/>
      </c>
      <c r="M129" s="16" t="str">
        <f aca="false">IF(AK129=0,"",IF(AsOfDate&lt;AL129,"-",DATEDIF(AL129,AsOfDate,"y")&amp;"y "&amp;DATEDIF(AL129,AsOfDate,"ym")&amp;"m "&amp;DATEDIF(AL129,AsOfDate,"md")&amp;"d"))</f>
        <v/>
      </c>
      <c r="N129" s="17" t="str">
        <f aca="false">IF(AK129=0,"",O129*HoursPerDay)</f>
        <v/>
      </c>
      <c r="O129" s="17" t="str">
        <f aca="false">IF(AK129=0,"",MAX(0,BD129-BQ129))</f>
        <v/>
      </c>
      <c r="P129" s="18"/>
      <c r="Q129" s="16"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16"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IF(AK129=0,"",IF(AW129="None","",EDATE(AL129,BF129)))</f>
        <v/>
      </c>
      <c r="T129" s="17" t="str">
        <f aca="false">IF(AK129=0,"",IF(NOT(LH_Ready),"",IF($F129&gt;PFYDate,0,IF(LH_ColPeriod=0,W129-U129+V129,SUMIFS(INDEX(LH_Data,0,LH_ColAcc),INDEX(LH_Data,0,LH_ColFirst),$A129,INDEX(LH_Data,0,LH_ColSur),$B129,INDEX(LH_Data,0,LH_ColCat),BonusCat,INDEX(LH_Data,0,LH_ColPeriod),LH_OpenLabel)*UnitFactor))))</f>
        <v/>
      </c>
      <c r="U129" s="17" t="str">
        <f aca="false">IF(AK129=0,"",IF(NOT(LH_Ready),"",SUMIFS(INDEX(LH_Data,0,LH_ColAcc),INDEX(LH_Data,0,LH_ColFirst),$A129,INDEX(LH_Data,0,LH_ColSur),$B129,INDEX(LH_Data,0,LH_ColCat),BonusCat,INDEX(LH_Data,0,LH_ColStart),"&gt;="&amp;AL129)*UnitFactor))</f>
        <v/>
      </c>
      <c r="V129" s="17" t="str">
        <f aca="false">IF(AK129=0,"",IF(NOT(LH_Ready),"",SUMIFS(INDEX(LH_Data,0,LH_ColTaken),INDEX(LH_Data,0,LH_ColFirst),$A129,INDEX(LH_Data,0,LH_ColSur),$B129,INDEX(LH_Data,0,LH_ColCat),BonusCat,INDEX(LH_Data,0,LH_ColStart),"&gt;="&amp;AL129)*UnitFactor))</f>
        <v/>
      </c>
      <c r="W129" s="17" t="str">
        <f aca="false">IF(AK129=0,"",IF(NOT(LH_Ready),"",IF(BH129=0,0,INDEX(INDEX(LH_Data,0,LH_ColClose),BH129-1)*UnitFactor)))</f>
        <v/>
      </c>
      <c r="X129" s="17" t="str">
        <f aca="false">IF(AK129=0,"",(MAX(0,BD129-BQ129)-MAX(0,BE129-BQ129))*HoursPerDay)</f>
        <v/>
      </c>
      <c r="Y129" s="17"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N129-N(T129)-N(U129)))))</f>
        <v/>
      </c>
      <c r="Z129" s="16" t="str">
        <f aca="false">IF(OR(AK129=0,Y129=""),"",IF(Y129&gt;0,"Yes","No"))</f>
        <v/>
      </c>
      <c r="AA129" s="16"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17" t="str">
        <f aca="false">IF(OR(AK129=0,T129=""),"",MAX(0,BE129-BQ129)*HoursPerDay-T129)</f>
        <v/>
      </c>
      <c r="AC129" s="16" t="str">
        <f aca="false">IF(AK129=0,"",BG129)</f>
        <v/>
      </c>
      <c r="AD129" s="16"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17" t="str">
        <f aca="false">IF(AK129=0,"",O129-MAX(0,BL129-BQ129))</f>
        <v/>
      </c>
      <c r="AF129" s="14" t="str">
        <f aca="false">IF(OR(AK129=0,AE129="",N(AE129)=0,BM129=""),"",EDATE(AL129,BM129))</f>
        <v/>
      </c>
      <c r="AG129" s="17" t="str">
        <f aca="false">IF(AK129=0,"",MIN(BD129,BQ129))</f>
        <v/>
      </c>
      <c r="AH129" s="17" t="str">
        <f aca="false">IF(AK129=0,"",IF(NOT(LH_Ready),"",IF(BG129=0,0,MAX(0,ROUND(N(T129)+N(U129)-N129,2)))))</f>
        <v/>
      </c>
      <c r="AI129" s="12"/>
      <c r="AJ129" s="12"/>
      <c r="AK129" s="16" t="n">
        <f aca="false">IF(OR(LEN($A129&amp;$B129)=0,$F129=""),0,1)</f>
        <v>0</v>
      </c>
      <c r="AL129" s="14"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16" t="str">
        <f aca="false">IF(AK129=0,"",COUNT($G129:$I129))</f>
        <v/>
      </c>
      <c r="AN129" s="14" t="str">
        <f aca="false">IF(AK129=0,"",IFERROR(SMALL($G129:$I129,1),""))</f>
        <v/>
      </c>
      <c r="AO129" s="14" t="str">
        <f aca="false">IF(AK129=0,"",IFERROR(SMALL($G129:$I129,2),""))</f>
        <v/>
      </c>
      <c r="AP129" s="14" t="str">
        <f aca="false">IF(AK129=0,"",IFERROR(SMALL($G129:$I129,3),""))</f>
        <v/>
      </c>
      <c r="AQ129" s="16" t="str">
        <f aca="false">IF(AK129=0,"",IF(AN129="","",IF(AN129=$H129,"Part-Time",IF(AN129=$I129,"Full-Time","Casual"))))</f>
        <v/>
      </c>
      <c r="AR129" s="16" t="str">
        <f aca="false">IF(AK129=0,"",IF(AO129="","",IF(AO129=$H129,"Part-Time",IF(AO129=$I129,"Full-Time","Casual"))))</f>
        <v/>
      </c>
      <c r="AS129" s="16" t="str">
        <f aca="false">IF(AK129=0,"",IF(AP129="","",IF(AP129=$H129,"Part-Time",IF(AP129=$I129,"Full-Time","Casual"))))</f>
        <v/>
      </c>
      <c r="AT129" s="16"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16" t="str">
        <f aca="false">IF(AK129=0,"",IF(AM129&lt;2,"",IF(OR(ISNUMBER(SEARCH("full",AR129)),UPPER(TRIM(AR129))="FT",UPPER(TRIM(AR129))="FTE"),"FT",IF(AND(OR(ISNUMBER(SEARCH("part",AR129)),UPPER(TRIM(AR129))="PT",UPPER(TRIM(AR129))="PTE"),Apply2026="Yes",OR($P129="",N($P129)&gt;=PT_MinHours)),"PT","None"))))</f>
        <v/>
      </c>
      <c r="AV129" s="16" t="str">
        <f aca="false">IF(AK129=0,"",IF(AM129&lt;3,"",IF(OR(ISNUMBER(SEARCH("full",AS129)),UPPER(TRIM(AS129))="FT",UPPER(TRIM(AS129))="FTE"),"FT",IF(AND(OR(ISNUMBER(SEARCH("part",AS129)),UPPER(TRIM(AS129))="PT",UPPER(TRIM(AS129))="PTE"),Apply2026="Yes",OR($P129="",N($P129)&gt;=PT_MinHours)),"PT","None"))))</f>
        <v/>
      </c>
      <c r="AW129" s="16" t="str">
        <f aca="false">IF(AK129=0,"",IF(AND(AM129&gt;=3,AP129&lt;=AsOfDate),AV129,IF(AND(AM129&gt;=2,AO129&lt;=AsOfDate),AU129,AT129)))</f>
        <v/>
      </c>
      <c r="AX129" s="16" t="str">
        <f aca="false">IF(AK129=0,"",IF(AsOfDate&lt;AL129,-1,12*(YEAR(AsOfDate)-YEAR(AL129))+MONTH(AsOfDate)-MONTH(AL129)-IF(DAY(AsOfDate)&lt;MIN(DAY(AL129),DAY(EOMONTH(AsOfDate,0))),1,0)))</f>
        <v/>
      </c>
      <c r="AY129" s="16" t="str">
        <f aca="false">IF(AK129=0,"",IF(OR(AM129&lt;2,AO129&gt;AsOfDate),AX129,IF((AO129-1)&lt;AL129,-1,12*(YEAR((AO129-1))-YEAR(AL129))+MONTH((AO129-1))-MONTH(AL129)-IF(DAY((AO129-1))&lt;MIN(DAY(AL129),DAY(EOMONTH((AO129-1),0))),1,0))))</f>
        <v/>
      </c>
      <c r="AZ129" s="16" t="str">
        <f aca="false">IF(AK129=0,"",IF(OR(AM129&lt;3,AP129&gt;AsOfDate),AX129,IF((AP129-1)&lt;AL129,-1,12*(YEAR((AP129-1))-YEAR(AL129))+MONTH((AP129-1))-MONTH(AL129)-IF(DAY((AP129-1))&lt;MIN(DAY(AL129),DAY(EOMONTH((AP129-1),0))),1,0))))</f>
        <v/>
      </c>
      <c r="BA129" s="16" t="str">
        <f aca="false">IF(AK129=0,"",IF(PFYDate&lt;AL129,-1,12*(YEAR(PFYDate)-YEAR(AL129))+MONTH(PFYDate)-MONTH(AL129)-IF(DAY(PFYDate)&lt;MIN(DAY(AL129),DAY(EOMONTH(PFYDate,0))),1,0)))</f>
        <v/>
      </c>
      <c r="BB129" s="16" t="str">
        <f aca="false">IF(AK129=0,"",IF(OR(AM129&lt;2,AO129&gt;PFYDate),BA129,IF((AO129-1)&lt;AL129,-1,12*(YEAR((AO129-1))-YEAR(AL129))+MONTH((AO129-1))-MONTH(AL129)-IF(DAY((AO129-1))&lt;MIN(DAY(AL129),DAY(EOMONTH((AO129-1),0))),1,0))))</f>
        <v/>
      </c>
      <c r="BC129" s="16" t="str">
        <f aca="false">IF(AK129=0,"",IF(OR(AM129&lt;3,AP129&gt;PFYDate),BA129,IF((AP129-1)&lt;AL129,-1,12*(YEAR((AP129-1))-YEAR(AL129))+MONTH((AP129-1))-MONTH(AL129)-IF(DAY((AP129-1))&lt;MIN(DAY(AL129),DAY(EOMONTH((AP129-1),0))),1,0))))</f>
        <v/>
      </c>
      <c r="BD129" s="16"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16"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16" t="str">
        <f aca="false">IF(AK129=0,"",IF(AW129="FT",IF(AX129&lt;FT_First,FT_First,IF(AX129&lt;FT_Y5,MIN(FT_Y5,FT_First+FT_Int1*(INT((AX129-FT_First)/FT_Int1)+1)),FT_Y5+12*INT((AX129-FT_Y5)/12)+FT_Int2*(INT(MOD(AX129-FT_Y5,12)/FT_Int2)+1))),IF(AW129="PT",IF(AX129&lt;PT_First,PT_First,PT_First+PT_Int*(INT((AX129-PT_First)/PT_Int)+1)),"")))</f>
        <v/>
      </c>
      <c r="BG129" s="16" t="str">
        <f aca="false">IF(AK129=0,"",IF(NOT(LH_Ready),0,COUNTIFS(INDEX(LH_Data,0,LH_ColFirst),$A129,INDEX(LH_Data,0,LH_ColSur),$B129,INDEX(LH_Data,0,LH_ColCat),BonusCat)))</f>
        <v/>
      </c>
      <c r="BH129" s="16" t="str">
        <f aca="false">IF(AK129=0,"",IF(OR(NOT(LH_Ready),BG129=0),0,SUMPRODUCT(MAX((INDEX(LH_Data,0,LH_ColFirst)=$A129)*(INDEX(LH_Data,0,LH_ColSur)=$B129)*(INDEX(LH_Data,0,LH_ColCat)=BonusCat)*ROW(LH_Data)))))</f>
        <v/>
      </c>
      <c r="BI129" s="16" t="str">
        <f aca="false">IF(AK129=0,"",IF(EOMONTH(AsOfDate,-1)&lt;AL129,-1,12*(YEAR(EOMONTH(AsOfDate,-1))-YEAR(AL129))+MONTH(EOMONTH(AsOfDate,-1))-MONTH(AL129)-IF(DAY(EOMONTH(AsOfDate,-1))&lt;MIN(DAY(AL129),DAY(EOMONTH(EOMONTH(AsOfDate,-1),0))),1,0)))</f>
        <v/>
      </c>
      <c r="BJ129" s="16" t="str">
        <f aca="false">IF(AK129=0,"",IF(OR(AM129&lt;2,AO129&gt;EOMONTH(AsOfDate,-1)),BI129,IF((AO129-1)&lt;AL129,-1,12*(YEAR((AO129-1))-YEAR(AL129))+MONTH((AO129-1))-MONTH(AL129)-IF(DAY((AO129-1))&lt;MIN(DAY(AL129),DAY(EOMONTH((AO129-1),0))),1,0))))</f>
        <v/>
      </c>
      <c r="BK129" s="16" t="str">
        <f aca="false">IF(AK129=0,"",IF(OR(AM129&lt;3,AP129&gt;EOMONTH(AsOfDate,-1)),BI129,IF((AP129-1)&lt;AL129,-1,12*(YEAR((AP129-1))-YEAR(AL129))+MONTH((AP129-1))-MONTH(AL129)-IF(DAY((AP129-1))&lt;MIN(DAY(AL129),DAY(EOMONTH((AP129-1),0))),1,0))))</f>
        <v/>
      </c>
      <c r="BL129" s="16"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16" t="str">
        <f aca="false">IF(AK129=0,"",IF(AW129="FT",IF(AX129&lt;FT_First,"",IF(AX129&lt;FT_Y5,FT_First+FT_Int1*INT((AX129-FT_First)/FT_Int1),FT_Y5+FT_Int2*INT((AX129-FT_Y5)/FT_Int2))),IF(AW129="PT",IF(AX129&lt;PT_First,"",PT_First+PT_Int*INT((AX129-PT_First)/PT_Int)),"")))</f>
        <v/>
      </c>
      <c r="BN129" s="16" t="str">
        <f aca="false">IF(AK129=0,"",IF((SchemeStart-1)&lt;AL129,-1,12*(YEAR((SchemeStart-1))-YEAR(AL129))+MONTH((SchemeStart-1))-MONTH(AL129)-IF(DAY((SchemeStart-1))&lt;MIN(DAY(AL129),DAY(EOMONTH((SchemeStart-1),0))),1,0)))</f>
        <v/>
      </c>
      <c r="BO129" s="16" t="str">
        <f aca="false">IF(AK129=0,"",IF(OR(AM129&lt;2,AO129&gt;(SchemeStart-1)),BN129,IF((AO129-1)&lt;AL129,-1,12*(YEAR((AO129-1))-YEAR(AL129))+MONTH((AO129-1))-MONTH(AL129)-IF(DAY((AO129-1))&lt;MIN(DAY(AL129),DAY(EOMONTH((AO129-1),0))),1,0))))</f>
        <v/>
      </c>
      <c r="BP129" s="16" t="str">
        <f aca="false">IF(AK129=0,"",IF(OR(AM129&lt;3,AP129&gt;(SchemeStart-1)),BN129,IF((AP129-1)&lt;AL129,-1,12*(YEAR((AP129-1))-YEAR(AL129))+MONTH((AP129-1))-MONTH(AL129)-IF(DAY((AP129-1))&lt;MIN(DAY(AL129),DAY(EOMONTH((AP129-1),0))),1,0))))</f>
        <v/>
      </c>
      <c r="BQ129" s="16"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12"/>
      <c r="B130" s="12"/>
      <c r="C130" s="12"/>
      <c r="D130" s="13"/>
      <c r="E130" s="14" t="str">
        <f aca="false">IF(OR(AK130=0,$D130=""),"",DATE(YEAR(AsOfDate)+IF(DATE(YEAR(AsOfDate),MONTH($D130),DAY($D130))&lt;=AsOfDate,1,0),MONTH($D130),DAY($D130)))</f>
        <v/>
      </c>
      <c r="F130" s="13"/>
      <c r="G130" s="13"/>
      <c r="H130" s="13"/>
      <c r="I130" s="13"/>
      <c r="J130" s="13"/>
      <c r="K130" s="14" t="str">
        <f aca="false">IF(AK130=0,"",DATE(YEAR(AsOfDate)+IF(DATE(YEAR(AsOfDate),MONTH(AL130),DAY(AL130))&lt;=AsOfDate,1,0),MONTH(AL130),DAY(AL130)))</f>
        <v/>
      </c>
      <c r="L130" s="15" t="str">
        <f aca="false">IF(AK130=0,"",ROUND((AsOfDate-AL130)/365.25,1))</f>
        <v/>
      </c>
      <c r="M130" s="16" t="str">
        <f aca="false">IF(AK130=0,"",IF(AsOfDate&lt;AL130,"-",DATEDIF(AL130,AsOfDate,"y")&amp;"y "&amp;DATEDIF(AL130,AsOfDate,"ym")&amp;"m "&amp;DATEDIF(AL130,AsOfDate,"md")&amp;"d"))</f>
        <v/>
      </c>
      <c r="N130" s="17" t="str">
        <f aca="false">IF(AK130=0,"",O130*HoursPerDay)</f>
        <v/>
      </c>
      <c r="O130" s="17" t="str">
        <f aca="false">IF(AK130=0,"",MAX(0,BD130-BQ130))</f>
        <v/>
      </c>
      <c r="P130" s="18"/>
      <c r="Q130" s="16"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16"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IF(AK130=0,"",IF(AW130="None","",EDATE(AL130,BF130)))</f>
        <v/>
      </c>
      <c r="T130" s="17" t="str">
        <f aca="false">IF(AK130=0,"",IF(NOT(LH_Ready),"",IF($F130&gt;PFYDate,0,IF(LH_ColPeriod=0,W130-U130+V130,SUMIFS(INDEX(LH_Data,0,LH_ColAcc),INDEX(LH_Data,0,LH_ColFirst),$A130,INDEX(LH_Data,0,LH_ColSur),$B130,INDEX(LH_Data,0,LH_ColCat),BonusCat,INDEX(LH_Data,0,LH_ColPeriod),LH_OpenLabel)*UnitFactor))))</f>
        <v/>
      </c>
      <c r="U130" s="17" t="str">
        <f aca="false">IF(AK130=0,"",IF(NOT(LH_Ready),"",SUMIFS(INDEX(LH_Data,0,LH_ColAcc),INDEX(LH_Data,0,LH_ColFirst),$A130,INDEX(LH_Data,0,LH_ColSur),$B130,INDEX(LH_Data,0,LH_ColCat),BonusCat,INDEX(LH_Data,0,LH_ColStart),"&gt;="&amp;AL130)*UnitFactor))</f>
        <v/>
      </c>
      <c r="V130" s="17" t="str">
        <f aca="false">IF(AK130=0,"",IF(NOT(LH_Ready),"",SUMIFS(INDEX(LH_Data,0,LH_ColTaken),INDEX(LH_Data,0,LH_ColFirst),$A130,INDEX(LH_Data,0,LH_ColSur),$B130,INDEX(LH_Data,0,LH_ColCat),BonusCat,INDEX(LH_Data,0,LH_ColStart),"&gt;="&amp;AL130)*UnitFactor))</f>
        <v/>
      </c>
      <c r="W130" s="17" t="str">
        <f aca="false">IF(AK130=0,"",IF(NOT(LH_Ready),"",IF(BH130=0,0,INDEX(INDEX(LH_Data,0,LH_ColClose),BH130-1)*UnitFactor)))</f>
        <v/>
      </c>
      <c r="X130" s="17" t="str">
        <f aca="false">IF(AK130=0,"",(MAX(0,BD130-BQ130)-MAX(0,BE130-BQ130))*HoursPerDay)</f>
        <v/>
      </c>
      <c r="Y130" s="17"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N130-N(T130)-N(U130)))))</f>
        <v/>
      </c>
      <c r="Z130" s="16" t="str">
        <f aca="false">IF(OR(AK130=0,Y130=""),"",IF(Y130&gt;0,"Yes","No"))</f>
        <v/>
      </c>
      <c r="AA130" s="16"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17" t="str">
        <f aca="false">IF(OR(AK130=0,T130=""),"",MAX(0,BE130-BQ130)*HoursPerDay-T130)</f>
        <v/>
      </c>
      <c r="AC130" s="16" t="str">
        <f aca="false">IF(AK130=0,"",BG130)</f>
        <v/>
      </c>
      <c r="AD130" s="16"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17" t="str">
        <f aca="false">IF(AK130=0,"",O130-MAX(0,BL130-BQ130))</f>
        <v/>
      </c>
      <c r="AF130" s="14" t="str">
        <f aca="false">IF(OR(AK130=0,AE130="",N(AE130)=0,BM130=""),"",EDATE(AL130,BM130))</f>
        <v/>
      </c>
      <c r="AG130" s="17" t="str">
        <f aca="false">IF(AK130=0,"",MIN(BD130,BQ130))</f>
        <v/>
      </c>
      <c r="AH130" s="17" t="str">
        <f aca="false">IF(AK130=0,"",IF(NOT(LH_Ready),"",IF(BG130=0,0,MAX(0,ROUND(N(T130)+N(U130)-N130,2)))))</f>
        <v/>
      </c>
      <c r="AI130" s="12"/>
      <c r="AJ130" s="12"/>
      <c r="AK130" s="16" t="n">
        <f aca="false">IF(OR(LEN($A130&amp;$B130)=0,$F130=""),0,1)</f>
        <v>0</v>
      </c>
      <c r="AL130" s="14"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16" t="str">
        <f aca="false">IF(AK130=0,"",COUNT($G130:$I130))</f>
        <v/>
      </c>
      <c r="AN130" s="14" t="str">
        <f aca="false">IF(AK130=0,"",IFERROR(SMALL($G130:$I130,1),""))</f>
        <v/>
      </c>
      <c r="AO130" s="14" t="str">
        <f aca="false">IF(AK130=0,"",IFERROR(SMALL($G130:$I130,2),""))</f>
        <v/>
      </c>
      <c r="AP130" s="14" t="str">
        <f aca="false">IF(AK130=0,"",IFERROR(SMALL($G130:$I130,3),""))</f>
        <v/>
      </c>
      <c r="AQ130" s="16" t="str">
        <f aca="false">IF(AK130=0,"",IF(AN130="","",IF(AN130=$H130,"Part-Time",IF(AN130=$I130,"Full-Time","Casual"))))</f>
        <v/>
      </c>
      <c r="AR130" s="16" t="str">
        <f aca="false">IF(AK130=0,"",IF(AO130="","",IF(AO130=$H130,"Part-Time",IF(AO130=$I130,"Full-Time","Casual"))))</f>
        <v/>
      </c>
      <c r="AS130" s="16" t="str">
        <f aca="false">IF(AK130=0,"",IF(AP130="","",IF(AP130=$H130,"Part-Time",IF(AP130=$I130,"Full-Time","Casual"))))</f>
        <v/>
      </c>
      <c r="AT130" s="16"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16" t="str">
        <f aca="false">IF(AK130=0,"",IF(AM130&lt;2,"",IF(OR(ISNUMBER(SEARCH("full",AR130)),UPPER(TRIM(AR130))="FT",UPPER(TRIM(AR130))="FTE"),"FT",IF(AND(OR(ISNUMBER(SEARCH("part",AR130)),UPPER(TRIM(AR130))="PT",UPPER(TRIM(AR130))="PTE"),Apply2026="Yes",OR($P130="",N($P130)&gt;=PT_MinHours)),"PT","None"))))</f>
        <v/>
      </c>
      <c r="AV130" s="16" t="str">
        <f aca="false">IF(AK130=0,"",IF(AM130&lt;3,"",IF(OR(ISNUMBER(SEARCH("full",AS130)),UPPER(TRIM(AS130))="FT",UPPER(TRIM(AS130))="FTE"),"FT",IF(AND(OR(ISNUMBER(SEARCH("part",AS130)),UPPER(TRIM(AS130))="PT",UPPER(TRIM(AS130))="PTE"),Apply2026="Yes",OR($P130="",N($P130)&gt;=PT_MinHours)),"PT","None"))))</f>
        <v/>
      </c>
      <c r="AW130" s="16" t="str">
        <f aca="false">IF(AK130=0,"",IF(AND(AM130&gt;=3,AP130&lt;=AsOfDate),AV130,IF(AND(AM130&gt;=2,AO130&lt;=AsOfDate),AU130,AT130)))</f>
        <v/>
      </c>
      <c r="AX130" s="16" t="str">
        <f aca="false">IF(AK130=0,"",IF(AsOfDate&lt;AL130,-1,12*(YEAR(AsOfDate)-YEAR(AL130))+MONTH(AsOfDate)-MONTH(AL130)-IF(DAY(AsOfDate)&lt;MIN(DAY(AL130),DAY(EOMONTH(AsOfDate,0))),1,0)))</f>
        <v/>
      </c>
      <c r="AY130" s="16" t="str">
        <f aca="false">IF(AK130=0,"",IF(OR(AM130&lt;2,AO130&gt;AsOfDate),AX130,IF((AO130-1)&lt;AL130,-1,12*(YEAR((AO130-1))-YEAR(AL130))+MONTH((AO130-1))-MONTH(AL130)-IF(DAY((AO130-1))&lt;MIN(DAY(AL130),DAY(EOMONTH((AO130-1),0))),1,0))))</f>
        <v/>
      </c>
      <c r="AZ130" s="16" t="str">
        <f aca="false">IF(AK130=0,"",IF(OR(AM130&lt;3,AP130&gt;AsOfDate),AX130,IF((AP130-1)&lt;AL130,-1,12*(YEAR((AP130-1))-YEAR(AL130))+MONTH((AP130-1))-MONTH(AL130)-IF(DAY((AP130-1))&lt;MIN(DAY(AL130),DAY(EOMONTH((AP130-1),0))),1,0))))</f>
        <v/>
      </c>
      <c r="BA130" s="16" t="str">
        <f aca="false">IF(AK130=0,"",IF(PFYDate&lt;AL130,-1,12*(YEAR(PFYDate)-YEAR(AL130))+MONTH(PFYDate)-MONTH(AL130)-IF(DAY(PFYDate)&lt;MIN(DAY(AL130),DAY(EOMONTH(PFYDate,0))),1,0)))</f>
        <v/>
      </c>
      <c r="BB130" s="16" t="str">
        <f aca="false">IF(AK130=0,"",IF(OR(AM130&lt;2,AO130&gt;PFYDate),BA130,IF((AO130-1)&lt;AL130,-1,12*(YEAR((AO130-1))-YEAR(AL130))+MONTH((AO130-1))-MONTH(AL130)-IF(DAY((AO130-1))&lt;MIN(DAY(AL130),DAY(EOMONTH((AO130-1),0))),1,0))))</f>
        <v/>
      </c>
      <c r="BC130" s="16" t="str">
        <f aca="false">IF(AK130=0,"",IF(OR(AM130&lt;3,AP130&gt;PFYDate),BA130,IF((AP130-1)&lt;AL130,-1,12*(YEAR((AP130-1))-YEAR(AL130))+MONTH((AP130-1))-MONTH(AL130)-IF(DAY((AP130-1))&lt;MIN(DAY(AL130),DAY(EOMONTH((AP130-1),0))),1,0))))</f>
        <v/>
      </c>
      <c r="BD130" s="16"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16"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16" t="str">
        <f aca="false">IF(AK130=0,"",IF(AW130="FT",IF(AX130&lt;FT_First,FT_First,IF(AX130&lt;FT_Y5,MIN(FT_Y5,FT_First+FT_Int1*(INT((AX130-FT_First)/FT_Int1)+1)),FT_Y5+12*INT((AX130-FT_Y5)/12)+FT_Int2*(INT(MOD(AX130-FT_Y5,12)/FT_Int2)+1))),IF(AW130="PT",IF(AX130&lt;PT_First,PT_First,PT_First+PT_Int*(INT((AX130-PT_First)/PT_Int)+1)),"")))</f>
        <v/>
      </c>
      <c r="BG130" s="16" t="str">
        <f aca="false">IF(AK130=0,"",IF(NOT(LH_Ready),0,COUNTIFS(INDEX(LH_Data,0,LH_ColFirst),$A130,INDEX(LH_Data,0,LH_ColSur),$B130,INDEX(LH_Data,0,LH_ColCat),BonusCat)))</f>
        <v/>
      </c>
      <c r="BH130" s="16" t="str">
        <f aca="false">IF(AK130=0,"",IF(OR(NOT(LH_Ready),BG130=0),0,SUMPRODUCT(MAX((INDEX(LH_Data,0,LH_ColFirst)=$A130)*(INDEX(LH_Data,0,LH_ColSur)=$B130)*(INDEX(LH_Data,0,LH_ColCat)=BonusCat)*ROW(LH_Data)))))</f>
        <v/>
      </c>
      <c r="BI130" s="16" t="str">
        <f aca="false">IF(AK130=0,"",IF(EOMONTH(AsOfDate,-1)&lt;AL130,-1,12*(YEAR(EOMONTH(AsOfDate,-1))-YEAR(AL130))+MONTH(EOMONTH(AsOfDate,-1))-MONTH(AL130)-IF(DAY(EOMONTH(AsOfDate,-1))&lt;MIN(DAY(AL130),DAY(EOMONTH(EOMONTH(AsOfDate,-1),0))),1,0)))</f>
        <v/>
      </c>
      <c r="BJ130" s="16" t="str">
        <f aca="false">IF(AK130=0,"",IF(OR(AM130&lt;2,AO130&gt;EOMONTH(AsOfDate,-1)),BI130,IF((AO130-1)&lt;AL130,-1,12*(YEAR((AO130-1))-YEAR(AL130))+MONTH((AO130-1))-MONTH(AL130)-IF(DAY((AO130-1))&lt;MIN(DAY(AL130),DAY(EOMONTH((AO130-1),0))),1,0))))</f>
        <v/>
      </c>
      <c r="BK130" s="16" t="str">
        <f aca="false">IF(AK130=0,"",IF(OR(AM130&lt;3,AP130&gt;EOMONTH(AsOfDate,-1)),BI130,IF((AP130-1)&lt;AL130,-1,12*(YEAR((AP130-1))-YEAR(AL130))+MONTH((AP130-1))-MONTH(AL130)-IF(DAY((AP130-1))&lt;MIN(DAY(AL130),DAY(EOMONTH((AP130-1),0))),1,0))))</f>
        <v/>
      </c>
      <c r="BL130" s="16"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16" t="str">
        <f aca="false">IF(AK130=0,"",IF(AW130="FT",IF(AX130&lt;FT_First,"",IF(AX130&lt;FT_Y5,FT_First+FT_Int1*INT((AX130-FT_First)/FT_Int1),FT_Y5+FT_Int2*INT((AX130-FT_Y5)/FT_Int2))),IF(AW130="PT",IF(AX130&lt;PT_First,"",PT_First+PT_Int*INT((AX130-PT_First)/PT_Int)),"")))</f>
        <v/>
      </c>
      <c r="BN130" s="16" t="str">
        <f aca="false">IF(AK130=0,"",IF((SchemeStart-1)&lt;AL130,-1,12*(YEAR((SchemeStart-1))-YEAR(AL130))+MONTH((SchemeStart-1))-MONTH(AL130)-IF(DAY((SchemeStart-1))&lt;MIN(DAY(AL130),DAY(EOMONTH((SchemeStart-1),0))),1,0)))</f>
        <v/>
      </c>
      <c r="BO130" s="16" t="str">
        <f aca="false">IF(AK130=0,"",IF(OR(AM130&lt;2,AO130&gt;(SchemeStart-1)),BN130,IF((AO130-1)&lt;AL130,-1,12*(YEAR((AO130-1))-YEAR(AL130))+MONTH((AO130-1))-MONTH(AL130)-IF(DAY((AO130-1))&lt;MIN(DAY(AL130),DAY(EOMONTH((AO130-1),0))),1,0))))</f>
        <v/>
      </c>
      <c r="BP130" s="16" t="str">
        <f aca="false">IF(AK130=0,"",IF(OR(AM130&lt;3,AP130&gt;(SchemeStart-1)),BN130,IF((AP130-1)&lt;AL130,-1,12*(YEAR((AP130-1))-YEAR(AL130))+MONTH((AP130-1))-MONTH(AL130)-IF(DAY((AP130-1))&lt;MIN(DAY(AL130),DAY(EOMONTH((AP130-1),0))),1,0))))</f>
        <v/>
      </c>
      <c r="BQ130" s="16"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12"/>
      <c r="B131" s="12"/>
      <c r="C131" s="12"/>
      <c r="D131" s="13"/>
      <c r="E131" s="14" t="str">
        <f aca="false">IF(OR(AK131=0,$D131=""),"",DATE(YEAR(AsOfDate)+IF(DATE(YEAR(AsOfDate),MONTH($D131),DAY($D131))&lt;=AsOfDate,1,0),MONTH($D131),DAY($D131)))</f>
        <v/>
      </c>
      <c r="F131" s="13"/>
      <c r="G131" s="13"/>
      <c r="H131" s="13"/>
      <c r="I131" s="13"/>
      <c r="J131" s="13"/>
      <c r="K131" s="14" t="str">
        <f aca="false">IF(AK131=0,"",DATE(YEAR(AsOfDate)+IF(DATE(YEAR(AsOfDate),MONTH(AL131),DAY(AL131))&lt;=AsOfDate,1,0),MONTH(AL131),DAY(AL131)))</f>
        <v/>
      </c>
      <c r="L131" s="15" t="str">
        <f aca="false">IF(AK131=0,"",ROUND((AsOfDate-AL131)/365.25,1))</f>
        <v/>
      </c>
      <c r="M131" s="16" t="str">
        <f aca="false">IF(AK131=0,"",IF(AsOfDate&lt;AL131,"-",DATEDIF(AL131,AsOfDate,"y")&amp;"y "&amp;DATEDIF(AL131,AsOfDate,"ym")&amp;"m "&amp;DATEDIF(AL131,AsOfDate,"md")&amp;"d"))</f>
        <v/>
      </c>
      <c r="N131" s="17" t="str">
        <f aca="false">IF(AK131=0,"",O131*HoursPerDay)</f>
        <v/>
      </c>
      <c r="O131" s="17" t="str">
        <f aca="false">IF(AK131=0,"",MAX(0,BD131-BQ131))</f>
        <v/>
      </c>
      <c r="P131" s="18"/>
      <c r="Q131" s="16"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16"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IF(AK131=0,"",IF(AW131="None","",EDATE(AL131,BF131)))</f>
        <v/>
      </c>
      <c r="T131" s="17" t="str">
        <f aca="false">IF(AK131=0,"",IF(NOT(LH_Ready),"",IF($F131&gt;PFYDate,0,IF(LH_ColPeriod=0,W131-U131+V131,SUMIFS(INDEX(LH_Data,0,LH_ColAcc),INDEX(LH_Data,0,LH_ColFirst),$A131,INDEX(LH_Data,0,LH_ColSur),$B131,INDEX(LH_Data,0,LH_ColCat),BonusCat,INDEX(LH_Data,0,LH_ColPeriod),LH_OpenLabel)*UnitFactor))))</f>
        <v/>
      </c>
      <c r="U131" s="17" t="str">
        <f aca="false">IF(AK131=0,"",IF(NOT(LH_Ready),"",SUMIFS(INDEX(LH_Data,0,LH_ColAcc),INDEX(LH_Data,0,LH_ColFirst),$A131,INDEX(LH_Data,0,LH_ColSur),$B131,INDEX(LH_Data,0,LH_ColCat),BonusCat,INDEX(LH_Data,0,LH_ColStart),"&gt;="&amp;AL131)*UnitFactor))</f>
        <v/>
      </c>
      <c r="V131" s="17" t="str">
        <f aca="false">IF(AK131=0,"",IF(NOT(LH_Ready),"",SUMIFS(INDEX(LH_Data,0,LH_ColTaken),INDEX(LH_Data,0,LH_ColFirst),$A131,INDEX(LH_Data,0,LH_ColSur),$B131,INDEX(LH_Data,0,LH_ColCat),BonusCat,INDEX(LH_Data,0,LH_ColStart),"&gt;="&amp;AL131)*UnitFactor))</f>
        <v/>
      </c>
      <c r="W131" s="17" t="str">
        <f aca="false">IF(AK131=0,"",IF(NOT(LH_Ready),"",IF(BH131=0,0,INDEX(INDEX(LH_Data,0,LH_ColClose),BH131-1)*UnitFactor)))</f>
        <v/>
      </c>
      <c r="X131" s="17" t="str">
        <f aca="false">IF(AK131=0,"",(MAX(0,BD131-BQ131)-MAX(0,BE131-BQ131))*HoursPerDay)</f>
        <v/>
      </c>
      <c r="Y131" s="17"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N131-N(T131)-N(U131)))))</f>
        <v/>
      </c>
      <c r="Z131" s="16" t="str">
        <f aca="false">IF(OR(AK131=0,Y131=""),"",IF(Y131&gt;0,"Yes","No"))</f>
        <v/>
      </c>
      <c r="AA131" s="16"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17" t="str">
        <f aca="false">IF(OR(AK131=0,T131=""),"",MAX(0,BE131-BQ131)*HoursPerDay-T131)</f>
        <v/>
      </c>
      <c r="AC131" s="16" t="str">
        <f aca="false">IF(AK131=0,"",BG131)</f>
        <v/>
      </c>
      <c r="AD131" s="16"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17" t="str">
        <f aca="false">IF(AK131=0,"",O131-MAX(0,BL131-BQ131))</f>
        <v/>
      </c>
      <c r="AF131" s="14" t="str">
        <f aca="false">IF(OR(AK131=0,AE131="",N(AE131)=0,BM131=""),"",EDATE(AL131,BM131))</f>
        <v/>
      </c>
      <c r="AG131" s="17" t="str">
        <f aca="false">IF(AK131=0,"",MIN(BD131,BQ131))</f>
        <v/>
      </c>
      <c r="AH131" s="17" t="str">
        <f aca="false">IF(AK131=0,"",IF(NOT(LH_Ready),"",IF(BG131=0,0,MAX(0,ROUND(N(T131)+N(U131)-N131,2)))))</f>
        <v/>
      </c>
      <c r="AI131" s="12"/>
      <c r="AJ131" s="12"/>
      <c r="AK131" s="16" t="n">
        <f aca="false">IF(OR(LEN($A131&amp;$B131)=0,$F131=""),0,1)</f>
        <v>0</v>
      </c>
      <c r="AL131" s="14"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16" t="str">
        <f aca="false">IF(AK131=0,"",COUNT($G131:$I131))</f>
        <v/>
      </c>
      <c r="AN131" s="14" t="str">
        <f aca="false">IF(AK131=0,"",IFERROR(SMALL($G131:$I131,1),""))</f>
        <v/>
      </c>
      <c r="AO131" s="14" t="str">
        <f aca="false">IF(AK131=0,"",IFERROR(SMALL($G131:$I131,2),""))</f>
        <v/>
      </c>
      <c r="AP131" s="14" t="str">
        <f aca="false">IF(AK131=0,"",IFERROR(SMALL($G131:$I131,3),""))</f>
        <v/>
      </c>
      <c r="AQ131" s="16" t="str">
        <f aca="false">IF(AK131=0,"",IF(AN131="","",IF(AN131=$H131,"Part-Time",IF(AN131=$I131,"Full-Time","Casual"))))</f>
        <v/>
      </c>
      <c r="AR131" s="16" t="str">
        <f aca="false">IF(AK131=0,"",IF(AO131="","",IF(AO131=$H131,"Part-Time",IF(AO131=$I131,"Full-Time","Casual"))))</f>
        <v/>
      </c>
      <c r="AS131" s="16" t="str">
        <f aca="false">IF(AK131=0,"",IF(AP131="","",IF(AP131=$H131,"Part-Time",IF(AP131=$I131,"Full-Time","Casual"))))</f>
        <v/>
      </c>
      <c r="AT131" s="16"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16" t="str">
        <f aca="false">IF(AK131=0,"",IF(AM131&lt;2,"",IF(OR(ISNUMBER(SEARCH("full",AR131)),UPPER(TRIM(AR131))="FT",UPPER(TRIM(AR131))="FTE"),"FT",IF(AND(OR(ISNUMBER(SEARCH("part",AR131)),UPPER(TRIM(AR131))="PT",UPPER(TRIM(AR131))="PTE"),Apply2026="Yes",OR($P131="",N($P131)&gt;=PT_MinHours)),"PT","None"))))</f>
        <v/>
      </c>
      <c r="AV131" s="16" t="str">
        <f aca="false">IF(AK131=0,"",IF(AM131&lt;3,"",IF(OR(ISNUMBER(SEARCH("full",AS131)),UPPER(TRIM(AS131))="FT",UPPER(TRIM(AS131))="FTE"),"FT",IF(AND(OR(ISNUMBER(SEARCH("part",AS131)),UPPER(TRIM(AS131))="PT",UPPER(TRIM(AS131))="PTE"),Apply2026="Yes",OR($P131="",N($P131)&gt;=PT_MinHours)),"PT","None"))))</f>
        <v/>
      </c>
      <c r="AW131" s="16" t="str">
        <f aca="false">IF(AK131=0,"",IF(AND(AM131&gt;=3,AP131&lt;=AsOfDate),AV131,IF(AND(AM131&gt;=2,AO131&lt;=AsOfDate),AU131,AT131)))</f>
        <v/>
      </c>
      <c r="AX131" s="16" t="str">
        <f aca="false">IF(AK131=0,"",IF(AsOfDate&lt;AL131,-1,12*(YEAR(AsOfDate)-YEAR(AL131))+MONTH(AsOfDate)-MONTH(AL131)-IF(DAY(AsOfDate)&lt;MIN(DAY(AL131),DAY(EOMONTH(AsOfDate,0))),1,0)))</f>
        <v/>
      </c>
      <c r="AY131" s="16" t="str">
        <f aca="false">IF(AK131=0,"",IF(OR(AM131&lt;2,AO131&gt;AsOfDate),AX131,IF((AO131-1)&lt;AL131,-1,12*(YEAR((AO131-1))-YEAR(AL131))+MONTH((AO131-1))-MONTH(AL131)-IF(DAY((AO131-1))&lt;MIN(DAY(AL131),DAY(EOMONTH((AO131-1),0))),1,0))))</f>
        <v/>
      </c>
      <c r="AZ131" s="16" t="str">
        <f aca="false">IF(AK131=0,"",IF(OR(AM131&lt;3,AP131&gt;AsOfDate),AX131,IF((AP131-1)&lt;AL131,-1,12*(YEAR((AP131-1))-YEAR(AL131))+MONTH((AP131-1))-MONTH(AL131)-IF(DAY((AP131-1))&lt;MIN(DAY(AL131),DAY(EOMONTH((AP131-1),0))),1,0))))</f>
        <v/>
      </c>
      <c r="BA131" s="16" t="str">
        <f aca="false">IF(AK131=0,"",IF(PFYDate&lt;AL131,-1,12*(YEAR(PFYDate)-YEAR(AL131))+MONTH(PFYDate)-MONTH(AL131)-IF(DAY(PFYDate)&lt;MIN(DAY(AL131),DAY(EOMONTH(PFYDate,0))),1,0)))</f>
        <v/>
      </c>
      <c r="BB131" s="16" t="str">
        <f aca="false">IF(AK131=0,"",IF(OR(AM131&lt;2,AO131&gt;PFYDate),BA131,IF((AO131-1)&lt;AL131,-1,12*(YEAR((AO131-1))-YEAR(AL131))+MONTH((AO131-1))-MONTH(AL131)-IF(DAY((AO131-1))&lt;MIN(DAY(AL131),DAY(EOMONTH((AO131-1),0))),1,0))))</f>
        <v/>
      </c>
      <c r="BC131" s="16" t="str">
        <f aca="false">IF(AK131=0,"",IF(OR(AM131&lt;3,AP131&gt;PFYDate),BA131,IF((AP131-1)&lt;AL131,-1,12*(YEAR((AP131-1))-YEAR(AL131))+MONTH((AP131-1))-MONTH(AL131)-IF(DAY((AP131-1))&lt;MIN(DAY(AL131),DAY(EOMONTH((AP131-1),0))),1,0))))</f>
        <v/>
      </c>
      <c r="BD131" s="16"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16"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16" t="str">
        <f aca="false">IF(AK131=0,"",IF(AW131="FT",IF(AX131&lt;FT_First,FT_First,IF(AX131&lt;FT_Y5,MIN(FT_Y5,FT_First+FT_Int1*(INT((AX131-FT_First)/FT_Int1)+1)),FT_Y5+12*INT((AX131-FT_Y5)/12)+FT_Int2*(INT(MOD(AX131-FT_Y5,12)/FT_Int2)+1))),IF(AW131="PT",IF(AX131&lt;PT_First,PT_First,PT_First+PT_Int*(INT((AX131-PT_First)/PT_Int)+1)),"")))</f>
        <v/>
      </c>
      <c r="BG131" s="16" t="str">
        <f aca="false">IF(AK131=0,"",IF(NOT(LH_Ready),0,COUNTIFS(INDEX(LH_Data,0,LH_ColFirst),$A131,INDEX(LH_Data,0,LH_ColSur),$B131,INDEX(LH_Data,0,LH_ColCat),BonusCat)))</f>
        <v/>
      </c>
      <c r="BH131" s="16" t="str">
        <f aca="false">IF(AK131=0,"",IF(OR(NOT(LH_Ready),BG131=0),0,SUMPRODUCT(MAX((INDEX(LH_Data,0,LH_ColFirst)=$A131)*(INDEX(LH_Data,0,LH_ColSur)=$B131)*(INDEX(LH_Data,0,LH_ColCat)=BonusCat)*ROW(LH_Data)))))</f>
        <v/>
      </c>
      <c r="BI131" s="16" t="str">
        <f aca="false">IF(AK131=0,"",IF(EOMONTH(AsOfDate,-1)&lt;AL131,-1,12*(YEAR(EOMONTH(AsOfDate,-1))-YEAR(AL131))+MONTH(EOMONTH(AsOfDate,-1))-MONTH(AL131)-IF(DAY(EOMONTH(AsOfDate,-1))&lt;MIN(DAY(AL131),DAY(EOMONTH(EOMONTH(AsOfDate,-1),0))),1,0)))</f>
        <v/>
      </c>
      <c r="BJ131" s="16" t="str">
        <f aca="false">IF(AK131=0,"",IF(OR(AM131&lt;2,AO131&gt;EOMONTH(AsOfDate,-1)),BI131,IF((AO131-1)&lt;AL131,-1,12*(YEAR((AO131-1))-YEAR(AL131))+MONTH((AO131-1))-MONTH(AL131)-IF(DAY((AO131-1))&lt;MIN(DAY(AL131),DAY(EOMONTH((AO131-1),0))),1,0))))</f>
        <v/>
      </c>
      <c r="BK131" s="16" t="str">
        <f aca="false">IF(AK131=0,"",IF(OR(AM131&lt;3,AP131&gt;EOMONTH(AsOfDate,-1)),BI131,IF((AP131-1)&lt;AL131,-1,12*(YEAR((AP131-1))-YEAR(AL131))+MONTH((AP131-1))-MONTH(AL131)-IF(DAY((AP131-1))&lt;MIN(DAY(AL131),DAY(EOMONTH((AP131-1),0))),1,0))))</f>
        <v/>
      </c>
      <c r="BL131" s="16"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16" t="str">
        <f aca="false">IF(AK131=0,"",IF(AW131="FT",IF(AX131&lt;FT_First,"",IF(AX131&lt;FT_Y5,FT_First+FT_Int1*INT((AX131-FT_First)/FT_Int1),FT_Y5+FT_Int2*INT((AX131-FT_Y5)/FT_Int2))),IF(AW131="PT",IF(AX131&lt;PT_First,"",PT_First+PT_Int*INT((AX131-PT_First)/PT_Int)),"")))</f>
        <v/>
      </c>
      <c r="BN131" s="16" t="str">
        <f aca="false">IF(AK131=0,"",IF((SchemeStart-1)&lt;AL131,-1,12*(YEAR((SchemeStart-1))-YEAR(AL131))+MONTH((SchemeStart-1))-MONTH(AL131)-IF(DAY((SchemeStart-1))&lt;MIN(DAY(AL131),DAY(EOMONTH((SchemeStart-1),0))),1,0)))</f>
        <v/>
      </c>
      <c r="BO131" s="16" t="str">
        <f aca="false">IF(AK131=0,"",IF(OR(AM131&lt;2,AO131&gt;(SchemeStart-1)),BN131,IF((AO131-1)&lt;AL131,-1,12*(YEAR((AO131-1))-YEAR(AL131))+MONTH((AO131-1))-MONTH(AL131)-IF(DAY((AO131-1))&lt;MIN(DAY(AL131),DAY(EOMONTH((AO131-1),0))),1,0))))</f>
        <v/>
      </c>
      <c r="BP131" s="16" t="str">
        <f aca="false">IF(AK131=0,"",IF(OR(AM131&lt;3,AP131&gt;(SchemeStart-1)),BN131,IF((AP131-1)&lt;AL131,-1,12*(YEAR((AP131-1))-YEAR(AL131))+MONTH((AP131-1))-MONTH(AL131)-IF(DAY((AP131-1))&lt;MIN(DAY(AL131),DAY(EOMONTH((AP131-1),0))),1,0))))</f>
        <v/>
      </c>
      <c r="BQ131" s="16"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12"/>
      <c r="B132" s="12"/>
      <c r="C132" s="12"/>
      <c r="D132" s="13"/>
      <c r="E132" s="14" t="str">
        <f aca="false">IF(OR(AK132=0,$D132=""),"",DATE(YEAR(AsOfDate)+IF(DATE(YEAR(AsOfDate),MONTH($D132),DAY($D132))&lt;=AsOfDate,1,0),MONTH($D132),DAY($D132)))</f>
        <v/>
      </c>
      <c r="F132" s="13"/>
      <c r="G132" s="13"/>
      <c r="H132" s="13"/>
      <c r="I132" s="13"/>
      <c r="J132" s="13"/>
      <c r="K132" s="14" t="str">
        <f aca="false">IF(AK132=0,"",DATE(YEAR(AsOfDate)+IF(DATE(YEAR(AsOfDate),MONTH(AL132),DAY(AL132))&lt;=AsOfDate,1,0),MONTH(AL132),DAY(AL132)))</f>
        <v/>
      </c>
      <c r="L132" s="15" t="str">
        <f aca="false">IF(AK132=0,"",ROUND((AsOfDate-AL132)/365.25,1))</f>
        <v/>
      </c>
      <c r="M132" s="16" t="str">
        <f aca="false">IF(AK132=0,"",IF(AsOfDate&lt;AL132,"-",DATEDIF(AL132,AsOfDate,"y")&amp;"y "&amp;DATEDIF(AL132,AsOfDate,"ym")&amp;"m "&amp;DATEDIF(AL132,AsOfDate,"md")&amp;"d"))</f>
        <v/>
      </c>
      <c r="N132" s="17" t="str">
        <f aca="false">IF(AK132=0,"",O132*HoursPerDay)</f>
        <v/>
      </c>
      <c r="O132" s="17" t="str">
        <f aca="false">IF(AK132=0,"",MAX(0,BD132-BQ132))</f>
        <v/>
      </c>
      <c r="P132" s="18"/>
      <c r="Q132" s="16"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16"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IF(AK132=0,"",IF(AW132="None","",EDATE(AL132,BF132)))</f>
        <v/>
      </c>
      <c r="T132" s="17" t="str">
        <f aca="false">IF(AK132=0,"",IF(NOT(LH_Ready),"",IF($F132&gt;PFYDate,0,IF(LH_ColPeriod=0,W132-U132+V132,SUMIFS(INDEX(LH_Data,0,LH_ColAcc),INDEX(LH_Data,0,LH_ColFirst),$A132,INDEX(LH_Data,0,LH_ColSur),$B132,INDEX(LH_Data,0,LH_ColCat),BonusCat,INDEX(LH_Data,0,LH_ColPeriod),LH_OpenLabel)*UnitFactor))))</f>
        <v/>
      </c>
      <c r="U132" s="17" t="str">
        <f aca="false">IF(AK132=0,"",IF(NOT(LH_Ready),"",SUMIFS(INDEX(LH_Data,0,LH_ColAcc),INDEX(LH_Data,0,LH_ColFirst),$A132,INDEX(LH_Data,0,LH_ColSur),$B132,INDEX(LH_Data,0,LH_ColCat),BonusCat,INDEX(LH_Data,0,LH_ColStart),"&gt;="&amp;AL132)*UnitFactor))</f>
        <v/>
      </c>
      <c r="V132" s="17" t="str">
        <f aca="false">IF(AK132=0,"",IF(NOT(LH_Ready),"",SUMIFS(INDEX(LH_Data,0,LH_ColTaken),INDEX(LH_Data,0,LH_ColFirst),$A132,INDEX(LH_Data,0,LH_ColSur),$B132,INDEX(LH_Data,0,LH_ColCat),BonusCat,INDEX(LH_Data,0,LH_ColStart),"&gt;="&amp;AL132)*UnitFactor))</f>
        <v/>
      </c>
      <c r="W132" s="17" t="str">
        <f aca="false">IF(AK132=0,"",IF(NOT(LH_Ready),"",IF(BH132=0,0,INDEX(INDEX(LH_Data,0,LH_ColClose),BH132-1)*UnitFactor)))</f>
        <v/>
      </c>
      <c r="X132" s="17" t="str">
        <f aca="false">IF(AK132=0,"",(MAX(0,BD132-BQ132)-MAX(0,BE132-BQ132))*HoursPerDay)</f>
        <v/>
      </c>
      <c r="Y132" s="17"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N132-N(T132)-N(U132)))))</f>
        <v/>
      </c>
      <c r="Z132" s="16" t="str">
        <f aca="false">IF(OR(AK132=0,Y132=""),"",IF(Y132&gt;0,"Yes","No"))</f>
        <v/>
      </c>
      <c r="AA132" s="16"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17" t="str">
        <f aca="false">IF(OR(AK132=0,T132=""),"",MAX(0,BE132-BQ132)*HoursPerDay-T132)</f>
        <v/>
      </c>
      <c r="AC132" s="16" t="str">
        <f aca="false">IF(AK132=0,"",BG132)</f>
        <v/>
      </c>
      <c r="AD132" s="16"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17" t="str">
        <f aca="false">IF(AK132=0,"",O132-MAX(0,BL132-BQ132))</f>
        <v/>
      </c>
      <c r="AF132" s="14" t="str">
        <f aca="false">IF(OR(AK132=0,AE132="",N(AE132)=0,BM132=""),"",EDATE(AL132,BM132))</f>
        <v/>
      </c>
      <c r="AG132" s="17" t="str">
        <f aca="false">IF(AK132=0,"",MIN(BD132,BQ132))</f>
        <v/>
      </c>
      <c r="AH132" s="17" t="str">
        <f aca="false">IF(AK132=0,"",IF(NOT(LH_Ready),"",IF(BG132=0,0,MAX(0,ROUND(N(T132)+N(U132)-N132,2)))))</f>
        <v/>
      </c>
      <c r="AI132" s="12"/>
      <c r="AJ132" s="12"/>
      <c r="AK132" s="16" t="n">
        <f aca="false">IF(OR(LEN($A132&amp;$B132)=0,$F132=""),0,1)</f>
        <v>0</v>
      </c>
      <c r="AL132" s="14"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16" t="str">
        <f aca="false">IF(AK132=0,"",COUNT($G132:$I132))</f>
        <v/>
      </c>
      <c r="AN132" s="14" t="str">
        <f aca="false">IF(AK132=0,"",IFERROR(SMALL($G132:$I132,1),""))</f>
        <v/>
      </c>
      <c r="AO132" s="14" t="str">
        <f aca="false">IF(AK132=0,"",IFERROR(SMALL($G132:$I132,2),""))</f>
        <v/>
      </c>
      <c r="AP132" s="14" t="str">
        <f aca="false">IF(AK132=0,"",IFERROR(SMALL($G132:$I132,3),""))</f>
        <v/>
      </c>
      <c r="AQ132" s="16" t="str">
        <f aca="false">IF(AK132=0,"",IF(AN132="","",IF(AN132=$H132,"Part-Time",IF(AN132=$I132,"Full-Time","Casual"))))</f>
        <v/>
      </c>
      <c r="AR132" s="16" t="str">
        <f aca="false">IF(AK132=0,"",IF(AO132="","",IF(AO132=$H132,"Part-Time",IF(AO132=$I132,"Full-Time","Casual"))))</f>
        <v/>
      </c>
      <c r="AS132" s="16" t="str">
        <f aca="false">IF(AK132=0,"",IF(AP132="","",IF(AP132=$H132,"Part-Time",IF(AP132=$I132,"Full-Time","Casual"))))</f>
        <v/>
      </c>
      <c r="AT132" s="16"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16" t="str">
        <f aca="false">IF(AK132=0,"",IF(AM132&lt;2,"",IF(OR(ISNUMBER(SEARCH("full",AR132)),UPPER(TRIM(AR132))="FT",UPPER(TRIM(AR132))="FTE"),"FT",IF(AND(OR(ISNUMBER(SEARCH("part",AR132)),UPPER(TRIM(AR132))="PT",UPPER(TRIM(AR132))="PTE"),Apply2026="Yes",OR($P132="",N($P132)&gt;=PT_MinHours)),"PT","None"))))</f>
        <v/>
      </c>
      <c r="AV132" s="16" t="str">
        <f aca="false">IF(AK132=0,"",IF(AM132&lt;3,"",IF(OR(ISNUMBER(SEARCH("full",AS132)),UPPER(TRIM(AS132))="FT",UPPER(TRIM(AS132))="FTE"),"FT",IF(AND(OR(ISNUMBER(SEARCH("part",AS132)),UPPER(TRIM(AS132))="PT",UPPER(TRIM(AS132))="PTE"),Apply2026="Yes",OR($P132="",N($P132)&gt;=PT_MinHours)),"PT","None"))))</f>
        <v/>
      </c>
      <c r="AW132" s="16" t="str">
        <f aca="false">IF(AK132=0,"",IF(AND(AM132&gt;=3,AP132&lt;=AsOfDate),AV132,IF(AND(AM132&gt;=2,AO132&lt;=AsOfDate),AU132,AT132)))</f>
        <v/>
      </c>
      <c r="AX132" s="16" t="str">
        <f aca="false">IF(AK132=0,"",IF(AsOfDate&lt;AL132,-1,12*(YEAR(AsOfDate)-YEAR(AL132))+MONTH(AsOfDate)-MONTH(AL132)-IF(DAY(AsOfDate)&lt;MIN(DAY(AL132),DAY(EOMONTH(AsOfDate,0))),1,0)))</f>
        <v/>
      </c>
      <c r="AY132" s="16" t="str">
        <f aca="false">IF(AK132=0,"",IF(OR(AM132&lt;2,AO132&gt;AsOfDate),AX132,IF((AO132-1)&lt;AL132,-1,12*(YEAR((AO132-1))-YEAR(AL132))+MONTH((AO132-1))-MONTH(AL132)-IF(DAY((AO132-1))&lt;MIN(DAY(AL132),DAY(EOMONTH((AO132-1),0))),1,0))))</f>
        <v/>
      </c>
      <c r="AZ132" s="16" t="str">
        <f aca="false">IF(AK132=0,"",IF(OR(AM132&lt;3,AP132&gt;AsOfDate),AX132,IF((AP132-1)&lt;AL132,-1,12*(YEAR((AP132-1))-YEAR(AL132))+MONTH((AP132-1))-MONTH(AL132)-IF(DAY((AP132-1))&lt;MIN(DAY(AL132),DAY(EOMONTH((AP132-1),0))),1,0))))</f>
        <v/>
      </c>
      <c r="BA132" s="16" t="str">
        <f aca="false">IF(AK132=0,"",IF(PFYDate&lt;AL132,-1,12*(YEAR(PFYDate)-YEAR(AL132))+MONTH(PFYDate)-MONTH(AL132)-IF(DAY(PFYDate)&lt;MIN(DAY(AL132),DAY(EOMONTH(PFYDate,0))),1,0)))</f>
        <v/>
      </c>
      <c r="BB132" s="16" t="str">
        <f aca="false">IF(AK132=0,"",IF(OR(AM132&lt;2,AO132&gt;PFYDate),BA132,IF((AO132-1)&lt;AL132,-1,12*(YEAR((AO132-1))-YEAR(AL132))+MONTH((AO132-1))-MONTH(AL132)-IF(DAY((AO132-1))&lt;MIN(DAY(AL132),DAY(EOMONTH((AO132-1),0))),1,0))))</f>
        <v/>
      </c>
      <c r="BC132" s="16" t="str">
        <f aca="false">IF(AK132=0,"",IF(OR(AM132&lt;3,AP132&gt;PFYDate),BA132,IF((AP132-1)&lt;AL132,-1,12*(YEAR((AP132-1))-YEAR(AL132))+MONTH((AP132-1))-MONTH(AL132)-IF(DAY((AP132-1))&lt;MIN(DAY(AL132),DAY(EOMONTH((AP132-1),0))),1,0))))</f>
        <v/>
      </c>
      <c r="BD132" s="16"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16"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16" t="str">
        <f aca="false">IF(AK132=0,"",IF(AW132="FT",IF(AX132&lt;FT_First,FT_First,IF(AX132&lt;FT_Y5,MIN(FT_Y5,FT_First+FT_Int1*(INT((AX132-FT_First)/FT_Int1)+1)),FT_Y5+12*INT((AX132-FT_Y5)/12)+FT_Int2*(INT(MOD(AX132-FT_Y5,12)/FT_Int2)+1))),IF(AW132="PT",IF(AX132&lt;PT_First,PT_First,PT_First+PT_Int*(INT((AX132-PT_First)/PT_Int)+1)),"")))</f>
        <v/>
      </c>
      <c r="BG132" s="16" t="str">
        <f aca="false">IF(AK132=0,"",IF(NOT(LH_Ready),0,COUNTIFS(INDEX(LH_Data,0,LH_ColFirst),$A132,INDEX(LH_Data,0,LH_ColSur),$B132,INDEX(LH_Data,0,LH_ColCat),BonusCat)))</f>
        <v/>
      </c>
      <c r="BH132" s="16" t="str">
        <f aca="false">IF(AK132=0,"",IF(OR(NOT(LH_Ready),BG132=0),0,SUMPRODUCT(MAX((INDEX(LH_Data,0,LH_ColFirst)=$A132)*(INDEX(LH_Data,0,LH_ColSur)=$B132)*(INDEX(LH_Data,0,LH_ColCat)=BonusCat)*ROW(LH_Data)))))</f>
        <v/>
      </c>
      <c r="BI132" s="16" t="str">
        <f aca="false">IF(AK132=0,"",IF(EOMONTH(AsOfDate,-1)&lt;AL132,-1,12*(YEAR(EOMONTH(AsOfDate,-1))-YEAR(AL132))+MONTH(EOMONTH(AsOfDate,-1))-MONTH(AL132)-IF(DAY(EOMONTH(AsOfDate,-1))&lt;MIN(DAY(AL132),DAY(EOMONTH(EOMONTH(AsOfDate,-1),0))),1,0)))</f>
        <v/>
      </c>
      <c r="BJ132" s="16" t="str">
        <f aca="false">IF(AK132=0,"",IF(OR(AM132&lt;2,AO132&gt;EOMONTH(AsOfDate,-1)),BI132,IF((AO132-1)&lt;AL132,-1,12*(YEAR((AO132-1))-YEAR(AL132))+MONTH((AO132-1))-MONTH(AL132)-IF(DAY((AO132-1))&lt;MIN(DAY(AL132),DAY(EOMONTH((AO132-1),0))),1,0))))</f>
        <v/>
      </c>
      <c r="BK132" s="16" t="str">
        <f aca="false">IF(AK132=0,"",IF(OR(AM132&lt;3,AP132&gt;EOMONTH(AsOfDate,-1)),BI132,IF((AP132-1)&lt;AL132,-1,12*(YEAR((AP132-1))-YEAR(AL132))+MONTH((AP132-1))-MONTH(AL132)-IF(DAY((AP132-1))&lt;MIN(DAY(AL132),DAY(EOMONTH((AP132-1),0))),1,0))))</f>
        <v/>
      </c>
      <c r="BL132" s="16"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16" t="str">
        <f aca="false">IF(AK132=0,"",IF(AW132="FT",IF(AX132&lt;FT_First,"",IF(AX132&lt;FT_Y5,FT_First+FT_Int1*INT((AX132-FT_First)/FT_Int1),FT_Y5+FT_Int2*INT((AX132-FT_Y5)/FT_Int2))),IF(AW132="PT",IF(AX132&lt;PT_First,"",PT_First+PT_Int*INT((AX132-PT_First)/PT_Int)),"")))</f>
        <v/>
      </c>
      <c r="BN132" s="16" t="str">
        <f aca="false">IF(AK132=0,"",IF((SchemeStart-1)&lt;AL132,-1,12*(YEAR((SchemeStart-1))-YEAR(AL132))+MONTH((SchemeStart-1))-MONTH(AL132)-IF(DAY((SchemeStart-1))&lt;MIN(DAY(AL132),DAY(EOMONTH((SchemeStart-1),0))),1,0)))</f>
        <v/>
      </c>
      <c r="BO132" s="16" t="str">
        <f aca="false">IF(AK132=0,"",IF(OR(AM132&lt;2,AO132&gt;(SchemeStart-1)),BN132,IF((AO132-1)&lt;AL132,-1,12*(YEAR((AO132-1))-YEAR(AL132))+MONTH((AO132-1))-MONTH(AL132)-IF(DAY((AO132-1))&lt;MIN(DAY(AL132),DAY(EOMONTH((AO132-1),0))),1,0))))</f>
        <v/>
      </c>
      <c r="BP132" s="16" t="str">
        <f aca="false">IF(AK132=0,"",IF(OR(AM132&lt;3,AP132&gt;(SchemeStart-1)),BN132,IF((AP132-1)&lt;AL132,-1,12*(YEAR((AP132-1))-YEAR(AL132))+MONTH((AP132-1))-MONTH(AL132)-IF(DAY((AP132-1))&lt;MIN(DAY(AL132),DAY(EOMONTH((AP132-1),0))),1,0))))</f>
        <v/>
      </c>
      <c r="BQ132" s="16"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12"/>
      <c r="B133" s="12"/>
      <c r="C133" s="12"/>
      <c r="D133" s="13"/>
      <c r="E133" s="14" t="str">
        <f aca="false">IF(OR(AK133=0,$D133=""),"",DATE(YEAR(AsOfDate)+IF(DATE(YEAR(AsOfDate),MONTH($D133),DAY($D133))&lt;=AsOfDate,1,0),MONTH($D133),DAY($D133)))</f>
        <v/>
      </c>
      <c r="F133" s="13"/>
      <c r="G133" s="13"/>
      <c r="H133" s="13"/>
      <c r="I133" s="13"/>
      <c r="J133" s="13"/>
      <c r="K133" s="14" t="str">
        <f aca="false">IF(AK133=0,"",DATE(YEAR(AsOfDate)+IF(DATE(YEAR(AsOfDate),MONTH(AL133),DAY(AL133))&lt;=AsOfDate,1,0),MONTH(AL133),DAY(AL133)))</f>
        <v/>
      </c>
      <c r="L133" s="15" t="str">
        <f aca="false">IF(AK133=0,"",ROUND((AsOfDate-AL133)/365.25,1))</f>
        <v/>
      </c>
      <c r="M133" s="16" t="str">
        <f aca="false">IF(AK133=0,"",IF(AsOfDate&lt;AL133,"-",DATEDIF(AL133,AsOfDate,"y")&amp;"y "&amp;DATEDIF(AL133,AsOfDate,"ym")&amp;"m "&amp;DATEDIF(AL133,AsOfDate,"md")&amp;"d"))</f>
        <v/>
      </c>
      <c r="N133" s="17" t="str">
        <f aca="false">IF(AK133=0,"",O133*HoursPerDay)</f>
        <v/>
      </c>
      <c r="O133" s="17" t="str">
        <f aca="false">IF(AK133=0,"",MAX(0,BD133-BQ133))</f>
        <v/>
      </c>
      <c r="P133" s="18"/>
      <c r="Q133" s="16"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16"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IF(AK133=0,"",IF(AW133="None","",EDATE(AL133,BF133)))</f>
        <v/>
      </c>
      <c r="T133" s="17" t="str">
        <f aca="false">IF(AK133=0,"",IF(NOT(LH_Ready),"",IF($F133&gt;PFYDate,0,IF(LH_ColPeriod=0,W133-U133+V133,SUMIFS(INDEX(LH_Data,0,LH_ColAcc),INDEX(LH_Data,0,LH_ColFirst),$A133,INDEX(LH_Data,0,LH_ColSur),$B133,INDEX(LH_Data,0,LH_ColCat),BonusCat,INDEX(LH_Data,0,LH_ColPeriod),LH_OpenLabel)*UnitFactor))))</f>
        <v/>
      </c>
      <c r="U133" s="17" t="str">
        <f aca="false">IF(AK133=0,"",IF(NOT(LH_Ready),"",SUMIFS(INDEX(LH_Data,0,LH_ColAcc),INDEX(LH_Data,0,LH_ColFirst),$A133,INDEX(LH_Data,0,LH_ColSur),$B133,INDEX(LH_Data,0,LH_ColCat),BonusCat,INDEX(LH_Data,0,LH_ColStart),"&gt;="&amp;AL133)*UnitFactor))</f>
        <v/>
      </c>
      <c r="V133" s="17" t="str">
        <f aca="false">IF(AK133=0,"",IF(NOT(LH_Ready),"",SUMIFS(INDEX(LH_Data,0,LH_ColTaken),INDEX(LH_Data,0,LH_ColFirst),$A133,INDEX(LH_Data,0,LH_ColSur),$B133,INDEX(LH_Data,0,LH_ColCat),BonusCat,INDEX(LH_Data,0,LH_ColStart),"&gt;="&amp;AL133)*UnitFactor))</f>
        <v/>
      </c>
      <c r="W133" s="17" t="str">
        <f aca="false">IF(AK133=0,"",IF(NOT(LH_Ready),"",IF(BH133=0,0,INDEX(INDEX(LH_Data,0,LH_ColClose),BH133-1)*UnitFactor)))</f>
        <v/>
      </c>
      <c r="X133" s="17" t="str">
        <f aca="false">IF(AK133=0,"",(MAX(0,BD133-BQ133)-MAX(0,BE133-BQ133))*HoursPerDay)</f>
        <v/>
      </c>
      <c r="Y133" s="17"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N133-N(T133)-N(U133)))))</f>
        <v/>
      </c>
      <c r="Z133" s="16" t="str">
        <f aca="false">IF(OR(AK133=0,Y133=""),"",IF(Y133&gt;0,"Yes","No"))</f>
        <v/>
      </c>
      <c r="AA133" s="16"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17" t="str">
        <f aca="false">IF(OR(AK133=0,T133=""),"",MAX(0,BE133-BQ133)*HoursPerDay-T133)</f>
        <v/>
      </c>
      <c r="AC133" s="16" t="str">
        <f aca="false">IF(AK133=0,"",BG133)</f>
        <v/>
      </c>
      <c r="AD133" s="16"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17" t="str">
        <f aca="false">IF(AK133=0,"",O133-MAX(0,BL133-BQ133))</f>
        <v/>
      </c>
      <c r="AF133" s="14" t="str">
        <f aca="false">IF(OR(AK133=0,AE133="",N(AE133)=0,BM133=""),"",EDATE(AL133,BM133))</f>
        <v/>
      </c>
      <c r="AG133" s="17" t="str">
        <f aca="false">IF(AK133=0,"",MIN(BD133,BQ133))</f>
        <v/>
      </c>
      <c r="AH133" s="17" t="str">
        <f aca="false">IF(AK133=0,"",IF(NOT(LH_Ready),"",IF(BG133=0,0,MAX(0,ROUND(N(T133)+N(U133)-N133,2)))))</f>
        <v/>
      </c>
      <c r="AI133" s="12"/>
      <c r="AJ133" s="12"/>
      <c r="AK133" s="16" t="n">
        <f aca="false">IF(OR(LEN($A133&amp;$B133)=0,$F133=""),0,1)</f>
        <v>0</v>
      </c>
      <c r="AL133" s="14"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16" t="str">
        <f aca="false">IF(AK133=0,"",COUNT($G133:$I133))</f>
        <v/>
      </c>
      <c r="AN133" s="14" t="str">
        <f aca="false">IF(AK133=0,"",IFERROR(SMALL($G133:$I133,1),""))</f>
        <v/>
      </c>
      <c r="AO133" s="14" t="str">
        <f aca="false">IF(AK133=0,"",IFERROR(SMALL($G133:$I133,2),""))</f>
        <v/>
      </c>
      <c r="AP133" s="14" t="str">
        <f aca="false">IF(AK133=0,"",IFERROR(SMALL($G133:$I133,3),""))</f>
        <v/>
      </c>
      <c r="AQ133" s="16" t="str">
        <f aca="false">IF(AK133=0,"",IF(AN133="","",IF(AN133=$H133,"Part-Time",IF(AN133=$I133,"Full-Time","Casual"))))</f>
        <v/>
      </c>
      <c r="AR133" s="16" t="str">
        <f aca="false">IF(AK133=0,"",IF(AO133="","",IF(AO133=$H133,"Part-Time",IF(AO133=$I133,"Full-Time","Casual"))))</f>
        <v/>
      </c>
      <c r="AS133" s="16" t="str">
        <f aca="false">IF(AK133=0,"",IF(AP133="","",IF(AP133=$H133,"Part-Time",IF(AP133=$I133,"Full-Time","Casual"))))</f>
        <v/>
      </c>
      <c r="AT133" s="16"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16" t="str">
        <f aca="false">IF(AK133=0,"",IF(AM133&lt;2,"",IF(OR(ISNUMBER(SEARCH("full",AR133)),UPPER(TRIM(AR133))="FT",UPPER(TRIM(AR133))="FTE"),"FT",IF(AND(OR(ISNUMBER(SEARCH("part",AR133)),UPPER(TRIM(AR133))="PT",UPPER(TRIM(AR133))="PTE"),Apply2026="Yes",OR($P133="",N($P133)&gt;=PT_MinHours)),"PT","None"))))</f>
        <v/>
      </c>
      <c r="AV133" s="16" t="str">
        <f aca="false">IF(AK133=0,"",IF(AM133&lt;3,"",IF(OR(ISNUMBER(SEARCH("full",AS133)),UPPER(TRIM(AS133))="FT",UPPER(TRIM(AS133))="FTE"),"FT",IF(AND(OR(ISNUMBER(SEARCH("part",AS133)),UPPER(TRIM(AS133))="PT",UPPER(TRIM(AS133))="PTE"),Apply2026="Yes",OR($P133="",N($P133)&gt;=PT_MinHours)),"PT","None"))))</f>
        <v/>
      </c>
      <c r="AW133" s="16" t="str">
        <f aca="false">IF(AK133=0,"",IF(AND(AM133&gt;=3,AP133&lt;=AsOfDate),AV133,IF(AND(AM133&gt;=2,AO133&lt;=AsOfDate),AU133,AT133)))</f>
        <v/>
      </c>
      <c r="AX133" s="16" t="str">
        <f aca="false">IF(AK133=0,"",IF(AsOfDate&lt;AL133,-1,12*(YEAR(AsOfDate)-YEAR(AL133))+MONTH(AsOfDate)-MONTH(AL133)-IF(DAY(AsOfDate)&lt;MIN(DAY(AL133),DAY(EOMONTH(AsOfDate,0))),1,0)))</f>
        <v/>
      </c>
      <c r="AY133" s="16" t="str">
        <f aca="false">IF(AK133=0,"",IF(OR(AM133&lt;2,AO133&gt;AsOfDate),AX133,IF((AO133-1)&lt;AL133,-1,12*(YEAR((AO133-1))-YEAR(AL133))+MONTH((AO133-1))-MONTH(AL133)-IF(DAY((AO133-1))&lt;MIN(DAY(AL133),DAY(EOMONTH((AO133-1),0))),1,0))))</f>
        <v/>
      </c>
      <c r="AZ133" s="16" t="str">
        <f aca="false">IF(AK133=0,"",IF(OR(AM133&lt;3,AP133&gt;AsOfDate),AX133,IF((AP133-1)&lt;AL133,-1,12*(YEAR((AP133-1))-YEAR(AL133))+MONTH((AP133-1))-MONTH(AL133)-IF(DAY((AP133-1))&lt;MIN(DAY(AL133),DAY(EOMONTH((AP133-1),0))),1,0))))</f>
        <v/>
      </c>
      <c r="BA133" s="16" t="str">
        <f aca="false">IF(AK133=0,"",IF(PFYDate&lt;AL133,-1,12*(YEAR(PFYDate)-YEAR(AL133))+MONTH(PFYDate)-MONTH(AL133)-IF(DAY(PFYDate)&lt;MIN(DAY(AL133),DAY(EOMONTH(PFYDate,0))),1,0)))</f>
        <v/>
      </c>
      <c r="BB133" s="16" t="str">
        <f aca="false">IF(AK133=0,"",IF(OR(AM133&lt;2,AO133&gt;PFYDate),BA133,IF((AO133-1)&lt;AL133,-1,12*(YEAR((AO133-1))-YEAR(AL133))+MONTH((AO133-1))-MONTH(AL133)-IF(DAY((AO133-1))&lt;MIN(DAY(AL133),DAY(EOMONTH((AO133-1),0))),1,0))))</f>
        <v/>
      </c>
      <c r="BC133" s="16" t="str">
        <f aca="false">IF(AK133=0,"",IF(OR(AM133&lt;3,AP133&gt;PFYDate),BA133,IF((AP133-1)&lt;AL133,-1,12*(YEAR((AP133-1))-YEAR(AL133))+MONTH((AP133-1))-MONTH(AL133)-IF(DAY((AP133-1))&lt;MIN(DAY(AL133),DAY(EOMONTH((AP133-1),0))),1,0))))</f>
        <v/>
      </c>
      <c r="BD133" s="16"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16"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16" t="str">
        <f aca="false">IF(AK133=0,"",IF(AW133="FT",IF(AX133&lt;FT_First,FT_First,IF(AX133&lt;FT_Y5,MIN(FT_Y5,FT_First+FT_Int1*(INT((AX133-FT_First)/FT_Int1)+1)),FT_Y5+12*INT((AX133-FT_Y5)/12)+FT_Int2*(INT(MOD(AX133-FT_Y5,12)/FT_Int2)+1))),IF(AW133="PT",IF(AX133&lt;PT_First,PT_First,PT_First+PT_Int*(INT((AX133-PT_First)/PT_Int)+1)),"")))</f>
        <v/>
      </c>
      <c r="BG133" s="16" t="str">
        <f aca="false">IF(AK133=0,"",IF(NOT(LH_Ready),0,COUNTIFS(INDEX(LH_Data,0,LH_ColFirst),$A133,INDEX(LH_Data,0,LH_ColSur),$B133,INDEX(LH_Data,0,LH_ColCat),BonusCat)))</f>
        <v/>
      </c>
      <c r="BH133" s="16" t="str">
        <f aca="false">IF(AK133=0,"",IF(OR(NOT(LH_Ready),BG133=0),0,SUMPRODUCT(MAX((INDEX(LH_Data,0,LH_ColFirst)=$A133)*(INDEX(LH_Data,0,LH_ColSur)=$B133)*(INDEX(LH_Data,0,LH_ColCat)=BonusCat)*ROW(LH_Data)))))</f>
        <v/>
      </c>
      <c r="BI133" s="16" t="str">
        <f aca="false">IF(AK133=0,"",IF(EOMONTH(AsOfDate,-1)&lt;AL133,-1,12*(YEAR(EOMONTH(AsOfDate,-1))-YEAR(AL133))+MONTH(EOMONTH(AsOfDate,-1))-MONTH(AL133)-IF(DAY(EOMONTH(AsOfDate,-1))&lt;MIN(DAY(AL133),DAY(EOMONTH(EOMONTH(AsOfDate,-1),0))),1,0)))</f>
        <v/>
      </c>
      <c r="BJ133" s="16" t="str">
        <f aca="false">IF(AK133=0,"",IF(OR(AM133&lt;2,AO133&gt;EOMONTH(AsOfDate,-1)),BI133,IF((AO133-1)&lt;AL133,-1,12*(YEAR((AO133-1))-YEAR(AL133))+MONTH((AO133-1))-MONTH(AL133)-IF(DAY((AO133-1))&lt;MIN(DAY(AL133),DAY(EOMONTH((AO133-1),0))),1,0))))</f>
        <v/>
      </c>
      <c r="BK133" s="16" t="str">
        <f aca="false">IF(AK133=0,"",IF(OR(AM133&lt;3,AP133&gt;EOMONTH(AsOfDate,-1)),BI133,IF((AP133-1)&lt;AL133,-1,12*(YEAR((AP133-1))-YEAR(AL133))+MONTH((AP133-1))-MONTH(AL133)-IF(DAY((AP133-1))&lt;MIN(DAY(AL133),DAY(EOMONTH((AP133-1),0))),1,0))))</f>
        <v/>
      </c>
      <c r="BL133" s="16"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16" t="str">
        <f aca="false">IF(AK133=0,"",IF(AW133="FT",IF(AX133&lt;FT_First,"",IF(AX133&lt;FT_Y5,FT_First+FT_Int1*INT((AX133-FT_First)/FT_Int1),FT_Y5+FT_Int2*INT((AX133-FT_Y5)/FT_Int2))),IF(AW133="PT",IF(AX133&lt;PT_First,"",PT_First+PT_Int*INT((AX133-PT_First)/PT_Int)),"")))</f>
        <v/>
      </c>
      <c r="BN133" s="16" t="str">
        <f aca="false">IF(AK133=0,"",IF((SchemeStart-1)&lt;AL133,-1,12*(YEAR((SchemeStart-1))-YEAR(AL133))+MONTH((SchemeStart-1))-MONTH(AL133)-IF(DAY((SchemeStart-1))&lt;MIN(DAY(AL133),DAY(EOMONTH((SchemeStart-1),0))),1,0)))</f>
        <v/>
      </c>
      <c r="BO133" s="16" t="str">
        <f aca="false">IF(AK133=0,"",IF(OR(AM133&lt;2,AO133&gt;(SchemeStart-1)),BN133,IF((AO133-1)&lt;AL133,-1,12*(YEAR((AO133-1))-YEAR(AL133))+MONTH((AO133-1))-MONTH(AL133)-IF(DAY((AO133-1))&lt;MIN(DAY(AL133),DAY(EOMONTH((AO133-1),0))),1,0))))</f>
        <v/>
      </c>
      <c r="BP133" s="16" t="str">
        <f aca="false">IF(AK133=0,"",IF(OR(AM133&lt;3,AP133&gt;(SchemeStart-1)),BN133,IF((AP133-1)&lt;AL133,-1,12*(YEAR((AP133-1))-YEAR(AL133))+MONTH((AP133-1))-MONTH(AL133)-IF(DAY((AP133-1))&lt;MIN(DAY(AL133),DAY(EOMONTH((AP133-1),0))),1,0))))</f>
        <v/>
      </c>
      <c r="BQ133" s="16"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12"/>
      <c r="B134" s="12"/>
      <c r="C134" s="12"/>
      <c r="D134" s="13"/>
      <c r="E134" s="14" t="str">
        <f aca="false">IF(OR(AK134=0,$D134=""),"",DATE(YEAR(AsOfDate)+IF(DATE(YEAR(AsOfDate),MONTH($D134),DAY($D134))&lt;=AsOfDate,1,0),MONTH($D134),DAY($D134)))</f>
        <v/>
      </c>
      <c r="F134" s="13"/>
      <c r="G134" s="13"/>
      <c r="H134" s="13"/>
      <c r="I134" s="13"/>
      <c r="J134" s="13"/>
      <c r="K134" s="14" t="str">
        <f aca="false">IF(AK134=0,"",DATE(YEAR(AsOfDate)+IF(DATE(YEAR(AsOfDate),MONTH(AL134),DAY(AL134))&lt;=AsOfDate,1,0),MONTH(AL134),DAY(AL134)))</f>
        <v/>
      </c>
      <c r="L134" s="15" t="str">
        <f aca="false">IF(AK134=0,"",ROUND((AsOfDate-AL134)/365.25,1))</f>
        <v/>
      </c>
      <c r="M134" s="16" t="str">
        <f aca="false">IF(AK134=0,"",IF(AsOfDate&lt;AL134,"-",DATEDIF(AL134,AsOfDate,"y")&amp;"y "&amp;DATEDIF(AL134,AsOfDate,"ym")&amp;"m "&amp;DATEDIF(AL134,AsOfDate,"md")&amp;"d"))</f>
        <v/>
      </c>
      <c r="N134" s="17" t="str">
        <f aca="false">IF(AK134=0,"",O134*HoursPerDay)</f>
        <v/>
      </c>
      <c r="O134" s="17" t="str">
        <f aca="false">IF(AK134=0,"",MAX(0,BD134-BQ134))</f>
        <v/>
      </c>
      <c r="P134" s="18"/>
      <c r="Q134" s="16"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16"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IF(AK134=0,"",IF(AW134="None","",EDATE(AL134,BF134)))</f>
        <v/>
      </c>
      <c r="T134" s="17" t="str">
        <f aca="false">IF(AK134=0,"",IF(NOT(LH_Ready),"",IF($F134&gt;PFYDate,0,IF(LH_ColPeriod=0,W134-U134+V134,SUMIFS(INDEX(LH_Data,0,LH_ColAcc),INDEX(LH_Data,0,LH_ColFirst),$A134,INDEX(LH_Data,0,LH_ColSur),$B134,INDEX(LH_Data,0,LH_ColCat),BonusCat,INDEX(LH_Data,0,LH_ColPeriod),LH_OpenLabel)*UnitFactor))))</f>
        <v/>
      </c>
      <c r="U134" s="17" t="str">
        <f aca="false">IF(AK134=0,"",IF(NOT(LH_Ready),"",SUMIFS(INDEX(LH_Data,0,LH_ColAcc),INDEX(LH_Data,0,LH_ColFirst),$A134,INDEX(LH_Data,0,LH_ColSur),$B134,INDEX(LH_Data,0,LH_ColCat),BonusCat,INDEX(LH_Data,0,LH_ColStart),"&gt;="&amp;AL134)*UnitFactor))</f>
        <v/>
      </c>
      <c r="V134" s="17" t="str">
        <f aca="false">IF(AK134=0,"",IF(NOT(LH_Ready),"",SUMIFS(INDEX(LH_Data,0,LH_ColTaken),INDEX(LH_Data,0,LH_ColFirst),$A134,INDEX(LH_Data,0,LH_ColSur),$B134,INDEX(LH_Data,0,LH_ColCat),BonusCat,INDEX(LH_Data,0,LH_ColStart),"&gt;="&amp;AL134)*UnitFactor))</f>
        <v/>
      </c>
      <c r="W134" s="17" t="str">
        <f aca="false">IF(AK134=0,"",IF(NOT(LH_Ready),"",IF(BH134=0,0,INDEX(INDEX(LH_Data,0,LH_ColClose),BH134-1)*UnitFactor)))</f>
        <v/>
      </c>
      <c r="X134" s="17" t="str">
        <f aca="false">IF(AK134=0,"",(MAX(0,BD134-BQ134)-MAX(0,BE134-BQ134))*HoursPerDay)</f>
        <v/>
      </c>
      <c r="Y134" s="17"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N134-N(T134)-N(U134)))))</f>
        <v/>
      </c>
      <c r="Z134" s="16" t="str">
        <f aca="false">IF(OR(AK134=0,Y134=""),"",IF(Y134&gt;0,"Yes","No"))</f>
        <v/>
      </c>
      <c r="AA134" s="16"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17" t="str">
        <f aca="false">IF(OR(AK134=0,T134=""),"",MAX(0,BE134-BQ134)*HoursPerDay-T134)</f>
        <v/>
      </c>
      <c r="AC134" s="16" t="str">
        <f aca="false">IF(AK134=0,"",BG134)</f>
        <v/>
      </c>
      <c r="AD134" s="16"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17" t="str">
        <f aca="false">IF(AK134=0,"",O134-MAX(0,BL134-BQ134))</f>
        <v/>
      </c>
      <c r="AF134" s="14" t="str">
        <f aca="false">IF(OR(AK134=0,AE134="",N(AE134)=0,BM134=""),"",EDATE(AL134,BM134))</f>
        <v/>
      </c>
      <c r="AG134" s="17" t="str">
        <f aca="false">IF(AK134=0,"",MIN(BD134,BQ134))</f>
        <v/>
      </c>
      <c r="AH134" s="17" t="str">
        <f aca="false">IF(AK134=0,"",IF(NOT(LH_Ready),"",IF(BG134=0,0,MAX(0,ROUND(N(T134)+N(U134)-N134,2)))))</f>
        <v/>
      </c>
      <c r="AI134" s="12"/>
      <c r="AJ134" s="12"/>
      <c r="AK134" s="16" t="n">
        <f aca="false">IF(OR(LEN($A134&amp;$B134)=0,$F134=""),0,1)</f>
        <v>0</v>
      </c>
      <c r="AL134" s="14"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16" t="str">
        <f aca="false">IF(AK134=0,"",COUNT($G134:$I134))</f>
        <v/>
      </c>
      <c r="AN134" s="14" t="str">
        <f aca="false">IF(AK134=0,"",IFERROR(SMALL($G134:$I134,1),""))</f>
        <v/>
      </c>
      <c r="AO134" s="14" t="str">
        <f aca="false">IF(AK134=0,"",IFERROR(SMALL($G134:$I134,2),""))</f>
        <v/>
      </c>
      <c r="AP134" s="14" t="str">
        <f aca="false">IF(AK134=0,"",IFERROR(SMALL($G134:$I134,3),""))</f>
        <v/>
      </c>
      <c r="AQ134" s="16" t="str">
        <f aca="false">IF(AK134=0,"",IF(AN134="","",IF(AN134=$H134,"Part-Time",IF(AN134=$I134,"Full-Time","Casual"))))</f>
        <v/>
      </c>
      <c r="AR134" s="16" t="str">
        <f aca="false">IF(AK134=0,"",IF(AO134="","",IF(AO134=$H134,"Part-Time",IF(AO134=$I134,"Full-Time","Casual"))))</f>
        <v/>
      </c>
      <c r="AS134" s="16" t="str">
        <f aca="false">IF(AK134=0,"",IF(AP134="","",IF(AP134=$H134,"Part-Time",IF(AP134=$I134,"Full-Time","Casual"))))</f>
        <v/>
      </c>
      <c r="AT134" s="16"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16" t="str">
        <f aca="false">IF(AK134=0,"",IF(AM134&lt;2,"",IF(OR(ISNUMBER(SEARCH("full",AR134)),UPPER(TRIM(AR134))="FT",UPPER(TRIM(AR134))="FTE"),"FT",IF(AND(OR(ISNUMBER(SEARCH("part",AR134)),UPPER(TRIM(AR134))="PT",UPPER(TRIM(AR134))="PTE"),Apply2026="Yes",OR($P134="",N($P134)&gt;=PT_MinHours)),"PT","None"))))</f>
        <v/>
      </c>
      <c r="AV134" s="16" t="str">
        <f aca="false">IF(AK134=0,"",IF(AM134&lt;3,"",IF(OR(ISNUMBER(SEARCH("full",AS134)),UPPER(TRIM(AS134))="FT",UPPER(TRIM(AS134))="FTE"),"FT",IF(AND(OR(ISNUMBER(SEARCH("part",AS134)),UPPER(TRIM(AS134))="PT",UPPER(TRIM(AS134))="PTE"),Apply2026="Yes",OR($P134="",N($P134)&gt;=PT_MinHours)),"PT","None"))))</f>
        <v/>
      </c>
      <c r="AW134" s="16" t="str">
        <f aca="false">IF(AK134=0,"",IF(AND(AM134&gt;=3,AP134&lt;=AsOfDate),AV134,IF(AND(AM134&gt;=2,AO134&lt;=AsOfDate),AU134,AT134)))</f>
        <v/>
      </c>
      <c r="AX134" s="16" t="str">
        <f aca="false">IF(AK134=0,"",IF(AsOfDate&lt;AL134,-1,12*(YEAR(AsOfDate)-YEAR(AL134))+MONTH(AsOfDate)-MONTH(AL134)-IF(DAY(AsOfDate)&lt;MIN(DAY(AL134),DAY(EOMONTH(AsOfDate,0))),1,0)))</f>
        <v/>
      </c>
      <c r="AY134" s="16" t="str">
        <f aca="false">IF(AK134=0,"",IF(OR(AM134&lt;2,AO134&gt;AsOfDate),AX134,IF((AO134-1)&lt;AL134,-1,12*(YEAR((AO134-1))-YEAR(AL134))+MONTH((AO134-1))-MONTH(AL134)-IF(DAY((AO134-1))&lt;MIN(DAY(AL134),DAY(EOMONTH((AO134-1),0))),1,0))))</f>
        <v/>
      </c>
      <c r="AZ134" s="16" t="str">
        <f aca="false">IF(AK134=0,"",IF(OR(AM134&lt;3,AP134&gt;AsOfDate),AX134,IF((AP134-1)&lt;AL134,-1,12*(YEAR((AP134-1))-YEAR(AL134))+MONTH((AP134-1))-MONTH(AL134)-IF(DAY((AP134-1))&lt;MIN(DAY(AL134),DAY(EOMONTH((AP134-1),0))),1,0))))</f>
        <v/>
      </c>
      <c r="BA134" s="16" t="str">
        <f aca="false">IF(AK134=0,"",IF(PFYDate&lt;AL134,-1,12*(YEAR(PFYDate)-YEAR(AL134))+MONTH(PFYDate)-MONTH(AL134)-IF(DAY(PFYDate)&lt;MIN(DAY(AL134),DAY(EOMONTH(PFYDate,0))),1,0)))</f>
        <v/>
      </c>
      <c r="BB134" s="16" t="str">
        <f aca="false">IF(AK134=0,"",IF(OR(AM134&lt;2,AO134&gt;PFYDate),BA134,IF((AO134-1)&lt;AL134,-1,12*(YEAR((AO134-1))-YEAR(AL134))+MONTH((AO134-1))-MONTH(AL134)-IF(DAY((AO134-1))&lt;MIN(DAY(AL134),DAY(EOMONTH((AO134-1),0))),1,0))))</f>
        <v/>
      </c>
      <c r="BC134" s="16" t="str">
        <f aca="false">IF(AK134=0,"",IF(OR(AM134&lt;3,AP134&gt;PFYDate),BA134,IF((AP134-1)&lt;AL134,-1,12*(YEAR((AP134-1))-YEAR(AL134))+MONTH((AP134-1))-MONTH(AL134)-IF(DAY((AP134-1))&lt;MIN(DAY(AL134),DAY(EOMONTH((AP134-1),0))),1,0))))</f>
        <v/>
      </c>
      <c r="BD134" s="16"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16"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16" t="str">
        <f aca="false">IF(AK134=0,"",IF(AW134="FT",IF(AX134&lt;FT_First,FT_First,IF(AX134&lt;FT_Y5,MIN(FT_Y5,FT_First+FT_Int1*(INT((AX134-FT_First)/FT_Int1)+1)),FT_Y5+12*INT((AX134-FT_Y5)/12)+FT_Int2*(INT(MOD(AX134-FT_Y5,12)/FT_Int2)+1))),IF(AW134="PT",IF(AX134&lt;PT_First,PT_First,PT_First+PT_Int*(INT((AX134-PT_First)/PT_Int)+1)),"")))</f>
        <v/>
      </c>
      <c r="BG134" s="16" t="str">
        <f aca="false">IF(AK134=0,"",IF(NOT(LH_Ready),0,COUNTIFS(INDEX(LH_Data,0,LH_ColFirst),$A134,INDEX(LH_Data,0,LH_ColSur),$B134,INDEX(LH_Data,0,LH_ColCat),BonusCat)))</f>
        <v/>
      </c>
      <c r="BH134" s="16" t="str">
        <f aca="false">IF(AK134=0,"",IF(OR(NOT(LH_Ready),BG134=0),0,SUMPRODUCT(MAX((INDEX(LH_Data,0,LH_ColFirst)=$A134)*(INDEX(LH_Data,0,LH_ColSur)=$B134)*(INDEX(LH_Data,0,LH_ColCat)=BonusCat)*ROW(LH_Data)))))</f>
        <v/>
      </c>
      <c r="BI134" s="16" t="str">
        <f aca="false">IF(AK134=0,"",IF(EOMONTH(AsOfDate,-1)&lt;AL134,-1,12*(YEAR(EOMONTH(AsOfDate,-1))-YEAR(AL134))+MONTH(EOMONTH(AsOfDate,-1))-MONTH(AL134)-IF(DAY(EOMONTH(AsOfDate,-1))&lt;MIN(DAY(AL134),DAY(EOMONTH(EOMONTH(AsOfDate,-1),0))),1,0)))</f>
        <v/>
      </c>
      <c r="BJ134" s="16" t="str">
        <f aca="false">IF(AK134=0,"",IF(OR(AM134&lt;2,AO134&gt;EOMONTH(AsOfDate,-1)),BI134,IF((AO134-1)&lt;AL134,-1,12*(YEAR((AO134-1))-YEAR(AL134))+MONTH((AO134-1))-MONTH(AL134)-IF(DAY((AO134-1))&lt;MIN(DAY(AL134),DAY(EOMONTH((AO134-1),0))),1,0))))</f>
        <v/>
      </c>
      <c r="BK134" s="16" t="str">
        <f aca="false">IF(AK134=0,"",IF(OR(AM134&lt;3,AP134&gt;EOMONTH(AsOfDate,-1)),BI134,IF((AP134-1)&lt;AL134,-1,12*(YEAR((AP134-1))-YEAR(AL134))+MONTH((AP134-1))-MONTH(AL134)-IF(DAY((AP134-1))&lt;MIN(DAY(AL134),DAY(EOMONTH((AP134-1),0))),1,0))))</f>
        <v/>
      </c>
      <c r="BL134" s="16"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16" t="str">
        <f aca="false">IF(AK134=0,"",IF(AW134="FT",IF(AX134&lt;FT_First,"",IF(AX134&lt;FT_Y5,FT_First+FT_Int1*INT((AX134-FT_First)/FT_Int1),FT_Y5+FT_Int2*INT((AX134-FT_Y5)/FT_Int2))),IF(AW134="PT",IF(AX134&lt;PT_First,"",PT_First+PT_Int*INT((AX134-PT_First)/PT_Int)),"")))</f>
        <v/>
      </c>
      <c r="BN134" s="16" t="str">
        <f aca="false">IF(AK134=0,"",IF((SchemeStart-1)&lt;AL134,-1,12*(YEAR((SchemeStart-1))-YEAR(AL134))+MONTH((SchemeStart-1))-MONTH(AL134)-IF(DAY((SchemeStart-1))&lt;MIN(DAY(AL134),DAY(EOMONTH((SchemeStart-1),0))),1,0)))</f>
        <v/>
      </c>
      <c r="BO134" s="16" t="str">
        <f aca="false">IF(AK134=0,"",IF(OR(AM134&lt;2,AO134&gt;(SchemeStart-1)),BN134,IF((AO134-1)&lt;AL134,-1,12*(YEAR((AO134-1))-YEAR(AL134))+MONTH((AO134-1))-MONTH(AL134)-IF(DAY((AO134-1))&lt;MIN(DAY(AL134),DAY(EOMONTH((AO134-1),0))),1,0))))</f>
        <v/>
      </c>
      <c r="BP134" s="16" t="str">
        <f aca="false">IF(AK134=0,"",IF(OR(AM134&lt;3,AP134&gt;(SchemeStart-1)),BN134,IF((AP134-1)&lt;AL134,-1,12*(YEAR((AP134-1))-YEAR(AL134))+MONTH((AP134-1))-MONTH(AL134)-IF(DAY((AP134-1))&lt;MIN(DAY(AL134),DAY(EOMONTH((AP134-1),0))),1,0))))</f>
        <v/>
      </c>
      <c r="BQ134" s="16"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12"/>
      <c r="B135" s="12"/>
      <c r="C135" s="12"/>
      <c r="D135" s="13"/>
      <c r="E135" s="14" t="str">
        <f aca="false">IF(OR(AK135=0,$D135=""),"",DATE(YEAR(AsOfDate)+IF(DATE(YEAR(AsOfDate),MONTH($D135),DAY($D135))&lt;=AsOfDate,1,0),MONTH($D135),DAY($D135)))</f>
        <v/>
      </c>
      <c r="F135" s="13"/>
      <c r="G135" s="13"/>
      <c r="H135" s="13"/>
      <c r="I135" s="13"/>
      <c r="J135" s="13"/>
      <c r="K135" s="14" t="str">
        <f aca="false">IF(AK135=0,"",DATE(YEAR(AsOfDate)+IF(DATE(YEAR(AsOfDate),MONTH(AL135),DAY(AL135))&lt;=AsOfDate,1,0),MONTH(AL135),DAY(AL135)))</f>
        <v/>
      </c>
      <c r="L135" s="15" t="str">
        <f aca="false">IF(AK135=0,"",ROUND((AsOfDate-AL135)/365.25,1))</f>
        <v/>
      </c>
      <c r="M135" s="16" t="str">
        <f aca="false">IF(AK135=0,"",IF(AsOfDate&lt;AL135,"-",DATEDIF(AL135,AsOfDate,"y")&amp;"y "&amp;DATEDIF(AL135,AsOfDate,"ym")&amp;"m "&amp;DATEDIF(AL135,AsOfDate,"md")&amp;"d"))</f>
        <v/>
      </c>
      <c r="N135" s="17" t="str">
        <f aca="false">IF(AK135=0,"",O135*HoursPerDay)</f>
        <v/>
      </c>
      <c r="O135" s="17" t="str">
        <f aca="false">IF(AK135=0,"",MAX(0,BD135-BQ135))</f>
        <v/>
      </c>
      <c r="P135" s="18"/>
      <c r="Q135" s="16"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16"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IF(AK135=0,"",IF(AW135="None","",EDATE(AL135,BF135)))</f>
        <v/>
      </c>
      <c r="T135" s="17" t="str">
        <f aca="false">IF(AK135=0,"",IF(NOT(LH_Ready),"",IF($F135&gt;PFYDate,0,IF(LH_ColPeriod=0,W135-U135+V135,SUMIFS(INDEX(LH_Data,0,LH_ColAcc),INDEX(LH_Data,0,LH_ColFirst),$A135,INDEX(LH_Data,0,LH_ColSur),$B135,INDEX(LH_Data,0,LH_ColCat),BonusCat,INDEX(LH_Data,0,LH_ColPeriod),LH_OpenLabel)*UnitFactor))))</f>
        <v/>
      </c>
      <c r="U135" s="17" t="str">
        <f aca="false">IF(AK135=0,"",IF(NOT(LH_Ready),"",SUMIFS(INDEX(LH_Data,0,LH_ColAcc),INDEX(LH_Data,0,LH_ColFirst),$A135,INDEX(LH_Data,0,LH_ColSur),$B135,INDEX(LH_Data,0,LH_ColCat),BonusCat,INDEX(LH_Data,0,LH_ColStart),"&gt;="&amp;AL135)*UnitFactor))</f>
        <v/>
      </c>
      <c r="V135" s="17" t="str">
        <f aca="false">IF(AK135=0,"",IF(NOT(LH_Ready),"",SUMIFS(INDEX(LH_Data,0,LH_ColTaken),INDEX(LH_Data,0,LH_ColFirst),$A135,INDEX(LH_Data,0,LH_ColSur),$B135,INDEX(LH_Data,0,LH_ColCat),BonusCat,INDEX(LH_Data,0,LH_ColStart),"&gt;="&amp;AL135)*UnitFactor))</f>
        <v/>
      </c>
      <c r="W135" s="17" t="str">
        <f aca="false">IF(AK135=0,"",IF(NOT(LH_Ready),"",IF(BH135=0,0,INDEX(INDEX(LH_Data,0,LH_ColClose),BH135-1)*UnitFactor)))</f>
        <v/>
      </c>
      <c r="X135" s="17" t="str">
        <f aca="false">IF(AK135=0,"",(MAX(0,BD135-BQ135)-MAX(0,BE135-BQ135))*HoursPerDay)</f>
        <v/>
      </c>
      <c r="Y135" s="17"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N135-N(T135)-N(U135)))))</f>
        <v/>
      </c>
      <c r="Z135" s="16" t="str">
        <f aca="false">IF(OR(AK135=0,Y135=""),"",IF(Y135&gt;0,"Yes","No"))</f>
        <v/>
      </c>
      <c r="AA135" s="16"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17" t="str">
        <f aca="false">IF(OR(AK135=0,T135=""),"",MAX(0,BE135-BQ135)*HoursPerDay-T135)</f>
        <v/>
      </c>
      <c r="AC135" s="16" t="str">
        <f aca="false">IF(AK135=0,"",BG135)</f>
        <v/>
      </c>
      <c r="AD135" s="16"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17" t="str">
        <f aca="false">IF(AK135=0,"",O135-MAX(0,BL135-BQ135))</f>
        <v/>
      </c>
      <c r="AF135" s="14" t="str">
        <f aca="false">IF(OR(AK135=0,AE135="",N(AE135)=0,BM135=""),"",EDATE(AL135,BM135))</f>
        <v/>
      </c>
      <c r="AG135" s="17" t="str">
        <f aca="false">IF(AK135=0,"",MIN(BD135,BQ135))</f>
        <v/>
      </c>
      <c r="AH135" s="17" t="str">
        <f aca="false">IF(AK135=0,"",IF(NOT(LH_Ready),"",IF(BG135=0,0,MAX(0,ROUND(N(T135)+N(U135)-N135,2)))))</f>
        <v/>
      </c>
      <c r="AI135" s="12"/>
      <c r="AJ135" s="12"/>
      <c r="AK135" s="16" t="n">
        <f aca="false">IF(OR(LEN($A135&amp;$B135)=0,$F135=""),0,1)</f>
        <v>0</v>
      </c>
      <c r="AL135" s="14"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16" t="str">
        <f aca="false">IF(AK135=0,"",COUNT($G135:$I135))</f>
        <v/>
      </c>
      <c r="AN135" s="14" t="str">
        <f aca="false">IF(AK135=0,"",IFERROR(SMALL($G135:$I135,1),""))</f>
        <v/>
      </c>
      <c r="AO135" s="14" t="str">
        <f aca="false">IF(AK135=0,"",IFERROR(SMALL($G135:$I135,2),""))</f>
        <v/>
      </c>
      <c r="AP135" s="14" t="str">
        <f aca="false">IF(AK135=0,"",IFERROR(SMALL($G135:$I135,3),""))</f>
        <v/>
      </c>
      <c r="AQ135" s="16" t="str">
        <f aca="false">IF(AK135=0,"",IF(AN135="","",IF(AN135=$H135,"Part-Time",IF(AN135=$I135,"Full-Time","Casual"))))</f>
        <v/>
      </c>
      <c r="AR135" s="16" t="str">
        <f aca="false">IF(AK135=0,"",IF(AO135="","",IF(AO135=$H135,"Part-Time",IF(AO135=$I135,"Full-Time","Casual"))))</f>
        <v/>
      </c>
      <c r="AS135" s="16" t="str">
        <f aca="false">IF(AK135=0,"",IF(AP135="","",IF(AP135=$H135,"Part-Time",IF(AP135=$I135,"Full-Time","Casual"))))</f>
        <v/>
      </c>
      <c r="AT135" s="16"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16" t="str">
        <f aca="false">IF(AK135=0,"",IF(AM135&lt;2,"",IF(OR(ISNUMBER(SEARCH("full",AR135)),UPPER(TRIM(AR135))="FT",UPPER(TRIM(AR135))="FTE"),"FT",IF(AND(OR(ISNUMBER(SEARCH("part",AR135)),UPPER(TRIM(AR135))="PT",UPPER(TRIM(AR135))="PTE"),Apply2026="Yes",OR($P135="",N($P135)&gt;=PT_MinHours)),"PT","None"))))</f>
        <v/>
      </c>
      <c r="AV135" s="16" t="str">
        <f aca="false">IF(AK135=0,"",IF(AM135&lt;3,"",IF(OR(ISNUMBER(SEARCH("full",AS135)),UPPER(TRIM(AS135))="FT",UPPER(TRIM(AS135))="FTE"),"FT",IF(AND(OR(ISNUMBER(SEARCH("part",AS135)),UPPER(TRIM(AS135))="PT",UPPER(TRIM(AS135))="PTE"),Apply2026="Yes",OR($P135="",N($P135)&gt;=PT_MinHours)),"PT","None"))))</f>
        <v/>
      </c>
      <c r="AW135" s="16" t="str">
        <f aca="false">IF(AK135=0,"",IF(AND(AM135&gt;=3,AP135&lt;=AsOfDate),AV135,IF(AND(AM135&gt;=2,AO135&lt;=AsOfDate),AU135,AT135)))</f>
        <v/>
      </c>
      <c r="AX135" s="16" t="str">
        <f aca="false">IF(AK135=0,"",IF(AsOfDate&lt;AL135,-1,12*(YEAR(AsOfDate)-YEAR(AL135))+MONTH(AsOfDate)-MONTH(AL135)-IF(DAY(AsOfDate)&lt;MIN(DAY(AL135),DAY(EOMONTH(AsOfDate,0))),1,0)))</f>
        <v/>
      </c>
      <c r="AY135" s="16" t="str">
        <f aca="false">IF(AK135=0,"",IF(OR(AM135&lt;2,AO135&gt;AsOfDate),AX135,IF((AO135-1)&lt;AL135,-1,12*(YEAR((AO135-1))-YEAR(AL135))+MONTH((AO135-1))-MONTH(AL135)-IF(DAY((AO135-1))&lt;MIN(DAY(AL135),DAY(EOMONTH((AO135-1),0))),1,0))))</f>
        <v/>
      </c>
      <c r="AZ135" s="16" t="str">
        <f aca="false">IF(AK135=0,"",IF(OR(AM135&lt;3,AP135&gt;AsOfDate),AX135,IF((AP135-1)&lt;AL135,-1,12*(YEAR((AP135-1))-YEAR(AL135))+MONTH((AP135-1))-MONTH(AL135)-IF(DAY((AP135-1))&lt;MIN(DAY(AL135),DAY(EOMONTH((AP135-1),0))),1,0))))</f>
        <v/>
      </c>
      <c r="BA135" s="16" t="str">
        <f aca="false">IF(AK135=0,"",IF(PFYDate&lt;AL135,-1,12*(YEAR(PFYDate)-YEAR(AL135))+MONTH(PFYDate)-MONTH(AL135)-IF(DAY(PFYDate)&lt;MIN(DAY(AL135),DAY(EOMONTH(PFYDate,0))),1,0)))</f>
        <v/>
      </c>
      <c r="BB135" s="16" t="str">
        <f aca="false">IF(AK135=0,"",IF(OR(AM135&lt;2,AO135&gt;PFYDate),BA135,IF((AO135-1)&lt;AL135,-1,12*(YEAR((AO135-1))-YEAR(AL135))+MONTH((AO135-1))-MONTH(AL135)-IF(DAY((AO135-1))&lt;MIN(DAY(AL135),DAY(EOMONTH((AO135-1),0))),1,0))))</f>
        <v/>
      </c>
      <c r="BC135" s="16" t="str">
        <f aca="false">IF(AK135=0,"",IF(OR(AM135&lt;3,AP135&gt;PFYDate),BA135,IF((AP135-1)&lt;AL135,-1,12*(YEAR((AP135-1))-YEAR(AL135))+MONTH((AP135-1))-MONTH(AL135)-IF(DAY((AP135-1))&lt;MIN(DAY(AL135),DAY(EOMONTH((AP135-1),0))),1,0))))</f>
        <v/>
      </c>
      <c r="BD135" s="16"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16"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16" t="str">
        <f aca="false">IF(AK135=0,"",IF(AW135="FT",IF(AX135&lt;FT_First,FT_First,IF(AX135&lt;FT_Y5,MIN(FT_Y5,FT_First+FT_Int1*(INT((AX135-FT_First)/FT_Int1)+1)),FT_Y5+12*INT((AX135-FT_Y5)/12)+FT_Int2*(INT(MOD(AX135-FT_Y5,12)/FT_Int2)+1))),IF(AW135="PT",IF(AX135&lt;PT_First,PT_First,PT_First+PT_Int*(INT((AX135-PT_First)/PT_Int)+1)),"")))</f>
        <v/>
      </c>
      <c r="BG135" s="16" t="str">
        <f aca="false">IF(AK135=0,"",IF(NOT(LH_Ready),0,COUNTIFS(INDEX(LH_Data,0,LH_ColFirst),$A135,INDEX(LH_Data,0,LH_ColSur),$B135,INDEX(LH_Data,0,LH_ColCat),BonusCat)))</f>
        <v/>
      </c>
      <c r="BH135" s="16" t="str">
        <f aca="false">IF(AK135=0,"",IF(OR(NOT(LH_Ready),BG135=0),0,SUMPRODUCT(MAX((INDEX(LH_Data,0,LH_ColFirst)=$A135)*(INDEX(LH_Data,0,LH_ColSur)=$B135)*(INDEX(LH_Data,0,LH_ColCat)=BonusCat)*ROW(LH_Data)))))</f>
        <v/>
      </c>
      <c r="BI135" s="16" t="str">
        <f aca="false">IF(AK135=0,"",IF(EOMONTH(AsOfDate,-1)&lt;AL135,-1,12*(YEAR(EOMONTH(AsOfDate,-1))-YEAR(AL135))+MONTH(EOMONTH(AsOfDate,-1))-MONTH(AL135)-IF(DAY(EOMONTH(AsOfDate,-1))&lt;MIN(DAY(AL135),DAY(EOMONTH(EOMONTH(AsOfDate,-1),0))),1,0)))</f>
        <v/>
      </c>
      <c r="BJ135" s="16" t="str">
        <f aca="false">IF(AK135=0,"",IF(OR(AM135&lt;2,AO135&gt;EOMONTH(AsOfDate,-1)),BI135,IF((AO135-1)&lt;AL135,-1,12*(YEAR((AO135-1))-YEAR(AL135))+MONTH((AO135-1))-MONTH(AL135)-IF(DAY((AO135-1))&lt;MIN(DAY(AL135),DAY(EOMONTH((AO135-1),0))),1,0))))</f>
        <v/>
      </c>
      <c r="BK135" s="16" t="str">
        <f aca="false">IF(AK135=0,"",IF(OR(AM135&lt;3,AP135&gt;EOMONTH(AsOfDate,-1)),BI135,IF((AP135-1)&lt;AL135,-1,12*(YEAR((AP135-1))-YEAR(AL135))+MONTH((AP135-1))-MONTH(AL135)-IF(DAY((AP135-1))&lt;MIN(DAY(AL135),DAY(EOMONTH((AP135-1),0))),1,0))))</f>
        <v/>
      </c>
      <c r="BL135" s="16"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16" t="str">
        <f aca="false">IF(AK135=0,"",IF(AW135="FT",IF(AX135&lt;FT_First,"",IF(AX135&lt;FT_Y5,FT_First+FT_Int1*INT((AX135-FT_First)/FT_Int1),FT_Y5+FT_Int2*INT((AX135-FT_Y5)/FT_Int2))),IF(AW135="PT",IF(AX135&lt;PT_First,"",PT_First+PT_Int*INT((AX135-PT_First)/PT_Int)),"")))</f>
        <v/>
      </c>
      <c r="BN135" s="16" t="str">
        <f aca="false">IF(AK135=0,"",IF((SchemeStart-1)&lt;AL135,-1,12*(YEAR((SchemeStart-1))-YEAR(AL135))+MONTH((SchemeStart-1))-MONTH(AL135)-IF(DAY((SchemeStart-1))&lt;MIN(DAY(AL135),DAY(EOMONTH((SchemeStart-1),0))),1,0)))</f>
        <v/>
      </c>
      <c r="BO135" s="16" t="str">
        <f aca="false">IF(AK135=0,"",IF(OR(AM135&lt;2,AO135&gt;(SchemeStart-1)),BN135,IF((AO135-1)&lt;AL135,-1,12*(YEAR((AO135-1))-YEAR(AL135))+MONTH((AO135-1))-MONTH(AL135)-IF(DAY((AO135-1))&lt;MIN(DAY(AL135),DAY(EOMONTH((AO135-1),0))),1,0))))</f>
        <v/>
      </c>
      <c r="BP135" s="16" t="str">
        <f aca="false">IF(AK135=0,"",IF(OR(AM135&lt;3,AP135&gt;(SchemeStart-1)),BN135,IF((AP135-1)&lt;AL135,-1,12*(YEAR((AP135-1))-YEAR(AL135))+MONTH((AP135-1))-MONTH(AL135)-IF(DAY((AP135-1))&lt;MIN(DAY(AL135),DAY(EOMONTH((AP135-1),0))),1,0))))</f>
        <v/>
      </c>
      <c r="BQ135" s="16"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12"/>
      <c r="B136" s="12"/>
      <c r="C136" s="12"/>
      <c r="D136" s="13"/>
      <c r="E136" s="14" t="str">
        <f aca="false">IF(OR(AK136=0,$D136=""),"",DATE(YEAR(AsOfDate)+IF(DATE(YEAR(AsOfDate),MONTH($D136),DAY($D136))&lt;=AsOfDate,1,0),MONTH($D136),DAY($D136)))</f>
        <v/>
      </c>
      <c r="F136" s="13"/>
      <c r="G136" s="13"/>
      <c r="H136" s="13"/>
      <c r="I136" s="13"/>
      <c r="J136" s="13"/>
      <c r="K136" s="14" t="str">
        <f aca="false">IF(AK136=0,"",DATE(YEAR(AsOfDate)+IF(DATE(YEAR(AsOfDate),MONTH(AL136),DAY(AL136))&lt;=AsOfDate,1,0),MONTH(AL136),DAY(AL136)))</f>
        <v/>
      </c>
      <c r="L136" s="15" t="str">
        <f aca="false">IF(AK136=0,"",ROUND((AsOfDate-AL136)/365.25,1))</f>
        <v/>
      </c>
      <c r="M136" s="16" t="str">
        <f aca="false">IF(AK136=0,"",IF(AsOfDate&lt;AL136,"-",DATEDIF(AL136,AsOfDate,"y")&amp;"y "&amp;DATEDIF(AL136,AsOfDate,"ym")&amp;"m "&amp;DATEDIF(AL136,AsOfDate,"md")&amp;"d"))</f>
        <v/>
      </c>
      <c r="N136" s="17" t="str">
        <f aca="false">IF(AK136=0,"",O136*HoursPerDay)</f>
        <v/>
      </c>
      <c r="O136" s="17" t="str">
        <f aca="false">IF(AK136=0,"",MAX(0,BD136-BQ136))</f>
        <v/>
      </c>
      <c r="P136" s="18"/>
      <c r="Q136" s="16"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16"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IF(AK136=0,"",IF(AW136="None","",EDATE(AL136,BF136)))</f>
        <v/>
      </c>
      <c r="T136" s="17" t="str">
        <f aca="false">IF(AK136=0,"",IF(NOT(LH_Ready),"",IF($F136&gt;PFYDate,0,IF(LH_ColPeriod=0,W136-U136+V136,SUMIFS(INDEX(LH_Data,0,LH_ColAcc),INDEX(LH_Data,0,LH_ColFirst),$A136,INDEX(LH_Data,0,LH_ColSur),$B136,INDEX(LH_Data,0,LH_ColCat),BonusCat,INDEX(LH_Data,0,LH_ColPeriod),LH_OpenLabel)*UnitFactor))))</f>
        <v/>
      </c>
      <c r="U136" s="17" t="str">
        <f aca="false">IF(AK136=0,"",IF(NOT(LH_Ready),"",SUMIFS(INDEX(LH_Data,0,LH_ColAcc),INDEX(LH_Data,0,LH_ColFirst),$A136,INDEX(LH_Data,0,LH_ColSur),$B136,INDEX(LH_Data,0,LH_ColCat),BonusCat,INDEX(LH_Data,0,LH_ColStart),"&gt;="&amp;AL136)*UnitFactor))</f>
        <v/>
      </c>
      <c r="V136" s="17" t="str">
        <f aca="false">IF(AK136=0,"",IF(NOT(LH_Ready),"",SUMIFS(INDEX(LH_Data,0,LH_ColTaken),INDEX(LH_Data,0,LH_ColFirst),$A136,INDEX(LH_Data,0,LH_ColSur),$B136,INDEX(LH_Data,0,LH_ColCat),BonusCat,INDEX(LH_Data,0,LH_ColStart),"&gt;="&amp;AL136)*UnitFactor))</f>
        <v/>
      </c>
      <c r="W136" s="17" t="str">
        <f aca="false">IF(AK136=0,"",IF(NOT(LH_Ready),"",IF(BH136=0,0,INDEX(INDEX(LH_Data,0,LH_ColClose),BH136-1)*UnitFactor)))</f>
        <v/>
      </c>
      <c r="X136" s="17" t="str">
        <f aca="false">IF(AK136=0,"",(MAX(0,BD136-BQ136)-MAX(0,BE136-BQ136))*HoursPerDay)</f>
        <v/>
      </c>
      <c r="Y136" s="17"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N136-N(T136)-N(U136)))))</f>
        <v/>
      </c>
      <c r="Z136" s="16" t="str">
        <f aca="false">IF(OR(AK136=0,Y136=""),"",IF(Y136&gt;0,"Yes","No"))</f>
        <v/>
      </c>
      <c r="AA136" s="16"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17" t="str">
        <f aca="false">IF(OR(AK136=0,T136=""),"",MAX(0,BE136-BQ136)*HoursPerDay-T136)</f>
        <v/>
      </c>
      <c r="AC136" s="16" t="str">
        <f aca="false">IF(AK136=0,"",BG136)</f>
        <v/>
      </c>
      <c r="AD136" s="16"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17" t="str">
        <f aca="false">IF(AK136=0,"",O136-MAX(0,BL136-BQ136))</f>
        <v/>
      </c>
      <c r="AF136" s="14" t="str">
        <f aca="false">IF(OR(AK136=0,AE136="",N(AE136)=0,BM136=""),"",EDATE(AL136,BM136))</f>
        <v/>
      </c>
      <c r="AG136" s="17" t="str">
        <f aca="false">IF(AK136=0,"",MIN(BD136,BQ136))</f>
        <v/>
      </c>
      <c r="AH136" s="17" t="str">
        <f aca="false">IF(AK136=0,"",IF(NOT(LH_Ready),"",IF(BG136=0,0,MAX(0,ROUND(N(T136)+N(U136)-N136,2)))))</f>
        <v/>
      </c>
      <c r="AI136" s="12"/>
      <c r="AJ136" s="12"/>
      <c r="AK136" s="16" t="n">
        <f aca="false">IF(OR(LEN($A136&amp;$B136)=0,$F136=""),0,1)</f>
        <v>0</v>
      </c>
      <c r="AL136" s="14"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16" t="str">
        <f aca="false">IF(AK136=0,"",COUNT($G136:$I136))</f>
        <v/>
      </c>
      <c r="AN136" s="14" t="str">
        <f aca="false">IF(AK136=0,"",IFERROR(SMALL($G136:$I136,1),""))</f>
        <v/>
      </c>
      <c r="AO136" s="14" t="str">
        <f aca="false">IF(AK136=0,"",IFERROR(SMALL($G136:$I136,2),""))</f>
        <v/>
      </c>
      <c r="AP136" s="14" t="str">
        <f aca="false">IF(AK136=0,"",IFERROR(SMALL($G136:$I136,3),""))</f>
        <v/>
      </c>
      <c r="AQ136" s="16" t="str">
        <f aca="false">IF(AK136=0,"",IF(AN136="","",IF(AN136=$H136,"Part-Time",IF(AN136=$I136,"Full-Time","Casual"))))</f>
        <v/>
      </c>
      <c r="AR136" s="16" t="str">
        <f aca="false">IF(AK136=0,"",IF(AO136="","",IF(AO136=$H136,"Part-Time",IF(AO136=$I136,"Full-Time","Casual"))))</f>
        <v/>
      </c>
      <c r="AS136" s="16" t="str">
        <f aca="false">IF(AK136=0,"",IF(AP136="","",IF(AP136=$H136,"Part-Time",IF(AP136=$I136,"Full-Time","Casual"))))</f>
        <v/>
      </c>
      <c r="AT136" s="16"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16" t="str">
        <f aca="false">IF(AK136=0,"",IF(AM136&lt;2,"",IF(OR(ISNUMBER(SEARCH("full",AR136)),UPPER(TRIM(AR136))="FT",UPPER(TRIM(AR136))="FTE"),"FT",IF(AND(OR(ISNUMBER(SEARCH("part",AR136)),UPPER(TRIM(AR136))="PT",UPPER(TRIM(AR136))="PTE"),Apply2026="Yes",OR($P136="",N($P136)&gt;=PT_MinHours)),"PT","None"))))</f>
        <v/>
      </c>
      <c r="AV136" s="16" t="str">
        <f aca="false">IF(AK136=0,"",IF(AM136&lt;3,"",IF(OR(ISNUMBER(SEARCH("full",AS136)),UPPER(TRIM(AS136))="FT",UPPER(TRIM(AS136))="FTE"),"FT",IF(AND(OR(ISNUMBER(SEARCH("part",AS136)),UPPER(TRIM(AS136))="PT",UPPER(TRIM(AS136))="PTE"),Apply2026="Yes",OR($P136="",N($P136)&gt;=PT_MinHours)),"PT","None"))))</f>
        <v/>
      </c>
      <c r="AW136" s="16" t="str">
        <f aca="false">IF(AK136=0,"",IF(AND(AM136&gt;=3,AP136&lt;=AsOfDate),AV136,IF(AND(AM136&gt;=2,AO136&lt;=AsOfDate),AU136,AT136)))</f>
        <v/>
      </c>
      <c r="AX136" s="16" t="str">
        <f aca="false">IF(AK136=0,"",IF(AsOfDate&lt;AL136,-1,12*(YEAR(AsOfDate)-YEAR(AL136))+MONTH(AsOfDate)-MONTH(AL136)-IF(DAY(AsOfDate)&lt;MIN(DAY(AL136),DAY(EOMONTH(AsOfDate,0))),1,0)))</f>
        <v/>
      </c>
      <c r="AY136" s="16" t="str">
        <f aca="false">IF(AK136=0,"",IF(OR(AM136&lt;2,AO136&gt;AsOfDate),AX136,IF((AO136-1)&lt;AL136,-1,12*(YEAR((AO136-1))-YEAR(AL136))+MONTH((AO136-1))-MONTH(AL136)-IF(DAY((AO136-1))&lt;MIN(DAY(AL136),DAY(EOMONTH((AO136-1),0))),1,0))))</f>
        <v/>
      </c>
      <c r="AZ136" s="16" t="str">
        <f aca="false">IF(AK136=0,"",IF(OR(AM136&lt;3,AP136&gt;AsOfDate),AX136,IF((AP136-1)&lt;AL136,-1,12*(YEAR((AP136-1))-YEAR(AL136))+MONTH((AP136-1))-MONTH(AL136)-IF(DAY((AP136-1))&lt;MIN(DAY(AL136),DAY(EOMONTH((AP136-1),0))),1,0))))</f>
        <v/>
      </c>
      <c r="BA136" s="16" t="str">
        <f aca="false">IF(AK136=0,"",IF(PFYDate&lt;AL136,-1,12*(YEAR(PFYDate)-YEAR(AL136))+MONTH(PFYDate)-MONTH(AL136)-IF(DAY(PFYDate)&lt;MIN(DAY(AL136),DAY(EOMONTH(PFYDate,0))),1,0)))</f>
        <v/>
      </c>
      <c r="BB136" s="16" t="str">
        <f aca="false">IF(AK136=0,"",IF(OR(AM136&lt;2,AO136&gt;PFYDate),BA136,IF((AO136-1)&lt;AL136,-1,12*(YEAR((AO136-1))-YEAR(AL136))+MONTH((AO136-1))-MONTH(AL136)-IF(DAY((AO136-1))&lt;MIN(DAY(AL136),DAY(EOMONTH((AO136-1),0))),1,0))))</f>
        <v/>
      </c>
      <c r="BC136" s="16" t="str">
        <f aca="false">IF(AK136=0,"",IF(OR(AM136&lt;3,AP136&gt;PFYDate),BA136,IF((AP136-1)&lt;AL136,-1,12*(YEAR((AP136-1))-YEAR(AL136))+MONTH((AP136-1))-MONTH(AL136)-IF(DAY((AP136-1))&lt;MIN(DAY(AL136),DAY(EOMONTH((AP136-1),0))),1,0))))</f>
        <v/>
      </c>
      <c r="BD136" s="16"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16"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16" t="str">
        <f aca="false">IF(AK136=0,"",IF(AW136="FT",IF(AX136&lt;FT_First,FT_First,IF(AX136&lt;FT_Y5,MIN(FT_Y5,FT_First+FT_Int1*(INT((AX136-FT_First)/FT_Int1)+1)),FT_Y5+12*INT((AX136-FT_Y5)/12)+FT_Int2*(INT(MOD(AX136-FT_Y5,12)/FT_Int2)+1))),IF(AW136="PT",IF(AX136&lt;PT_First,PT_First,PT_First+PT_Int*(INT((AX136-PT_First)/PT_Int)+1)),"")))</f>
        <v/>
      </c>
      <c r="BG136" s="16" t="str">
        <f aca="false">IF(AK136=0,"",IF(NOT(LH_Ready),0,COUNTIFS(INDEX(LH_Data,0,LH_ColFirst),$A136,INDEX(LH_Data,0,LH_ColSur),$B136,INDEX(LH_Data,0,LH_ColCat),BonusCat)))</f>
        <v/>
      </c>
      <c r="BH136" s="16" t="str">
        <f aca="false">IF(AK136=0,"",IF(OR(NOT(LH_Ready),BG136=0),0,SUMPRODUCT(MAX((INDEX(LH_Data,0,LH_ColFirst)=$A136)*(INDEX(LH_Data,0,LH_ColSur)=$B136)*(INDEX(LH_Data,0,LH_ColCat)=BonusCat)*ROW(LH_Data)))))</f>
        <v/>
      </c>
      <c r="BI136" s="16" t="str">
        <f aca="false">IF(AK136=0,"",IF(EOMONTH(AsOfDate,-1)&lt;AL136,-1,12*(YEAR(EOMONTH(AsOfDate,-1))-YEAR(AL136))+MONTH(EOMONTH(AsOfDate,-1))-MONTH(AL136)-IF(DAY(EOMONTH(AsOfDate,-1))&lt;MIN(DAY(AL136),DAY(EOMONTH(EOMONTH(AsOfDate,-1),0))),1,0)))</f>
        <v/>
      </c>
      <c r="BJ136" s="16" t="str">
        <f aca="false">IF(AK136=0,"",IF(OR(AM136&lt;2,AO136&gt;EOMONTH(AsOfDate,-1)),BI136,IF((AO136-1)&lt;AL136,-1,12*(YEAR((AO136-1))-YEAR(AL136))+MONTH((AO136-1))-MONTH(AL136)-IF(DAY((AO136-1))&lt;MIN(DAY(AL136),DAY(EOMONTH((AO136-1),0))),1,0))))</f>
        <v/>
      </c>
      <c r="BK136" s="16" t="str">
        <f aca="false">IF(AK136=0,"",IF(OR(AM136&lt;3,AP136&gt;EOMONTH(AsOfDate,-1)),BI136,IF((AP136-1)&lt;AL136,-1,12*(YEAR((AP136-1))-YEAR(AL136))+MONTH((AP136-1))-MONTH(AL136)-IF(DAY((AP136-1))&lt;MIN(DAY(AL136),DAY(EOMONTH((AP136-1),0))),1,0))))</f>
        <v/>
      </c>
      <c r="BL136" s="16"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16" t="str">
        <f aca="false">IF(AK136=0,"",IF(AW136="FT",IF(AX136&lt;FT_First,"",IF(AX136&lt;FT_Y5,FT_First+FT_Int1*INT((AX136-FT_First)/FT_Int1),FT_Y5+FT_Int2*INT((AX136-FT_Y5)/FT_Int2))),IF(AW136="PT",IF(AX136&lt;PT_First,"",PT_First+PT_Int*INT((AX136-PT_First)/PT_Int)),"")))</f>
        <v/>
      </c>
      <c r="BN136" s="16" t="str">
        <f aca="false">IF(AK136=0,"",IF((SchemeStart-1)&lt;AL136,-1,12*(YEAR((SchemeStart-1))-YEAR(AL136))+MONTH((SchemeStart-1))-MONTH(AL136)-IF(DAY((SchemeStart-1))&lt;MIN(DAY(AL136),DAY(EOMONTH((SchemeStart-1),0))),1,0)))</f>
        <v/>
      </c>
      <c r="BO136" s="16" t="str">
        <f aca="false">IF(AK136=0,"",IF(OR(AM136&lt;2,AO136&gt;(SchemeStart-1)),BN136,IF((AO136-1)&lt;AL136,-1,12*(YEAR((AO136-1))-YEAR(AL136))+MONTH((AO136-1))-MONTH(AL136)-IF(DAY((AO136-1))&lt;MIN(DAY(AL136),DAY(EOMONTH((AO136-1),0))),1,0))))</f>
        <v/>
      </c>
      <c r="BP136" s="16" t="str">
        <f aca="false">IF(AK136=0,"",IF(OR(AM136&lt;3,AP136&gt;(SchemeStart-1)),BN136,IF((AP136-1)&lt;AL136,-1,12*(YEAR((AP136-1))-YEAR(AL136))+MONTH((AP136-1))-MONTH(AL136)-IF(DAY((AP136-1))&lt;MIN(DAY(AL136),DAY(EOMONTH((AP136-1),0))),1,0))))</f>
        <v/>
      </c>
      <c r="BQ136" s="16"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12"/>
      <c r="B137" s="12"/>
      <c r="C137" s="12"/>
      <c r="D137" s="13"/>
      <c r="E137" s="14" t="str">
        <f aca="false">IF(OR(AK137=0,$D137=""),"",DATE(YEAR(AsOfDate)+IF(DATE(YEAR(AsOfDate),MONTH($D137),DAY($D137))&lt;=AsOfDate,1,0),MONTH($D137),DAY($D137)))</f>
        <v/>
      </c>
      <c r="F137" s="13"/>
      <c r="G137" s="13"/>
      <c r="H137" s="13"/>
      <c r="I137" s="13"/>
      <c r="J137" s="13"/>
      <c r="K137" s="14" t="str">
        <f aca="false">IF(AK137=0,"",DATE(YEAR(AsOfDate)+IF(DATE(YEAR(AsOfDate),MONTH(AL137),DAY(AL137))&lt;=AsOfDate,1,0),MONTH(AL137),DAY(AL137)))</f>
        <v/>
      </c>
      <c r="L137" s="15" t="str">
        <f aca="false">IF(AK137=0,"",ROUND((AsOfDate-AL137)/365.25,1))</f>
        <v/>
      </c>
      <c r="M137" s="16" t="str">
        <f aca="false">IF(AK137=0,"",IF(AsOfDate&lt;AL137,"-",DATEDIF(AL137,AsOfDate,"y")&amp;"y "&amp;DATEDIF(AL137,AsOfDate,"ym")&amp;"m "&amp;DATEDIF(AL137,AsOfDate,"md")&amp;"d"))</f>
        <v/>
      </c>
      <c r="N137" s="17" t="str">
        <f aca="false">IF(AK137=0,"",O137*HoursPerDay)</f>
        <v/>
      </c>
      <c r="O137" s="17" t="str">
        <f aca="false">IF(AK137=0,"",MAX(0,BD137-BQ137))</f>
        <v/>
      </c>
      <c r="P137" s="18"/>
      <c r="Q137" s="16"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16"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IF(AK137=0,"",IF(AW137="None","",EDATE(AL137,BF137)))</f>
        <v/>
      </c>
      <c r="T137" s="17" t="str">
        <f aca="false">IF(AK137=0,"",IF(NOT(LH_Ready),"",IF($F137&gt;PFYDate,0,IF(LH_ColPeriod=0,W137-U137+V137,SUMIFS(INDEX(LH_Data,0,LH_ColAcc),INDEX(LH_Data,0,LH_ColFirst),$A137,INDEX(LH_Data,0,LH_ColSur),$B137,INDEX(LH_Data,0,LH_ColCat),BonusCat,INDEX(LH_Data,0,LH_ColPeriod),LH_OpenLabel)*UnitFactor))))</f>
        <v/>
      </c>
      <c r="U137" s="17" t="str">
        <f aca="false">IF(AK137=0,"",IF(NOT(LH_Ready),"",SUMIFS(INDEX(LH_Data,0,LH_ColAcc),INDEX(LH_Data,0,LH_ColFirst),$A137,INDEX(LH_Data,0,LH_ColSur),$B137,INDEX(LH_Data,0,LH_ColCat),BonusCat,INDEX(LH_Data,0,LH_ColStart),"&gt;="&amp;AL137)*UnitFactor))</f>
        <v/>
      </c>
      <c r="V137" s="17" t="str">
        <f aca="false">IF(AK137=0,"",IF(NOT(LH_Ready),"",SUMIFS(INDEX(LH_Data,0,LH_ColTaken),INDEX(LH_Data,0,LH_ColFirst),$A137,INDEX(LH_Data,0,LH_ColSur),$B137,INDEX(LH_Data,0,LH_ColCat),BonusCat,INDEX(LH_Data,0,LH_ColStart),"&gt;="&amp;AL137)*UnitFactor))</f>
        <v/>
      </c>
      <c r="W137" s="17" t="str">
        <f aca="false">IF(AK137=0,"",IF(NOT(LH_Ready),"",IF(BH137=0,0,INDEX(INDEX(LH_Data,0,LH_ColClose),BH137-1)*UnitFactor)))</f>
        <v/>
      </c>
      <c r="X137" s="17" t="str">
        <f aca="false">IF(AK137=0,"",(MAX(0,BD137-BQ137)-MAX(0,BE137-BQ137))*HoursPerDay)</f>
        <v/>
      </c>
      <c r="Y137" s="17"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N137-N(T137)-N(U137)))))</f>
        <v/>
      </c>
      <c r="Z137" s="16" t="str">
        <f aca="false">IF(OR(AK137=0,Y137=""),"",IF(Y137&gt;0,"Yes","No"))</f>
        <v/>
      </c>
      <c r="AA137" s="16"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17" t="str">
        <f aca="false">IF(OR(AK137=0,T137=""),"",MAX(0,BE137-BQ137)*HoursPerDay-T137)</f>
        <v/>
      </c>
      <c r="AC137" s="16" t="str">
        <f aca="false">IF(AK137=0,"",BG137)</f>
        <v/>
      </c>
      <c r="AD137" s="16"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17" t="str">
        <f aca="false">IF(AK137=0,"",O137-MAX(0,BL137-BQ137))</f>
        <v/>
      </c>
      <c r="AF137" s="14" t="str">
        <f aca="false">IF(OR(AK137=0,AE137="",N(AE137)=0,BM137=""),"",EDATE(AL137,BM137))</f>
        <v/>
      </c>
      <c r="AG137" s="17" t="str">
        <f aca="false">IF(AK137=0,"",MIN(BD137,BQ137))</f>
        <v/>
      </c>
      <c r="AH137" s="17" t="str">
        <f aca="false">IF(AK137=0,"",IF(NOT(LH_Ready),"",IF(BG137=0,0,MAX(0,ROUND(N(T137)+N(U137)-N137,2)))))</f>
        <v/>
      </c>
      <c r="AI137" s="12"/>
      <c r="AJ137" s="12"/>
      <c r="AK137" s="16" t="n">
        <f aca="false">IF(OR(LEN($A137&amp;$B137)=0,$F137=""),0,1)</f>
        <v>0</v>
      </c>
      <c r="AL137" s="14"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16" t="str">
        <f aca="false">IF(AK137=0,"",COUNT($G137:$I137))</f>
        <v/>
      </c>
      <c r="AN137" s="14" t="str">
        <f aca="false">IF(AK137=0,"",IFERROR(SMALL($G137:$I137,1),""))</f>
        <v/>
      </c>
      <c r="AO137" s="14" t="str">
        <f aca="false">IF(AK137=0,"",IFERROR(SMALL($G137:$I137,2),""))</f>
        <v/>
      </c>
      <c r="AP137" s="14" t="str">
        <f aca="false">IF(AK137=0,"",IFERROR(SMALL($G137:$I137,3),""))</f>
        <v/>
      </c>
      <c r="AQ137" s="16" t="str">
        <f aca="false">IF(AK137=0,"",IF(AN137="","",IF(AN137=$H137,"Part-Time",IF(AN137=$I137,"Full-Time","Casual"))))</f>
        <v/>
      </c>
      <c r="AR137" s="16" t="str">
        <f aca="false">IF(AK137=0,"",IF(AO137="","",IF(AO137=$H137,"Part-Time",IF(AO137=$I137,"Full-Time","Casual"))))</f>
        <v/>
      </c>
      <c r="AS137" s="16" t="str">
        <f aca="false">IF(AK137=0,"",IF(AP137="","",IF(AP137=$H137,"Part-Time",IF(AP137=$I137,"Full-Time","Casual"))))</f>
        <v/>
      </c>
      <c r="AT137" s="16"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16" t="str">
        <f aca="false">IF(AK137=0,"",IF(AM137&lt;2,"",IF(OR(ISNUMBER(SEARCH("full",AR137)),UPPER(TRIM(AR137))="FT",UPPER(TRIM(AR137))="FTE"),"FT",IF(AND(OR(ISNUMBER(SEARCH("part",AR137)),UPPER(TRIM(AR137))="PT",UPPER(TRIM(AR137))="PTE"),Apply2026="Yes",OR($P137="",N($P137)&gt;=PT_MinHours)),"PT","None"))))</f>
        <v/>
      </c>
      <c r="AV137" s="16" t="str">
        <f aca="false">IF(AK137=0,"",IF(AM137&lt;3,"",IF(OR(ISNUMBER(SEARCH("full",AS137)),UPPER(TRIM(AS137))="FT",UPPER(TRIM(AS137))="FTE"),"FT",IF(AND(OR(ISNUMBER(SEARCH("part",AS137)),UPPER(TRIM(AS137))="PT",UPPER(TRIM(AS137))="PTE"),Apply2026="Yes",OR($P137="",N($P137)&gt;=PT_MinHours)),"PT","None"))))</f>
        <v/>
      </c>
      <c r="AW137" s="16" t="str">
        <f aca="false">IF(AK137=0,"",IF(AND(AM137&gt;=3,AP137&lt;=AsOfDate),AV137,IF(AND(AM137&gt;=2,AO137&lt;=AsOfDate),AU137,AT137)))</f>
        <v/>
      </c>
      <c r="AX137" s="16" t="str">
        <f aca="false">IF(AK137=0,"",IF(AsOfDate&lt;AL137,-1,12*(YEAR(AsOfDate)-YEAR(AL137))+MONTH(AsOfDate)-MONTH(AL137)-IF(DAY(AsOfDate)&lt;MIN(DAY(AL137),DAY(EOMONTH(AsOfDate,0))),1,0)))</f>
        <v/>
      </c>
      <c r="AY137" s="16" t="str">
        <f aca="false">IF(AK137=0,"",IF(OR(AM137&lt;2,AO137&gt;AsOfDate),AX137,IF((AO137-1)&lt;AL137,-1,12*(YEAR((AO137-1))-YEAR(AL137))+MONTH((AO137-1))-MONTH(AL137)-IF(DAY((AO137-1))&lt;MIN(DAY(AL137),DAY(EOMONTH((AO137-1),0))),1,0))))</f>
        <v/>
      </c>
      <c r="AZ137" s="16" t="str">
        <f aca="false">IF(AK137=0,"",IF(OR(AM137&lt;3,AP137&gt;AsOfDate),AX137,IF((AP137-1)&lt;AL137,-1,12*(YEAR((AP137-1))-YEAR(AL137))+MONTH((AP137-1))-MONTH(AL137)-IF(DAY((AP137-1))&lt;MIN(DAY(AL137),DAY(EOMONTH((AP137-1),0))),1,0))))</f>
        <v/>
      </c>
      <c r="BA137" s="16" t="str">
        <f aca="false">IF(AK137=0,"",IF(PFYDate&lt;AL137,-1,12*(YEAR(PFYDate)-YEAR(AL137))+MONTH(PFYDate)-MONTH(AL137)-IF(DAY(PFYDate)&lt;MIN(DAY(AL137),DAY(EOMONTH(PFYDate,0))),1,0)))</f>
        <v/>
      </c>
      <c r="BB137" s="16" t="str">
        <f aca="false">IF(AK137=0,"",IF(OR(AM137&lt;2,AO137&gt;PFYDate),BA137,IF((AO137-1)&lt;AL137,-1,12*(YEAR((AO137-1))-YEAR(AL137))+MONTH((AO137-1))-MONTH(AL137)-IF(DAY((AO137-1))&lt;MIN(DAY(AL137),DAY(EOMONTH((AO137-1),0))),1,0))))</f>
        <v/>
      </c>
      <c r="BC137" s="16" t="str">
        <f aca="false">IF(AK137=0,"",IF(OR(AM137&lt;3,AP137&gt;PFYDate),BA137,IF((AP137-1)&lt;AL137,-1,12*(YEAR((AP137-1))-YEAR(AL137))+MONTH((AP137-1))-MONTH(AL137)-IF(DAY((AP137-1))&lt;MIN(DAY(AL137),DAY(EOMONTH((AP137-1),0))),1,0))))</f>
        <v/>
      </c>
      <c r="BD137" s="16"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16"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16" t="str">
        <f aca="false">IF(AK137=0,"",IF(AW137="FT",IF(AX137&lt;FT_First,FT_First,IF(AX137&lt;FT_Y5,MIN(FT_Y5,FT_First+FT_Int1*(INT((AX137-FT_First)/FT_Int1)+1)),FT_Y5+12*INT((AX137-FT_Y5)/12)+FT_Int2*(INT(MOD(AX137-FT_Y5,12)/FT_Int2)+1))),IF(AW137="PT",IF(AX137&lt;PT_First,PT_First,PT_First+PT_Int*(INT((AX137-PT_First)/PT_Int)+1)),"")))</f>
        <v/>
      </c>
      <c r="BG137" s="16" t="str">
        <f aca="false">IF(AK137=0,"",IF(NOT(LH_Ready),0,COUNTIFS(INDEX(LH_Data,0,LH_ColFirst),$A137,INDEX(LH_Data,0,LH_ColSur),$B137,INDEX(LH_Data,0,LH_ColCat),BonusCat)))</f>
        <v/>
      </c>
      <c r="BH137" s="16" t="str">
        <f aca="false">IF(AK137=0,"",IF(OR(NOT(LH_Ready),BG137=0),0,SUMPRODUCT(MAX((INDEX(LH_Data,0,LH_ColFirst)=$A137)*(INDEX(LH_Data,0,LH_ColSur)=$B137)*(INDEX(LH_Data,0,LH_ColCat)=BonusCat)*ROW(LH_Data)))))</f>
        <v/>
      </c>
      <c r="BI137" s="16" t="str">
        <f aca="false">IF(AK137=0,"",IF(EOMONTH(AsOfDate,-1)&lt;AL137,-1,12*(YEAR(EOMONTH(AsOfDate,-1))-YEAR(AL137))+MONTH(EOMONTH(AsOfDate,-1))-MONTH(AL137)-IF(DAY(EOMONTH(AsOfDate,-1))&lt;MIN(DAY(AL137),DAY(EOMONTH(EOMONTH(AsOfDate,-1),0))),1,0)))</f>
        <v/>
      </c>
      <c r="BJ137" s="16" t="str">
        <f aca="false">IF(AK137=0,"",IF(OR(AM137&lt;2,AO137&gt;EOMONTH(AsOfDate,-1)),BI137,IF((AO137-1)&lt;AL137,-1,12*(YEAR((AO137-1))-YEAR(AL137))+MONTH((AO137-1))-MONTH(AL137)-IF(DAY((AO137-1))&lt;MIN(DAY(AL137),DAY(EOMONTH((AO137-1),0))),1,0))))</f>
        <v/>
      </c>
      <c r="BK137" s="16" t="str">
        <f aca="false">IF(AK137=0,"",IF(OR(AM137&lt;3,AP137&gt;EOMONTH(AsOfDate,-1)),BI137,IF((AP137-1)&lt;AL137,-1,12*(YEAR((AP137-1))-YEAR(AL137))+MONTH((AP137-1))-MONTH(AL137)-IF(DAY((AP137-1))&lt;MIN(DAY(AL137),DAY(EOMONTH((AP137-1),0))),1,0))))</f>
        <v/>
      </c>
      <c r="BL137" s="16"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16" t="str">
        <f aca="false">IF(AK137=0,"",IF(AW137="FT",IF(AX137&lt;FT_First,"",IF(AX137&lt;FT_Y5,FT_First+FT_Int1*INT((AX137-FT_First)/FT_Int1),FT_Y5+FT_Int2*INT((AX137-FT_Y5)/FT_Int2))),IF(AW137="PT",IF(AX137&lt;PT_First,"",PT_First+PT_Int*INT((AX137-PT_First)/PT_Int)),"")))</f>
        <v/>
      </c>
      <c r="BN137" s="16" t="str">
        <f aca="false">IF(AK137=0,"",IF((SchemeStart-1)&lt;AL137,-1,12*(YEAR((SchemeStart-1))-YEAR(AL137))+MONTH((SchemeStart-1))-MONTH(AL137)-IF(DAY((SchemeStart-1))&lt;MIN(DAY(AL137),DAY(EOMONTH((SchemeStart-1),0))),1,0)))</f>
        <v/>
      </c>
      <c r="BO137" s="16" t="str">
        <f aca="false">IF(AK137=0,"",IF(OR(AM137&lt;2,AO137&gt;(SchemeStart-1)),BN137,IF((AO137-1)&lt;AL137,-1,12*(YEAR((AO137-1))-YEAR(AL137))+MONTH((AO137-1))-MONTH(AL137)-IF(DAY((AO137-1))&lt;MIN(DAY(AL137),DAY(EOMONTH((AO137-1),0))),1,0))))</f>
        <v/>
      </c>
      <c r="BP137" s="16" t="str">
        <f aca="false">IF(AK137=0,"",IF(OR(AM137&lt;3,AP137&gt;(SchemeStart-1)),BN137,IF((AP137-1)&lt;AL137,-1,12*(YEAR((AP137-1))-YEAR(AL137))+MONTH((AP137-1))-MONTH(AL137)-IF(DAY((AP137-1))&lt;MIN(DAY(AL137),DAY(EOMONTH((AP137-1),0))),1,0))))</f>
        <v/>
      </c>
      <c r="BQ137" s="16"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12"/>
      <c r="B138" s="12"/>
      <c r="C138" s="12"/>
      <c r="D138" s="13"/>
      <c r="E138" s="14" t="str">
        <f aca="false">IF(OR(AK138=0,$D138=""),"",DATE(YEAR(AsOfDate)+IF(DATE(YEAR(AsOfDate),MONTH($D138),DAY($D138))&lt;=AsOfDate,1,0),MONTH($D138),DAY($D138)))</f>
        <v/>
      </c>
      <c r="F138" s="13"/>
      <c r="G138" s="13"/>
      <c r="H138" s="13"/>
      <c r="I138" s="13"/>
      <c r="J138" s="13"/>
      <c r="K138" s="14" t="str">
        <f aca="false">IF(AK138=0,"",DATE(YEAR(AsOfDate)+IF(DATE(YEAR(AsOfDate),MONTH(AL138),DAY(AL138))&lt;=AsOfDate,1,0),MONTH(AL138),DAY(AL138)))</f>
        <v/>
      </c>
      <c r="L138" s="15" t="str">
        <f aca="false">IF(AK138=0,"",ROUND((AsOfDate-AL138)/365.25,1))</f>
        <v/>
      </c>
      <c r="M138" s="16" t="str">
        <f aca="false">IF(AK138=0,"",IF(AsOfDate&lt;AL138,"-",DATEDIF(AL138,AsOfDate,"y")&amp;"y "&amp;DATEDIF(AL138,AsOfDate,"ym")&amp;"m "&amp;DATEDIF(AL138,AsOfDate,"md")&amp;"d"))</f>
        <v/>
      </c>
      <c r="N138" s="17" t="str">
        <f aca="false">IF(AK138=0,"",O138*HoursPerDay)</f>
        <v/>
      </c>
      <c r="O138" s="17" t="str">
        <f aca="false">IF(AK138=0,"",MAX(0,BD138-BQ138))</f>
        <v/>
      </c>
      <c r="P138" s="18"/>
      <c r="Q138" s="16"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16"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IF(AK138=0,"",IF(AW138="None","",EDATE(AL138,BF138)))</f>
        <v/>
      </c>
      <c r="T138" s="17" t="str">
        <f aca="false">IF(AK138=0,"",IF(NOT(LH_Ready),"",IF($F138&gt;PFYDate,0,IF(LH_ColPeriod=0,W138-U138+V138,SUMIFS(INDEX(LH_Data,0,LH_ColAcc),INDEX(LH_Data,0,LH_ColFirst),$A138,INDEX(LH_Data,0,LH_ColSur),$B138,INDEX(LH_Data,0,LH_ColCat),BonusCat,INDEX(LH_Data,0,LH_ColPeriod),LH_OpenLabel)*UnitFactor))))</f>
        <v/>
      </c>
      <c r="U138" s="17" t="str">
        <f aca="false">IF(AK138=0,"",IF(NOT(LH_Ready),"",SUMIFS(INDEX(LH_Data,0,LH_ColAcc),INDEX(LH_Data,0,LH_ColFirst),$A138,INDEX(LH_Data,0,LH_ColSur),$B138,INDEX(LH_Data,0,LH_ColCat),BonusCat,INDEX(LH_Data,0,LH_ColStart),"&gt;="&amp;AL138)*UnitFactor))</f>
        <v/>
      </c>
      <c r="V138" s="17" t="str">
        <f aca="false">IF(AK138=0,"",IF(NOT(LH_Ready),"",SUMIFS(INDEX(LH_Data,0,LH_ColTaken),INDEX(LH_Data,0,LH_ColFirst),$A138,INDEX(LH_Data,0,LH_ColSur),$B138,INDEX(LH_Data,0,LH_ColCat),BonusCat,INDEX(LH_Data,0,LH_ColStart),"&gt;="&amp;AL138)*UnitFactor))</f>
        <v/>
      </c>
      <c r="W138" s="17" t="str">
        <f aca="false">IF(AK138=0,"",IF(NOT(LH_Ready),"",IF(BH138=0,0,INDEX(INDEX(LH_Data,0,LH_ColClose),BH138-1)*UnitFactor)))</f>
        <v/>
      </c>
      <c r="X138" s="17" t="str">
        <f aca="false">IF(AK138=0,"",(MAX(0,BD138-BQ138)-MAX(0,BE138-BQ138))*HoursPerDay)</f>
        <v/>
      </c>
      <c r="Y138" s="17"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N138-N(T138)-N(U138)))))</f>
        <v/>
      </c>
      <c r="Z138" s="16" t="str">
        <f aca="false">IF(OR(AK138=0,Y138=""),"",IF(Y138&gt;0,"Yes","No"))</f>
        <v/>
      </c>
      <c r="AA138" s="16"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17" t="str">
        <f aca="false">IF(OR(AK138=0,T138=""),"",MAX(0,BE138-BQ138)*HoursPerDay-T138)</f>
        <v/>
      </c>
      <c r="AC138" s="16" t="str">
        <f aca="false">IF(AK138=0,"",BG138)</f>
        <v/>
      </c>
      <c r="AD138" s="16"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17" t="str">
        <f aca="false">IF(AK138=0,"",O138-MAX(0,BL138-BQ138))</f>
        <v/>
      </c>
      <c r="AF138" s="14" t="str">
        <f aca="false">IF(OR(AK138=0,AE138="",N(AE138)=0,BM138=""),"",EDATE(AL138,BM138))</f>
        <v/>
      </c>
      <c r="AG138" s="17" t="str">
        <f aca="false">IF(AK138=0,"",MIN(BD138,BQ138))</f>
        <v/>
      </c>
      <c r="AH138" s="17" t="str">
        <f aca="false">IF(AK138=0,"",IF(NOT(LH_Ready),"",IF(BG138=0,0,MAX(0,ROUND(N(T138)+N(U138)-N138,2)))))</f>
        <v/>
      </c>
      <c r="AI138" s="12"/>
      <c r="AJ138" s="12"/>
      <c r="AK138" s="16" t="n">
        <f aca="false">IF(OR(LEN($A138&amp;$B138)=0,$F138=""),0,1)</f>
        <v>0</v>
      </c>
      <c r="AL138" s="14"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16" t="str">
        <f aca="false">IF(AK138=0,"",COUNT($G138:$I138))</f>
        <v/>
      </c>
      <c r="AN138" s="14" t="str">
        <f aca="false">IF(AK138=0,"",IFERROR(SMALL($G138:$I138,1),""))</f>
        <v/>
      </c>
      <c r="AO138" s="14" t="str">
        <f aca="false">IF(AK138=0,"",IFERROR(SMALL($G138:$I138,2),""))</f>
        <v/>
      </c>
      <c r="AP138" s="14" t="str">
        <f aca="false">IF(AK138=0,"",IFERROR(SMALL($G138:$I138,3),""))</f>
        <v/>
      </c>
      <c r="AQ138" s="16" t="str">
        <f aca="false">IF(AK138=0,"",IF(AN138="","",IF(AN138=$H138,"Part-Time",IF(AN138=$I138,"Full-Time","Casual"))))</f>
        <v/>
      </c>
      <c r="AR138" s="16" t="str">
        <f aca="false">IF(AK138=0,"",IF(AO138="","",IF(AO138=$H138,"Part-Time",IF(AO138=$I138,"Full-Time","Casual"))))</f>
        <v/>
      </c>
      <c r="AS138" s="16" t="str">
        <f aca="false">IF(AK138=0,"",IF(AP138="","",IF(AP138=$H138,"Part-Time",IF(AP138=$I138,"Full-Time","Casual"))))</f>
        <v/>
      </c>
      <c r="AT138" s="16"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16" t="str">
        <f aca="false">IF(AK138=0,"",IF(AM138&lt;2,"",IF(OR(ISNUMBER(SEARCH("full",AR138)),UPPER(TRIM(AR138))="FT",UPPER(TRIM(AR138))="FTE"),"FT",IF(AND(OR(ISNUMBER(SEARCH("part",AR138)),UPPER(TRIM(AR138))="PT",UPPER(TRIM(AR138))="PTE"),Apply2026="Yes",OR($P138="",N($P138)&gt;=PT_MinHours)),"PT","None"))))</f>
        <v/>
      </c>
      <c r="AV138" s="16" t="str">
        <f aca="false">IF(AK138=0,"",IF(AM138&lt;3,"",IF(OR(ISNUMBER(SEARCH("full",AS138)),UPPER(TRIM(AS138))="FT",UPPER(TRIM(AS138))="FTE"),"FT",IF(AND(OR(ISNUMBER(SEARCH("part",AS138)),UPPER(TRIM(AS138))="PT",UPPER(TRIM(AS138))="PTE"),Apply2026="Yes",OR($P138="",N($P138)&gt;=PT_MinHours)),"PT","None"))))</f>
        <v/>
      </c>
      <c r="AW138" s="16" t="str">
        <f aca="false">IF(AK138=0,"",IF(AND(AM138&gt;=3,AP138&lt;=AsOfDate),AV138,IF(AND(AM138&gt;=2,AO138&lt;=AsOfDate),AU138,AT138)))</f>
        <v/>
      </c>
      <c r="AX138" s="16" t="str">
        <f aca="false">IF(AK138=0,"",IF(AsOfDate&lt;AL138,-1,12*(YEAR(AsOfDate)-YEAR(AL138))+MONTH(AsOfDate)-MONTH(AL138)-IF(DAY(AsOfDate)&lt;MIN(DAY(AL138),DAY(EOMONTH(AsOfDate,0))),1,0)))</f>
        <v/>
      </c>
      <c r="AY138" s="16" t="str">
        <f aca="false">IF(AK138=0,"",IF(OR(AM138&lt;2,AO138&gt;AsOfDate),AX138,IF((AO138-1)&lt;AL138,-1,12*(YEAR((AO138-1))-YEAR(AL138))+MONTH((AO138-1))-MONTH(AL138)-IF(DAY((AO138-1))&lt;MIN(DAY(AL138),DAY(EOMONTH((AO138-1),0))),1,0))))</f>
        <v/>
      </c>
      <c r="AZ138" s="16" t="str">
        <f aca="false">IF(AK138=0,"",IF(OR(AM138&lt;3,AP138&gt;AsOfDate),AX138,IF((AP138-1)&lt;AL138,-1,12*(YEAR((AP138-1))-YEAR(AL138))+MONTH((AP138-1))-MONTH(AL138)-IF(DAY((AP138-1))&lt;MIN(DAY(AL138),DAY(EOMONTH((AP138-1),0))),1,0))))</f>
        <v/>
      </c>
      <c r="BA138" s="16" t="str">
        <f aca="false">IF(AK138=0,"",IF(PFYDate&lt;AL138,-1,12*(YEAR(PFYDate)-YEAR(AL138))+MONTH(PFYDate)-MONTH(AL138)-IF(DAY(PFYDate)&lt;MIN(DAY(AL138),DAY(EOMONTH(PFYDate,0))),1,0)))</f>
        <v/>
      </c>
      <c r="BB138" s="16" t="str">
        <f aca="false">IF(AK138=0,"",IF(OR(AM138&lt;2,AO138&gt;PFYDate),BA138,IF((AO138-1)&lt;AL138,-1,12*(YEAR((AO138-1))-YEAR(AL138))+MONTH((AO138-1))-MONTH(AL138)-IF(DAY((AO138-1))&lt;MIN(DAY(AL138),DAY(EOMONTH((AO138-1),0))),1,0))))</f>
        <v/>
      </c>
      <c r="BC138" s="16" t="str">
        <f aca="false">IF(AK138=0,"",IF(OR(AM138&lt;3,AP138&gt;PFYDate),BA138,IF((AP138-1)&lt;AL138,-1,12*(YEAR((AP138-1))-YEAR(AL138))+MONTH((AP138-1))-MONTH(AL138)-IF(DAY((AP138-1))&lt;MIN(DAY(AL138),DAY(EOMONTH((AP138-1),0))),1,0))))</f>
        <v/>
      </c>
      <c r="BD138" s="16"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16"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16" t="str">
        <f aca="false">IF(AK138=0,"",IF(AW138="FT",IF(AX138&lt;FT_First,FT_First,IF(AX138&lt;FT_Y5,MIN(FT_Y5,FT_First+FT_Int1*(INT((AX138-FT_First)/FT_Int1)+1)),FT_Y5+12*INT((AX138-FT_Y5)/12)+FT_Int2*(INT(MOD(AX138-FT_Y5,12)/FT_Int2)+1))),IF(AW138="PT",IF(AX138&lt;PT_First,PT_First,PT_First+PT_Int*(INT((AX138-PT_First)/PT_Int)+1)),"")))</f>
        <v/>
      </c>
      <c r="BG138" s="16" t="str">
        <f aca="false">IF(AK138=0,"",IF(NOT(LH_Ready),0,COUNTIFS(INDEX(LH_Data,0,LH_ColFirst),$A138,INDEX(LH_Data,0,LH_ColSur),$B138,INDEX(LH_Data,0,LH_ColCat),BonusCat)))</f>
        <v/>
      </c>
      <c r="BH138" s="16" t="str">
        <f aca="false">IF(AK138=0,"",IF(OR(NOT(LH_Ready),BG138=0),0,SUMPRODUCT(MAX((INDEX(LH_Data,0,LH_ColFirst)=$A138)*(INDEX(LH_Data,0,LH_ColSur)=$B138)*(INDEX(LH_Data,0,LH_ColCat)=BonusCat)*ROW(LH_Data)))))</f>
        <v/>
      </c>
      <c r="BI138" s="16" t="str">
        <f aca="false">IF(AK138=0,"",IF(EOMONTH(AsOfDate,-1)&lt;AL138,-1,12*(YEAR(EOMONTH(AsOfDate,-1))-YEAR(AL138))+MONTH(EOMONTH(AsOfDate,-1))-MONTH(AL138)-IF(DAY(EOMONTH(AsOfDate,-1))&lt;MIN(DAY(AL138),DAY(EOMONTH(EOMONTH(AsOfDate,-1),0))),1,0)))</f>
        <v/>
      </c>
      <c r="BJ138" s="16" t="str">
        <f aca="false">IF(AK138=0,"",IF(OR(AM138&lt;2,AO138&gt;EOMONTH(AsOfDate,-1)),BI138,IF((AO138-1)&lt;AL138,-1,12*(YEAR((AO138-1))-YEAR(AL138))+MONTH((AO138-1))-MONTH(AL138)-IF(DAY((AO138-1))&lt;MIN(DAY(AL138),DAY(EOMONTH((AO138-1),0))),1,0))))</f>
        <v/>
      </c>
      <c r="BK138" s="16" t="str">
        <f aca="false">IF(AK138=0,"",IF(OR(AM138&lt;3,AP138&gt;EOMONTH(AsOfDate,-1)),BI138,IF((AP138-1)&lt;AL138,-1,12*(YEAR((AP138-1))-YEAR(AL138))+MONTH((AP138-1))-MONTH(AL138)-IF(DAY((AP138-1))&lt;MIN(DAY(AL138),DAY(EOMONTH((AP138-1),0))),1,0))))</f>
        <v/>
      </c>
      <c r="BL138" s="16"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16" t="str">
        <f aca="false">IF(AK138=0,"",IF(AW138="FT",IF(AX138&lt;FT_First,"",IF(AX138&lt;FT_Y5,FT_First+FT_Int1*INT((AX138-FT_First)/FT_Int1),FT_Y5+FT_Int2*INT((AX138-FT_Y5)/FT_Int2))),IF(AW138="PT",IF(AX138&lt;PT_First,"",PT_First+PT_Int*INT((AX138-PT_First)/PT_Int)),"")))</f>
        <v/>
      </c>
      <c r="BN138" s="16" t="str">
        <f aca="false">IF(AK138=0,"",IF((SchemeStart-1)&lt;AL138,-1,12*(YEAR((SchemeStart-1))-YEAR(AL138))+MONTH((SchemeStart-1))-MONTH(AL138)-IF(DAY((SchemeStart-1))&lt;MIN(DAY(AL138),DAY(EOMONTH((SchemeStart-1),0))),1,0)))</f>
        <v/>
      </c>
      <c r="BO138" s="16" t="str">
        <f aca="false">IF(AK138=0,"",IF(OR(AM138&lt;2,AO138&gt;(SchemeStart-1)),BN138,IF((AO138-1)&lt;AL138,-1,12*(YEAR((AO138-1))-YEAR(AL138))+MONTH((AO138-1))-MONTH(AL138)-IF(DAY((AO138-1))&lt;MIN(DAY(AL138),DAY(EOMONTH((AO138-1),0))),1,0))))</f>
        <v/>
      </c>
      <c r="BP138" s="16" t="str">
        <f aca="false">IF(AK138=0,"",IF(OR(AM138&lt;3,AP138&gt;(SchemeStart-1)),BN138,IF((AP138-1)&lt;AL138,-1,12*(YEAR((AP138-1))-YEAR(AL138))+MONTH((AP138-1))-MONTH(AL138)-IF(DAY((AP138-1))&lt;MIN(DAY(AL138),DAY(EOMONTH((AP138-1),0))),1,0))))</f>
        <v/>
      </c>
      <c r="BQ138" s="16"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12"/>
      <c r="B139" s="12"/>
      <c r="C139" s="12"/>
      <c r="D139" s="13"/>
      <c r="E139" s="14" t="str">
        <f aca="false">IF(OR(AK139=0,$D139=""),"",DATE(YEAR(AsOfDate)+IF(DATE(YEAR(AsOfDate),MONTH($D139),DAY($D139))&lt;=AsOfDate,1,0),MONTH($D139),DAY($D139)))</f>
        <v/>
      </c>
      <c r="F139" s="13"/>
      <c r="G139" s="13"/>
      <c r="H139" s="13"/>
      <c r="I139" s="13"/>
      <c r="J139" s="13"/>
      <c r="K139" s="14" t="str">
        <f aca="false">IF(AK139=0,"",DATE(YEAR(AsOfDate)+IF(DATE(YEAR(AsOfDate),MONTH(AL139),DAY(AL139))&lt;=AsOfDate,1,0),MONTH(AL139),DAY(AL139)))</f>
        <v/>
      </c>
      <c r="L139" s="15" t="str">
        <f aca="false">IF(AK139=0,"",ROUND((AsOfDate-AL139)/365.25,1))</f>
        <v/>
      </c>
      <c r="M139" s="16" t="str">
        <f aca="false">IF(AK139=0,"",IF(AsOfDate&lt;AL139,"-",DATEDIF(AL139,AsOfDate,"y")&amp;"y "&amp;DATEDIF(AL139,AsOfDate,"ym")&amp;"m "&amp;DATEDIF(AL139,AsOfDate,"md")&amp;"d"))</f>
        <v/>
      </c>
      <c r="N139" s="17" t="str">
        <f aca="false">IF(AK139=0,"",O139*HoursPerDay)</f>
        <v/>
      </c>
      <c r="O139" s="17" t="str">
        <f aca="false">IF(AK139=0,"",MAX(0,BD139-BQ139))</f>
        <v/>
      </c>
      <c r="P139" s="18"/>
      <c r="Q139" s="16"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16"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IF(AK139=0,"",IF(AW139="None","",EDATE(AL139,BF139)))</f>
        <v/>
      </c>
      <c r="T139" s="17" t="str">
        <f aca="false">IF(AK139=0,"",IF(NOT(LH_Ready),"",IF($F139&gt;PFYDate,0,IF(LH_ColPeriod=0,W139-U139+V139,SUMIFS(INDEX(LH_Data,0,LH_ColAcc),INDEX(LH_Data,0,LH_ColFirst),$A139,INDEX(LH_Data,0,LH_ColSur),$B139,INDEX(LH_Data,0,LH_ColCat),BonusCat,INDEX(LH_Data,0,LH_ColPeriod),LH_OpenLabel)*UnitFactor))))</f>
        <v/>
      </c>
      <c r="U139" s="17" t="str">
        <f aca="false">IF(AK139=0,"",IF(NOT(LH_Ready),"",SUMIFS(INDEX(LH_Data,0,LH_ColAcc),INDEX(LH_Data,0,LH_ColFirst),$A139,INDEX(LH_Data,0,LH_ColSur),$B139,INDEX(LH_Data,0,LH_ColCat),BonusCat,INDEX(LH_Data,0,LH_ColStart),"&gt;="&amp;AL139)*UnitFactor))</f>
        <v/>
      </c>
      <c r="V139" s="17" t="str">
        <f aca="false">IF(AK139=0,"",IF(NOT(LH_Ready),"",SUMIFS(INDEX(LH_Data,0,LH_ColTaken),INDEX(LH_Data,0,LH_ColFirst),$A139,INDEX(LH_Data,0,LH_ColSur),$B139,INDEX(LH_Data,0,LH_ColCat),BonusCat,INDEX(LH_Data,0,LH_ColStart),"&gt;="&amp;AL139)*UnitFactor))</f>
        <v/>
      </c>
      <c r="W139" s="17" t="str">
        <f aca="false">IF(AK139=0,"",IF(NOT(LH_Ready),"",IF(BH139=0,0,INDEX(INDEX(LH_Data,0,LH_ColClose),BH139-1)*UnitFactor)))</f>
        <v/>
      </c>
      <c r="X139" s="17" t="str">
        <f aca="false">IF(AK139=0,"",(MAX(0,BD139-BQ139)-MAX(0,BE139-BQ139))*HoursPerDay)</f>
        <v/>
      </c>
      <c r="Y139" s="17"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N139-N(T139)-N(U139)))))</f>
        <v/>
      </c>
      <c r="Z139" s="16" t="str">
        <f aca="false">IF(OR(AK139=0,Y139=""),"",IF(Y139&gt;0,"Yes","No"))</f>
        <v/>
      </c>
      <c r="AA139" s="16"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17" t="str">
        <f aca="false">IF(OR(AK139=0,T139=""),"",MAX(0,BE139-BQ139)*HoursPerDay-T139)</f>
        <v/>
      </c>
      <c r="AC139" s="16" t="str">
        <f aca="false">IF(AK139=0,"",BG139)</f>
        <v/>
      </c>
      <c r="AD139" s="16"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17" t="str">
        <f aca="false">IF(AK139=0,"",O139-MAX(0,BL139-BQ139))</f>
        <v/>
      </c>
      <c r="AF139" s="14" t="str">
        <f aca="false">IF(OR(AK139=0,AE139="",N(AE139)=0,BM139=""),"",EDATE(AL139,BM139))</f>
        <v/>
      </c>
      <c r="AG139" s="17" t="str">
        <f aca="false">IF(AK139=0,"",MIN(BD139,BQ139))</f>
        <v/>
      </c>
      <c r="AH139" s="17" t="str">
        <f aca="false">IF(AK139=0,"",IF(NOT(LH_Ready),"",IF(BG139=0,0,MAX(0,ROUND(N(T139)+N(U139)-N139,2)))))</f>
        <v/>
      </c>
      <c r="AI139" s="12"/>
      <c r="AJ139" s="12"/>
      <c r="AK139" s="16" t="n">
        <f aca="false">IF(OR(LEN($A139&amp;$B139)=0,$F139=""),0,1)</f>
        <v>0</v>
      </c>
      <c r="AL139" s="14"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16" t="str">
        <f aca="false">IF(AK139=0,"",COUNT($G139:$I139))</f>
        <v/>
      </c>
      <c r="AN139" s="14" t="str">
        <f aca="false">IF(AK139=0,"",IFERROR(SMALL($G139:$I139,1),""))</f>
        <v/>
      </c>
      <c r="AO139" s="14" t="str">
        <f aca="false">IF(AK139=0,"",IFERROR(SMALL($G139:$I139,2),""))</f>
        <v/>
      </c>
      <c r="AP139" s="14" t="str">
        <f aca="false">IF(AK139=0,"",IFERROR(SMALL($G139:$I139,3),""))</f>
        <v/>
      </c>
      <c r="AQ139" s="16" t="str">
        <f aca="false">IF(AK139=0,"",IF(AN139="","",IF(AN139=$H139,"Part-Time",IF(AN139=$I139,"Full-Time","Casual"))))</f>
        <v/>
      </c>
      <c r="AR139" s="16" t="str">
        <f aca="false">IF(AK139=0,"",IF(AO139="","",IF(AO139=$H139,"Part-Time",IF(AO139=$I139,"Full-Time","Casual"))))</f>
        <v/>
      </c>
      <c r="AS139" s="16" t="str">
        <f aca="false">IF(AK139=0,"",IF(AP139="","",IF(AP139=$H139,"Part-Time",IF(AP139=$I139,"Full-Time","Casual"))))</f>
        <v/>
      </c>
      <c r="AT139" s="16"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16" t="str">
        <f aca="false">IF(AK139=0,"",IF(AM139&lt;2,"",IF(OR(ISNUMBER(SEARCH("full",AR139)),UPPER(TRIM(AR139))="FT",UPPER(TRIM(AR139))="FTE"),"FT",IF(AND(OR(ISNUMBER(SEARCH("part",AR139)),UPPER(TRIM(AR139))="PT",UPPER(TRIM(AR139))="PTE"),Apply2026="Yes",OR($P139="",N($P139)&gt;=PT_MinHours)),"PT","None"))))</f>
        <v/>
      </c>
      <c r="AV139" s="16" t="str">
        <f aca="false">IF(AK139=0,"",IF(AM139&lt;3,"",IF(OR(ISNUMBER(SEARCH("full",AS139)),UPPER(TRIM(AS139))="FT",UPPER(TRIM(AS139))="FTE"),"FT",IF(AND(OR(ISNUMBER(SEARCH("part",AS139)),UPPER(TRIM(AS139))="PT",UPPER(TRIM(AS139))="PTE"),Apply2026="Yes",OR($P139="",N($P139)&gt;=PT_MinHours)),"PT","None"))))</f>
        <v/>
      </c>
      <c r="AW139" s="16" t="str">
        <f aca="false">IF(AK139=0,"",IF(AND(AM139&gt;=3,AP139&lt;=AsOfDate),AV139,IF(AND(AM139&gt;=2,AO139&lt;=AsOfDate),AU139,AT139)))</f>
        <v/>
      </c>
      <c r="AX139" s="16" t="str">
        <f aca="false">IF(AK139=0,"",IF(AsOfDate&lt;AL139,-1,12*(YEAR(AsOfDate)-YEAR(AL139))+MONTH(AsOfDate)-MONTH(AL139)-IF(DAY(AsOfDate)&lt;MIN(DAY(AL139),DAY(EOMONTH(AsOfDate,0))),1,0)))</f>
        <v/>
      </c>
      <c r="AY139" s="16" t="str">
        <f aca="false">IF(AK139=0,"",IF(OR(AM139&lt;2,AO139&gt;AsOfDate),AX139,IF((AO139-1)&lt;AL139,-1,12*(YEAR((AO139-1))-YEAR(AL139))+MONTH((AO139-1))-MONTH(AL139)-IF(DAY((AO139-1))&lt;MIN(DAY(AL139),DAY(EOMONTH((AO139-1),0))),1,0))))</f>
        <v/>
      </c>
      <c r="AZ139" s="16" t="str">
        <f aca="false">IF(AK139=0,"",IF(OR(AM139&lt;3,AP139&gt;AsOfDate),AX139,IF((AP139-1)&lt;AL139,-1,12*(YEAR((AP139-1))-YEAR(AL139))+MONTH((AP139-1))-MONTH(AL139)-IF(DAY((AP139-1))&lt;MIN(DAY(AL139),DAY(EOMONTH((AP139-1),0))),1,0))))</f>
        <v/>
      </c>
      <c r="BA139" s="16" t="str">
        <f aca="false">IF(AK139=0,"",IF(PFYDate&lt;AL139,-1,12*(YEAR(PFYDate)-YEAR(AL139))+MONTH(PFYDate)-MONTH(AL139)-IF(DAY(PFYDate)&lt;MIN(DAY(AL139),DAY(EOMONTH(PFYDate,0))),1,0)))</f>
        <v/>
      </c>
      <c r="BB139" s="16" t="str">
        <f aca="false">IF(AK139=0,"",IF(OR(AM139&lt;2,AO139&gt;PFYDate),BA139,IF((AO139-1)&lt;AL139,-1,12*(YEAR((AO139-1))-YEAR(AL139))+MONTH((AO139-1))-MONTH(AL139)-IF(DAY((AO139-1))&lt;MIN(DAY(AL139),DAY(EOMONTH((AO139-1),0))),1,0))))</f>
        <v/>
      </c>
      <c r="BC139" s="16" t="str">
        <f aca="false">IF(AK139=0,"",IF(OR(AM139&lt;3,AP139&gt;PFYDate),BA139,IF((AP139-1)&lt;AL139,-1,12*(YEAR((AP139-1))-YEAR(AL139))+MONTH((AP139-1))-MONTH(AL139)-IF(DAY((AP139-1))&lt;MIN(DAY(AL139),DAY(EOMONTH((AP139-1),0))),1,0))))</f>
        <v/>
      </c>
      <c r="BD139" s="16"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16"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16" t="str">
        <f aca="false">IF(AK139=0,"",IF(AW139="FT",IF(AX139&lt;FT_First,FT_First,IF(AX139&lt;FT_Y5,MIN(FT_Y5,FT_First+FT_Int1*(INT((AX139-FT_First)/FT_Int1)+1)),FT_Y5+12*INT((AX139-FT_Y5)/12)+FT_Int2*(INT(MOD(AX139-FT_Y5,12)/FT_Int2)+1))),IF(AW139="PT",IF(AX139&lt;PT_First,PT_First,PT_First+PT_Int*(INT((AX139-PT_First)/PT_Int)+1)),"")))</f>
        <v/>
      </c>
      <c r="BG139" s="16" t="str">
        <f aca="false">IF(AK139=0,"",IF(NOT(LH_Ready),0,COUNTIFS(INDEX(LH_Data,0,LH_ColFirst),$A139,INDEX(LH_Data,0,LH_ColSur),$B139,INDEX(LH_Data,0,LH_ColCat),BonusCat)))</f>
        <v/>
      </c>
      <c r="BH139" s="16" t="str">
        <f aca="false">IF(AK139=0,"",IF(OR(NOT(LH_Ready),BG139=0),0,SUMPRODUCT(MAX((INDEX(LH_Data,0,LH_ColFirst)=$A139)*(INDEX(LH_Data,0,LH_ColSur)=$B139)*(INDEX(LH_Data,0,LH_ColCat)=BonusCat)*ROW(LH_Data)))))</f>
        <v/>
      </c>
      <c r="BI139" s="16" t="str">
        <f aca="false">IF(AK139=0,"",IF(EOMONTH(AsOfDate,-1)&lt;AL139,-1,12*(YEAR(EOMONTH(AsOfDate,-1))-YEAR(AL139))+MONTH(EOMONTH(AsOfDate,-1))-MONTH(AL139)-IF(DAY(EOMONTH(AsOfDate,-1))&lt;MIN(DAY(AL139),DAY(EOMONTH(EOMONTH(AsOfDate,-1),0))),1,0)))</f>
        <v/>
      </c>
      <c r="BJ139" s="16" t="str">
        <f aca="false">IF(AK139=0,"",IF(OR(AM139&lt;2,AO139&gt;EOMONTH(AsOfDate,-1)),BI139,IF((AO139-1)&lt;AL139,-1,12*(YEAR((AO139-1))-YEAR(AL139))+MONTH((AO139-1))-MONTH(AL139)-IF(DAY((AO139-1))&lt;MIN(DAY(AL139),DAY(EOMONTH((AO139-1),0))),1,0))))</f>
        <v/>
      </c>
      <c r="BK139" s="16" t="str">
        <f aca="false">IF(AK139=0,"",IF(OR(AM139&lt;3,AP139&gt;EOMONTH(AsOfDate,-1)),BI139,IF((AP139-1)&lt;AL139,-1,12*(YEAR((AP139-1))-YEAR(AL139))+MONTH((AP139-1))-MONTH(AL139)-IF(DAY((AP139-1))&lt;MIN(DAY(AL139),DAY(EOMONTH((AP139-1),0))),1,0))))</f>
        <v/>
      </c>
      <c r="BL139" s="16"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16" t="str">
        <f aca="false">IF(AK139=0,"",IF(AW139="FT",IF(AX139&lt;FT_First,"",IF(AX139&lt;FT_Y5,FT_First+FT_Int1*INT((AX139-FT_First)/FT_Int1),FT_Y5+FT_Int2*INT((AX139-FT_Y5)/FT_Int2))),IF(AW139="PT",IF(AX139&lt;PT_First,"",PT_First+PT_Int*INT((AX139-PT_First)/PT_Int)),"")))</f>
        <v/>
      </c>
      <c r="BN139" s="16" t="str">
        <f aca="false">IF(AK139=0,"",IF((SchemeStart-1)&lt;AL139,-1,12*(YEAR((SchemeStart-1))-YEAR(AL139))+MONTH((SchemeStart-1))-MONTH(AL139)-IF(DAY((SchemeStart-1))&lt;MIN(DAY(AL139),DAY(EOMONTH((SchemeStart-1),0))),1,0)))</f>
        <v/>
      </c>
      <c r="BO139" s="16" t="str">
        <f aca="false">IF(AK139=0,"",IF(OR(AM139&lt;2,AO139&gt;(SchemeStart-1)),BN139,IF((AO139-1)&lt;AL139,-1,12*(YEAR((AO139-1))-YEAR(AL139))+MONTH((AO139-1))-MONTH(AL139)-IF(DAY((AO139-1))&lt;MIN(DAY(AL139),DAY(EOMONTH((AO139-1),0))),1,0))))</f>
        <v/>
      </c>
      <c r="BP139" s="16" t="str">
        <f aca="false">IF(AK139=0,"",IF(OR(AM139&lt;3,AP139&gt;(SchemeStart-1)),BN139,IF((AP139-1)&lt;AL139,-1,12*(YEAR((AP139-1))-YEAR(AL139))+MONTH((AP139-1))-MONTH(AL139)-IF(DAY((AP139-1))&lt;MIN(DAY(AL139),DAY(EOMONTH((AP139-1),0))),1,0))))</f>
        <v/>
      </c>
      <c r="BQ139" s="16"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12"/>
      <c r="B140" s="12"/>
      <c r="C140" s="12"/>
      <c r="D140" s="13"/>
      <c r="E140" s="14" t="str">
        <f aca="false">IF(OR(AK140=0,$D140=""),"",DATE(YEAR(AsOfDate)+IF(DATE(YEAR(AsOfDate),MONTH($D140),DAY($D140))&lt;=AsOfDate,1,0),MONTH($D140),DAY($D140)))</f>
        <v/>
      </c>
      <c r="F140" s="13"/>
      <c r="G140" s="13"/>
      <c r="H140" s="13"/>
      <c r="I140" s="13"/>
      <c r="J140" s="13"/>
      <c r="K140" s="14" t="str">
        <f aca="false">IF(AK140=0,"",DATE(YEAR(AsOfDate)+IF(DATE(YEAR(AsOfDate),MONTH(AL140),DAY(AL140))&lt;=AsOfDate,1,0),MONTH(AL140),DAY(AL140)))</f>
        <v/>
      </c>
      <c r="L140" s="15" t="str">
        <f aca="false">IF(AK140=0,"",ROUND((AsOfDate-AL140)/365.25,1))</f>
        <v/>
      </c>
      <c r="M140" s="16" t="str">
        <f aca="false">IF(AK140=0,"",IF(AsOfDate&lt;AL140,"-",DATEDIF(AL140,AsOfDate,"y")&amp;"y "&amp;DATEDIF(AL140,AsOfDate,"ym")&amp;"m "&amp;DATEDIF(AL140,AsOfDate,"md")&amp;"d"))</f>
        <v/>
      </c>
      <c r="N140" s="17" t="str">
        <f aca="false">IF(AK140=0,"",O140*HoursPerDay)</f>
        <v/>
      </c>
      <c r="O140" s="17" t="str">
        <f aca="false">IF(AK140=0,"",MAX(0,BD140-BQ140))</f>
        <v/>
      </c>
      <c r="P140" s="18"/>
      <c r="Q140" s="16"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16"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IF(AK140=0,"",IF(AW140="None","",EDATE(AL140,BF140)))</f>
        <v/>
      </c>
      <c r="T140" s="17" t="str">
        <f aca="false">IF(AK140=0,"",IF(NOT(LH_Ready),"",IF($F140&gt;PFYDate,0,IF(LH_ColPeriod=0,W140-U140+V140,SUMIFS(INDEX(LH_Data,0,LH_ColAcc),INDEX(LH_Data,0,LH_ColFirst),$A140,INDEX(LH_Data,0,LH_ColSur),$B140,INDEX(LH_Data,0,LH_ColCat),BonusCat,INDEX(LH_Data,0,LH_ColPeriod),LH_OpenLabel)*UnitFactor))))</f>
        <v/>
      </c>
      <c r="U140" s="17" t="str">
        <f aca="false">IF(AK140=0,"",IF(NOT(LH_Ready),"",SUMIFS(INDEX(LH_Data,0,LH_ColAcc),INDEX(LH_Data,0,LH_ColFirst),$A140,INDEX(LH_Data,0,LH_ColSur),$B140,INDEX(LH_Data,0,LH_ColCat),BonusCat,INDEX(LH_Data,0,LH_ColStart),"&gt;="&amp;AL140)*UnitFactor))</f>
        <v/>
      </c>
      <c r="V140" s="17" t="str">
        <f aca="false">IF(AK140=0,"",IF(NOT(LH_Ready),"",SUMIFS(INDEX(LH_Data,0,LH_ColTaken),INDEX(LH_Data,0,LH_ColFirst),$A140,INDEX(LH_Data,0,LH_ColSur),$B140,INDEX(LH_Data,0,LH_ColCat),BonusCat,INDEX(LH_Data,0,LH_ColStart),"&gt;="&amp;AL140)*UnitFactor))</f>
        <v/>
      </c>
      <c r="W140" s="17" t="str">
        <f aca="false">IF(AK140=0,"",IF(NOT(LH_Ready),"",IF(BH140=0,0,INDEX(INDEX(LH_Data,0,LH_ColClose),BH140-1)*UnitFactor)))</f>
        <v/>
      </c>
      <c r="X140" s="17" t="str">
        <f aca="false">IF(AK140=0,"",(MAX(0,BD140-BQ140)-MAX(0,BE140-BQ140))*HoursPerDay)</f>
        <v/>
      </c>
      <c r="Y140" s="17"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N140-N(T140)-N(U140)))))</f>
        <v/>
      </c>
      <c r="Z140" s="16" t="str">
        <f aca="false">IF(OR(AK140=0,Y140=""),"",IF(Y140&gt;0,"Yes","No"))</f>
        <v/>
      </c>
      <c r="AA140" s="16"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17" t="str">
        <f aca="false">IF(OR(AK140=0,T140=""),"",MAX(0,BE140-BQ140)*HoursPerDay-T140)</f>
        <v/>
      </c>
      <c r="AC140" s="16" t="str">
        <f aca="false">IF(AK140=0,"",BG140)</f>
        <v/>
      </c>
      <c r="AD140" s="16"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17" t="str">
        <f aca="false">IF(AK140=0,"",O140-MAX(0,BL140-BQ140))</f>
        <v/>
      </c>
      <c r="AF140" s="14" t="str">
        <f aca="false">IF(OR(AK140=0,AE140="",N(AE140)=0,BM140=""),"",EDATE(AL140,BM140))</f>
        <v/>
      </c>
      <c r="AG140" s="17" t="str">
        <f aca="false">IF(AK140=0,"",MIN(BD140,BQ140))</f>
        <v/>
      </c>
      <c r="AH140" s="17" t="str">
        <f aca="false">IF(AK140=0,"",IF(NOT(LH_Ready),"",IF(BG140=0,0,MAX(0,ROUND(N(T140)+N(U140)-N140,2)))))</f>
        <v/>
      </c>
      <c r="AI140" s="12"/>
      <c r="AJ140" s="12"/>
      <c r="AK140" s="16" t="n">
        <f aca="false">IF(OR(LEN($A140&amp;$B140)=0,$F140=""),0,1)</f>
        <v>0</v>
      </c>
      <c r="AL140" s="14"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16" t="str">
        <f aca="false">IF(AK140=0,"",COUNT($G140:$I140))</f>
        <v/>
      </c>
      <c r="AN140" s="14" t="str">
        <f aca="false">IF(AK140=0,"",IFERROR(SMALL($G140:$I140,1),""))</f>
        <v/>
      </c>
      <c r="AO140" s="14" t="str">
        <f aca="false">IF(AK140=0,"",IFERROR(SMALL($G140:$I140,2),""))</f>
        <v/>
      </c>
      <c r="AP140" s="14" t="str">
        <f aca="false">IF(AK140=0,"",IFERROR(SMALL($G140:$I140,3),""))</f>
        <v/>
      </c>
      <c r="AQ140" s="16" t="str">
        <f aca="false">IF(AK140=0,"",IF(AN140="","",IF(AN140=$H140,"Part-Time",IF(AN140=$I140,"Full-Time","Casual"))))</f>
        <v/>
      </c>
      <c r="AR140" s="16" t="str">
        <f aca="false">IF(AK140=0,"",IF(AO140="","",IF(AO140=$H140,"Part-Time",IF(AO140=$I140,"Full-Time","Casual"))))</f>
        <v/>
      </c>
      <c r="AS140" s="16" t="str">
        <f aca="false">IF(AK140=0,"",IF(AP140="","",IF(AP140=$H140,"Part-Time",IF(AP140=$I140,"Full-Time","Casual"))))</f>
        <v/>
      </c>
      <c r="AT140" s="16"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16" t="str">
        <f aca="false">IF(AK140=0,"",IF(AM140&lt;2,"",IF(OR(ISNUMBER(SEARCH("full",AR140)),UPPER(TRIM(AR140))="FT",UPPER(TRIM(AR140))="FTE"),"FT",IF(AND(OR(ISNUMBER(SEARCH("part",AR140)),UPPER(TRIM(AR140))="PT",UPPER(TRIM(AR140))="PTE"),Apply2026="Yes",OR($P140="",N($P140)&gt;=PT_MinHours)),"PT","None"))))</f>
        <v/>
      </c>
      <c r="AV140" s="16" t="str">
        <f aca="false">IF(AK140=0,"",IF(AM140&lt;3,"",IF(OR(ISNUMBER(SEARCH("full",AS140)),UPPER(TRIM(AS140))="FT",UPPER(TRIM(AS140))="FTE"),"FT",IF(AND(OR(ISNUMBER(SEARCH("part",AS140)),UPPER(TRIM(AS140))="PT",UPPER(TRIM(AS140))="PTE"),Apply2026="Yes",OR($P140="",N($P140)&gt;=PT_MinHours)),"PT","None"))))</f>
        <v/>
      </c>
      <c r="AW140" s="16" t="str">
        <f aca="false">IF(AK140=0,"",IF(AND(AM140&gt;=3,AP140&lt;=AsOfDate),AV140,IF(AND(AM140&gt;=2,AO140&lt;=AsOfDate),AU140,AT140)))</f>
        <v/>
      </c>
      <c r="AX140" s="16" t="str">
        <f aca="false">IF(AK140=0,"",IF(AsOfDate&lt;AL140,-1,12*(YEAR(AsOfDate)-YEAR(AL140))+MONTH(AsOfDate)-MONTH(AL140)-IF(DAY(AsOfDate)&lt;MIN(DAY(AL140),DAY(EOMONTH(AsOfDate,0))),1,0)))</f>
        <v/>
      </c>
      <c r="AY140" s="16" t="str">
        <f aca="false">IF(AK140=0,"",IF(OR(AM140&lt;2,AO140&gt;AsOfDate),AX140,IF((AO140-1)&lt;AL140,-1,12*(YEAR((AO140-1))-YEAR(AL140))+MONTH((AO140-1))-MONTH(AL140)-IF(DAY((AO140-1))&lt;MIN(DAY(AL140),DAY(EOMONTH((AO140-1),0))),1,0))))</f>
        <v/>
      </c>
      <c r="AZ140" s="16" t="str">
        <f aca="false">IF(AK140=0,"",IF(OR(AM140&lt;3,AP140&gt;AsOfDate),AX140,IF((AP140-1)&lt;AL140,-1,12*(YEAR((AP140-1))-YEAR(AL140))+MONTH((AP140-1))-MONTH(AL140)-IF(DAY((AP140-1))&lt;MIN(DAY(AL140),DAY(EOMONTH((AP140-1),0))),1,0))))</f>
        <v/>
      </c>
      <c r="BA140" s="16" t="str">
        <f aca="false">IF(AK140=0,"",IF(PFYDate&lt;AL140,-1,12*(YEAR(PFYDate)-YEAR(AL140))+MONTH(PFYDate)-MONTH(AL140)-IF(DAY(PFYDate)&lt;MIN(DAY(AL140),DAY(EOMONTH(PFYDate,0))),1,0)))</f>
        <v/>
      </c>
      <c r="BB140" s="16" t="str">
        <f aca="false">IF(AK140=0,"",IF(OR(AM140&lt;2,AO140&gt;PFYDate),BA140,IF((AO140-1)&lt;AL140,-1,12*(YEAR((AO140-1))-YEAR(AL140))+MONTH((AO140-1))-MONTH(AL140)-IF(DAY((AO140-1))&lt;MIN(DAY(AL140),DAY(EOMONTH((AO140-1),0))),1,0))))</f>
        <v/>
      </c>
      <c r="BC140" s="16" t="str">
        <f aca="false">IF(AK140=0,"",IF(OR(AM140&lt;3,AP140&gt;PFYDate),BA140,IF((AP140-1)&lt;AL140,-1,12*(YEAR((AP140-1))-YEAR(AL140))+MONTH((AP140-1))-MONTH(AL140)-IF(DAY((AP140-1))&lt;MIN(DAY(AL140),DAY(EOMONTH((AP140-1),0))),1,0))))</f>
        <v/>
      </c>
      <c r="BD140" s="16"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16"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16" t="str">
        <f aca="false">IF(AK140=0,"",IF(AW140="FT",IF(AX140&lt;FT_First,FT_First,IF(AX140&lt;FT_Y5,MIN(FT_Y5,FT_First+FT_Int1*(INT((AX140-FT_First)/FT_Int1)+1)),FT_Y5+12*INT((AX140-FT_Y5)/12)+FT_Int2*(INT(MOD(AX140-FT_Y5,12)/FT_Int2)+1))),IF(AW140="PT",IF(AX140&lt;PT_First,PT_First,PT_First+PT_Int*(INT((AX140-PT_First)/PT_Int)+1)),"")))</f>
        <v/>
      </c>
      <c r="BG140" s="16" t="str">
        <f aca="false">IF(AK140=0,"",IF(NOT(LH_Ready),0,COUNTIFS(INDEX(LH_Data,0,LH_ColFirst),$A140,INDEX(LH_Data,0,LH_ColSur),$B140,INDEX(LH_Data,0,LH_ColCat),BonusCat)))</f>
        <v/>
      </c>
      <c r="BH140" s="16" t="str">
        <f aca="false">IF(AK140=0,"",IF(OR(NOT(LH_Ready),BG140=0),0,SUMPRODUCT(MAX((INDEX(LH_Data,0,LH_ColFirst)=$A140)*(INDEX(LH_Data,0,LH_ColSur)=$B140)*(INDEX(LH_Data,0,LH_ColCat)=BonusCat)*ROW(LH_Data)))))</f>
        <v/>
      </c>
      <c r="BI140" s="16" t="str">
        <f aca="false">IF(AK140=0,"",IF(EOMONTH(AsOfDate,-1)&lt;AL140,-1,12*(YEAR(EOMONTH(AsOfDate,-1))-YEAR(AL140))+MONTH(EOMONTH(AsOfDate,-1))-MONTH(AL140)-IF(DAY(EOMONTH(AsOfDate,-1))&lt;MIN(DAY(AL140),DAY(EOMONTH(EOMONTH(AsOfDate,-1),0))),1,0)))</f>
        <v/>
      </c>
      <c r="BJ140" s="16" t="str">
        <f aca="false">IF(AK140=0,"",IF(OR(AM140&lt;2,AO140&gt;EOMONTH(AsOfDate,-1)),BI140,IF((AO140-1)&lt;AL140,-1,12*(YEAR((AO140-1))-YEAR(AL140))+MONTH((AO140-1))-MONTH(AL140)-IF(DAY((AO140-1))&lt;MIN(DAY(AL140),DAY(EOMONTH((AO140-1),0))),1,0))))</f>
        <v/>
      </c>
      <c r="BK140" s="16" t="str">
        <f aca="false">IF(AK140=0,"",IF(OR(AM140&lt;3,AP140&gt;EOMONTH(AsOfDate,-1)),BI140,IF((AP140-1)&lt;AL140,-1,12*(YEAR((AP140-1))-YEAR(AL140))+MONTH((AP140-1))-MONTH(AL140)-IF(DAY((AP140-1))&lt;MIN(DAY(AL140),DAY(EOMONTH((AP140-1),0))),1,0))))</f>
        <v/>
      </c>
      <c r="BL140" s="16"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16" t="str">
        <f aca="false">IF(AK140=0,"",IF(AW140="FT",IF(AX140&lt;FT_First,"",IF(AX140&lt;FT_Y5,FT_First+FT_Int1*INT((AX140-FT_First)/FT_Int1),FT_Y5+FT_Int2*INT((AX140-FT_Y5)/FT_Int2))),IF(AW140="PT",IF(AX140&lt;PT_First,"",PT_First+PT_Int*INT((AX140-PT_First)/PT_Int)),"")))</f>
        <v/>
      </c>
      <c r="BN140" s="16" t="str">
        <f aca="false">IF(AK140=0,"",IF((SchemeStart-1)&lt;AL140,-1,12*(YEAR((SchemeStart-1))-YEAR(AL140))+MONTH((SchemeStart-1))-MONTH(AL140)-IF(DAY((SchemeStart-1))&lt;MIN(DAY(AL140),DAY(EOMONTH((SchemeStart-1),0))),1,0)))</f>
        <v/>
      </c>
      <c r="BO140" s="16" t="str">
        <f aca="false">IF(AK140=0,"",IF(OR(AM140&lt;2,AO140&gt;(SchemeStart-1)),BN140,IF((AO140-1)&lt;AL140,-1,12*(YEAR((AO140-1))-YEAR(AL140))+MONTH((AO140-1))-MONTH(AL140)-IF(DAY((AO140-1))&lt;MIN(DAY(AL140),DAY(EOMONTH((AO140-1),0))),1,0))))</f>
        <v/>
      </c>
      <c r="BP140" s="16" t="str">
        <f aca="false">IF(AK140=0,"",IF(OR(AM140&lt;3,AP140&gt;(SchemeStart-1)),BN140,IF((AP140-1)&lt;AL140,-1,12*(YEAR((AP140-1))-YEAR(AL140))+MONTH((AP140-1))-MONTH(AL140)-IF(DAY((AP140-1))&lt;MIN(DAY(AL140),DAY(EOMONTH((AP140-1),0))),1,0))))</f>
        <v/>
      </c>
      <c r="BQ140" s="16"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12"/>
      <c r="B141" s="12"/>
      <c r="C141" s="12"/>
      <c r="D141" s="13"/>
      <c r="E141" s="14" t="str">
        <f aca="false">IF(OR(AK141=0,$D141=""),"",DATE(YEAR(AsOfDate)+IF(DATE(YEAR(AsOfDate),MONTH($D141),DAY($D141))&lt;=AsOfDate,1,0),MONTH($D141),DAY($D141)))</f>
        <v/>
      </c>
      <c r="F141" s="13"/>
      <c r="G141" s="13"/>
      <c r="H141" s="13"/>
      <c r="I141" s="13"/>
      <c r="J141" s="13"/>
      <c r="K141" s="14" t="str">
        <f aca="false">IF(AK141=0,"",DATE(YEAR(AsOfDate)+IF(DATE(YEAR(AsOfDate),MONTH(AL141),DAY(AL141))&lt;=AsOfDate,1,0),MONTH(AL141),DAY(AL141)))</f>
        <v/>
      </c>
      <c r="L141" s="15" t="str">
        <f aca="false">IF(AK141=0,"",ROUND((AsOfDate-AL141)/365.25,1))</f>
        <v/>
      </c>
      <c r="M141" s="16" t="str">
        <f aca="false">IF(AK141=0,"",IF(AsOfDate&lt;AL141,"-",DATEDIF(AL141,AsOfDate,"y")&amp;"y "&amp;DATEDIF(AL141,AsOfDate,"ym")&amp;"m "&amp;DATEDIF(AL141,AsOfDate,"md")&amp;"d"))</f>
        <v/>
      </c>
      <c r="N141" s="17" t="str">
        <f aca="false">IF(AK141=0,"",O141*HoursPerDay)</f>
        <v/>
      </c>
      <c r="O141" s="17" t="str">
        <f aca="false">IF(AK141=0,"",MAX(0,BD141-BQ141))</f>
        <v/>
      </c>
      <c r="P141" s="18"/>
      <c r="Q141" s="16"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16"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IF(AK141=0,"",IF(AW141="None","",EDATE(AL141,BF141)))</f>
        <v/>
      </c>
      <c r="T141" s="17" t="str">
        <f aca="false">IF(AK141=0,"",IF(NOT(LH_Ready),"",IF($F141&gt;PFYDate,0,IF(LH_ColPeriod=0,W141-U141+V141,SUMIFS(INDEX(LH_Data,0,LH_ColAcc),INDEX(LH_Data,0,LH_ColFirst),$A141,INDEX(LH_Data,0,LH_ColSur),$B141,INDEX(LH_Data,0,LH_ColCat),BonusCat,INDEX(LH_Data,0,LH_ColPeriod),LH_OpenLabel)*UnitFactor))))</f>
        <v/>
      </c>
      <c r="U141" s="17" t="str">
        <f aca="false">IF(AK141=0,"",IF(NOT(LH_Ready),"",SUMIFS(INDEX(LH_Data,0,LH_ColAcc),INDEX(LH_Data,0,LH_ColFirst),$A141,INDEX(LH_Data,0,LH_ColSur),$B141,INDEX(LH_Data,0,LH_ColCat),BonusCat,INDEX(LH_Data,0,LH_ColStart),"&gt;="&amp;AL141)*UnitFactor))</f>
        <v/>
      </c>
      <c r="V141" s="17" t="str">
        <f aca="false">IF(AK141=0,"",IF(NOT(LH_Ready),"",SUMIFS(INDEX(LH_Data,0,LH_ColTaken),INDEX(LH_Data,0,LH_ColFirst),$A141,INDEX(LH_Data,0,LH_ColSur),$B141,INDEX(LH_Data,0,LH_ColCat),BonusCat,INDEX(LH_Data,0,LH_ColStart),"&gt;="&amp;AL141)*UnitFactor))</f>
        <v/>
      </c>
      <c r="W141" s="17" t="str">
        <f aca="false">IF(AK141=0,"",IF(NOT(LH_Ready),"",IF(BH141=0,0,INDEX(INDEX(LH_Data,0,LH_ColClose),BH141-1)*UnitFactor)))</f>
        <v/>
      </c>
      <c r="X141" s="17" t="str">
        <f aca="false">IF(AK141=0,"",(MAX(0,BD141-BQ141)-MAX(0,BE141-BQ141))*HoursPerDay)</f>
        <v/>
      </c>
      <c r="Y141" s="17"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N141-N(T141)-N(U141)))))</f>
        <v/>
      </c>
      <c r="Z141" s="16" t="str">
        <f aca="false">IF(OR(AK141=0,Y141=""),"",IF(Y141&gt;0,"Yes","No"))</f>
        <v/>
      </c>
      <c r="AA141" s="16"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17" t="str">
        <f aca="false">IF(OR(AK141=0,T141=""),"",MAX(0,BE141-BQ141)*HoursPerDay-T141)</f>
        <v/>
      </c>
      <c r="AC141" s="16" t="str">
        <f aca="false">IF(AK141=0,"",BG141)</f>
        <v/>
      </c>
      <c r="AD141" s="16"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17" t="str">
        <f aca="false">IF(AK141=0,"",O141-MAX(0,BL141-BQ141))</f>
        <v/>
      </c>
      <c r="AF141" s="14" t="str">
        <f aca="false">IF(OR(AK141=0,AE141="",N(AE141)=0,BM141=""),"",EDATE(AL141,BM141))</f>
        <v/>
      </c>
      <c r="AG141" s="17" t="str">
        <f aca="false">IF(AK141=0,"",MIN(BD141,BQ141))</f>
        <v/>
      </c>
      <c r="AH141" s="17" t="str">
        <f aca="false">IF(AK141=0,"",IF(NOT(LH_Ready),"",IF(BG141=0,0,MAX(0,ROUND(N(T141)+N(U141)-N141,2)))))</f>
        <v/>
      </c>
      <c r="AI141" s="12"/>
      <c r="AJ141" s="12"/>
      <c r="AK141" s="16" t="n">
        <f aca="false">IF(OR(LEN($A141&amp;$B141)=0,$F141=""),0,1)</f>
        <v>0</v>
      </c>
      <c r="AL141" s="14"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16" t="str">
        <f aca="false">IF(AK141=0,"",COUNT($G141:$I141))</f>
        <v/>
      </c>
      <c r="AN141" s="14" t="str">
        <f aca="false">IF(AK141=0,"",IFERROR(SMALL($G141:$I141,1),""))</f>
        <v/>
      </c>
      <c r="AO141" s="14" t="str">
        <f aca="false">IF(AK141=0,"",IFERROR(SMALL($G141:$I141,2),""))</f>
        <v/>
      </c>
      <c r="AP141" s="14" t="str">
        <f aca="false">IF(AK141=0,"",IFERROR(SMALL($G141:$I141,3),""))</f>
        <v/>
      </c>
      <c r="AQ141" s="16" t="str">
        <f aca="false">IF(AK141=0,"",IF(AN141="","",IF(AN141=$H141,"Part-Time",IF(AN141=$I141,"Full-Time","Casual"))))</f>
        <v/>
      </c>
      <c r="AR141" s="16" t="str">
        <f aca="false">IF(AK141=0,"",IF(AO141="","",IF(AO141=$H141,"Part-Time",IF(AO141=$I141,"Full-Time","Casual"))))</f>
        <v/>
      </c>
      <c r="AS141" s="16" t="str">
        <f aca="false">IF(AK141=0,"",IF(AP141="","",IF(AP141=$H141,"Part-Time",IF(AP141=$I141,"Full-Time","Casual"))))</f>
        <v/>
      </c>
      <c r="AT141" s="16"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16" t="str">
        <f aca="false">IF(AK141=0,"",IF(AM141&lt;2,"",IF(OR(ISNUMBER(SEARCH("full",AR141)),UPPER(TRIM(AR141))="FT",UPPER(TRIM(AR141))="FTE"),"FT",IF(AND(OR(ISNUMBER(SEARCH("part",AR141)),UPPER(TRIM(AR141))="PT",UPPER(TRIM(AR141))="PTE"),Apply2026="Yes",OR($P141="",N($P141)&gt;=PT_MinHours)),"PT","None"))))</f>
        <v/>
      </c>
      <c r="AV141" s="16" t="str">
        <f aca="false">IF(AK141=0,"",IF(AM141&lt;3,"",IF(OR(ISNUMBER(SEARCH("full",AS141)),UPPER(TRIM(AS141))="FT",UPPER(TRIM(AS141))="FTE"),"FT",IF(AND(OR(ISNUMBER(SEARCH("part",AS141)),UPPER(TRIM(AS141))="PT",UPPER(TRIM(AS141))="PTE"),Apply2026="Yes",OR($P141="",N($P141)&gt;=PT_MinHours)),"PT","None"))))</f>
        <v/>
      </c>
      <c r="AW141" s="16" t="str">
        <f aca="false">IF(AK141=0,"",IF(AND(AM141&gt;=3,AP141&lt;=AsOfDate),AV141,IF(AND(AM141&gt;=2,AO141&lt;=AsOfDate),AU141,AT141)))</f>
        <v/>
      </c>
      <c r="AX141" s="16" t="str">
        <f aca="false">IF(AK141=0,"",IF(AsOfDate&lt;AL141,-1,12*(YEAR(AsOfDate)-YEAR(AL141))+MONTH(AsOfDate)-MONTH(AL141)-IF(DAY(AsOfDate)&lt;MIN(DAY(AL141),DAY(EOMONTH(AsOfDate,0))),1,0)))</f>
        <v/>
      </c>
      <c r="AY141" s="16" t="str">
        <f aca="false">IF(AK141=0,"",IF(OR(AM141&lt;2,AO141&gt;AsOfDate),AX141,IF((AO141-1)&lt;AL141,-1,12*(YEAR((AO141-1))-YEAR(AL141))+MONTH((AO141-1))-MONTH(AL141)-IF(DAY((AO141-1))&lt;MIN(DAY(AL141),DAY(EOMONTH((AO141-1),0))),1,0))))</f>
        <v/>
      </c>
      <c r="AZ141" s="16" t="str">
        <f aca="false">IF(AK141=0,"",IF(OR(AM141&lt;3,AP141&gt;AsOfDate),AX141,IF((AP141-1)&lt;AL141,-1,12*(YEAR((AP141-1))-YEAR(AL141))+MONTH((AP141-1))-MONTH(AL141)-IF(DAY((AP141-1))&lt;MIN(DAY(AL141),DAY(EOMONTH((AP141-1),0))),1,0))))</f>
        <v/>
      </c>
      <c r="BA141" s="16" t="str">
        <f aca="false">IF(AK141=0,"",IF(PFYDate&lt;AL141,-1,12*(YEAR(PFYDate)-YEAR(AL141))+MONTH(PFYDate)-MONTH(AL141)-IF(DAY(PFYDate)&lt;MIN(DAY(AL141),DAY(EOMONTH(PFYDate,0))),1,0)))</f>
        <v/>
      </c>
      <c r="BB141" s="16" t="str">
        <f aca="false">IF(AK141=0,"",IF(OR(AM141&lt;2,AO141&gt;PFYDate),BA141,IF((AO141-1)&lt;AL141,-1,12*(YEAR((AO141-1))-YEAR(AL141))+MONTH((AO141-1))-MONTH(AL141)-IF(DAY((AO141-1))&lt;MIN(DAY(AL141),DAY(EOMONTH((AO141-1),0))),1,0))))</f>
        <v/>
      </c>
      <c r="BC141" s="16" t="str">
        <f aca="false">IF(AK141=0,"",IF(OR(AM141&lt;3,AP141&gt;PFYDate),BA141,IF((AP141-1)&lt;AL141,-1,12*(YEAR((AP141-1))-YEAR(AL141))+MONTH((AP141-1))-MONTH(AL141)-IF(DAY((AP141-1))&lt;MIN(DAY(AL141),DAY(EOMONTH((AP141-1),0))),1,0))))</f>
        <v/>
      </c>
      <c r="BD141" s="16"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16"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16" t="str">
        <f aca="false">IF(AK141=0,"",IF(AW141="FT",IF(AX141&lt;FT_First,FT_First,IF(AX141&lt;FT_Y5,MIN(FT_Y5,FT_First+FT_Int1*(INT((AX141-FT_First)/FT_Int1)+1)),FT_Y5+12*INT((AX141-FT_Y5)/12)+FT_Int2*(INT(MOD(AX141-FT_Y5,12)/FT_Int2)+1))),IF(AW141="PT",IF(AX141&lt;PT_First,PT_First,PT_First+PT_Int*(INT((AX141-PT_First)/PT_Int)+1)),"")))</f>
        <v/>
      </c>
      <c r="BG141" s="16" t="str">
        <f aca="false">IF(AK141=0,"",IF(NOT(LH_Ready),0,COUNTIFS(INDEX(LH_Data,0,LH_ColFirst),$A141,INDEX(LH_Data,0,LH_ColSur),$B141,INDEX(LH_Data,0,LH_ColCat),BonusCat)))</f>
        <v/>
      </c>
      <c r="BH141" s="16" t="str">
        <f aca="false">IF(AK141=0,"",IF(OR(NOT(LH_Ready),BG141=0),0,SUMPRODUCT(MAX((INDEX(LH_Data,0,LH_ColFirst)=$A141)*(INDEX(LH_Data,0,LH_ColSur)=$B141)*(INDEX(LH_Data,0,LH_ColCat)=BonusCat)*ROW(LH_Data)))))</f>
        <v/>
      </c>
      <c r="BI141" s="16" t="str">
        <f aca="false">IF(AK141=0,"",IF(EOMONTH(AsOfDate,-1)&lt;AL141,-1,12*(YEAR(EOMONTH(AsOfDate,-1))-YEAR(AL141))+MONTH(EOMONTH(AsOfDate,-1))-MONTH(AL141)-IF(DAY(EOMONTH(AsOfDate,-1))&lt;MIN(DAY(AL141),DAY(EOMONTH(EOMONTH(AsOfDate,-1),0))),1,0)))</f>
        <v/>
      </c>
      <c r="BJ141" s="16" t="str">
        <f aca="false">IF(AK141=0,"",IF(OR(AM141&lt;2,AO141&gt;EOMONTH(AsOfDate,-1)),BI141,IF((AO141-1)&lt;AL141,-1,12*(YEAR((AO141-1))-YEAR(AL141))+MONTH((AO141-1))-MONTH(AL141)-IF(DAY((AO141-1))&lt;MIN(DAY(AL141),DAY(EOMONTH((AO141-1),0))),1,0))))</f>
        <v/>
      </c>
      <c r="BK141" s="16" t="str">
        <f aca="false">IF(AK141=0,"",IF(OR(AM141&lt;3,AP141&gt;EOMONTH(AsOfDate,-1)),BI141,IF((AP141-1)&lt;AL141,-1,12*(YEAR((AP141-1))-YEAR(AL141))+MONTH((AP141-1))-MONTH(AL141)-IF(DAY((AP141-1))&lt;MIN(DAY(AL141),DAY(EOMONTH((AP141-1),0))),1,0))))</f>
        <v/>
      </c>
      <c r="BL141" s="16"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16" t="str">
        <f aca="false">IF(AK141=0,"",IF(AW141="FT",IF(AX141&lt;FT_First,"",IF(AX141&lt;FT_Y5,FT_First+FT_Int1*INT((AX141-FT_First)/FT_Int1),FT_Y5+FT_Int2*INT((AX141-FT_Y5)/FT_Int2))),IF(AW141="PT",IF(AX141&lt;PT_First,"",PT_First+PT_Int*INT((AX141-PT_First)/PT_Int)),"")))</f>
        <v/>
      </c>
      <c r="BN141" s="16" t="str">
        <f aca="false">IF(AK141=0,"",IF((SchemeStart-1)&lt;AL141,-1,12*(YEAR((SchemeStart-1))-YEAR(AL141))+MONTH((SchemeStart-1))-MONTH(AL141)-IF(DAY((SchemeStart-1))&lt;MIN(DAY(AL141),DAY(EOMONTH((SchemeStart-1),0))),1,0)))</f>
        <v/>
      </c>
      <c r="BO141" s="16" t="str">
        <f aca="false">IF(AK141=0,"",IF(OR(AM141&lt;2,AO141&gt;(SchemeStart-1)),BN141,IF((AO141-1)&lt;AL141,-1,12*(YEAR((AO141-1))-YEAR(AL141))+MONTH((AO141-1))-MONTH(AL141)-IF(DAY((AO141-1))&lt;MIN(DAY(AL141),DAY(EOMONTH((AO141-1),0))),1,0))))</f>
        <v/>
      </c>
      <c r="BP141" s="16" t="str">
        <f aca="false">IF(AK141=0,"",IF(OR(AM141&lt;3,AP141&gt;(SchemeStart-1)),BN141,IF((AP141-1)&lt;AL141,-1,12*(YEAR((AP141-1))-YEAR(AL141))+MONTH((AP141-1))-MONTH(AL141)-IF(DAY((AP141-1))&lt;MIN(DAY(AL141),DAY(EOMONTH((AP141-1),0))),1,0))))</f>
        <v/>
      </c>
      <c r="BQ141" s="16"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12"/>
      <c r="B142" s="12"/>
      <c r="C142" s="12"/>
      <c r="D142" s="13"/>
      <c r="E142" s="14" t="str">
        <f aca="false">IF(OR(AK142=0,$D142=""),"",DATE(YEAR(AsOfDate)+IF(DATE(YEAR(AsOfDate),MONTH($D142),DAY($D142))&lt;=AsOfDate,1,0),MONTH($D142),DAY($D142)))</f>
        <v/>
      </c>
      <c r="F142" s="13"/>
      <c r="G142" s="13"/>
      <c r="H142" s="13"/>
      <c r="I142" s="13"/>
      <c r="J142" s="13"/>
      <c r="K142" s="14" t="str">
        <f aca="false">IF(AK142=0,"",DATE(YEAR(AsOfDate)+IF(DATE(YEAR(AsOfDate),MONTH(AL142),DAY(AL142))&lt;=AsOfDate,1,0),MONTH(AL142),DAY(AL142)))</f>
        <v/>
      </c>
      <c r="L142" s="15" t="str">
        <f aca="false">IF(AK142=0,"",ROUND((AsOfDate-AL142)/365.25,1))</f>
        <v/>
      </c>
      <c r="M142" s="16" t="str">
        <f aca="false">IF(AK142=0,"",IF(AsOfDate&lt;AL142,"-",DATEDIF(AL142,AsOfDate,"y")&amp;"y "&amp;DATEDIF(AL142,AsOfDate,"ym")&amp;"m "&amp;DATEDIF(AL142,AsOfDate,"md")&amp;"d"))</f>
        <v/>
      </c>
      <c r="N142" s="17" t="str">
        <f aca="false">IF(AK142=0,"",O142*HoursPerDay)</f>
        <v/>
      </c>
      <c r="O142" s="17" t="str">
        <f aca="false">IF(AK142=0,"",MAX(0,BD142-BQ142))</f>
        <v/>
      </c>
      <c r="P142" s="18"/>
      <c r="Q142" s="16"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16"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IF(AK142=0,"",IF(AW142="None","",EDATE(AL142,BF142)))</f>
        <v/>
      </c>
      <c r="T142" s="17" t="str">
        <f aca="false">IF(AK142=0,"",IF(NOT(LH_Ready),"",IF($F142&gt;PFYDate,0,IF(LH_ColPeriod=0,W142-U142+V142,SUMIFS(INDEX(LH_Data,0,LH_ColAcc),INDEX(LH_Data,0,LH_ColFirst),$A142,INDEX(LH_Data,0,LH_ColSur),$B142,INDEX(LH_Data,0,LH_ColCat),BonusCat,INDEX(LH_Data,0,LH_ColPeriod),LH_OpenLabel)*UnitFactor))))</f>
        <v/>
      </c>
      <c r="U142" s="17" t="str">
        <f aca="false">IF(AK142=0,"",IF(NOT(LH_Ready),"",SUMIFS(INDEX(LH_Data,0,LH_ColAcc),INDEX(LH_Data,0,LH_ColFirst),$A142,INDEX(LH_Data,0,LH_ColSur),$B142,INDEX(LH_Data,0,LH_ColCat),BonusCat,INDEX(LH_Data,0,LH_ColStart),"&gt;="&amp;AL142)*UnitFactor))</f>
        <v/>
      </c>
      <c r="V142" s="17" t="str">
        <f aca="false">IF(AK142=0,"",IF(NOT(LH_Ready),"",SUMIFS(INDEX(LH_Data,0,LH_ColTaken),INDEX(LH_Data,0,LH_ColFirst),$A142,INDEX(LH_Data,0,LH_ColSur),$B142,INDEX(LH_Data,0,LH_ColCat),BonusCat,INDEX(LH_Data,0,LH_ColStart),"&gt;="&amp;AL142)*UnitFactor))</f>
        <v/>
      </c>
      <c r="W142" s="17" t="str">
        <f aca="false">IF(AK142=0,"",IF(NOT(LH_Ready),"",IF(BH142=0,0,INDEX(INDEX(LH_Data,0,LH_ColClose),BH142-1)*UnitFactor)))</f>
        <v/>
      </c>
      <c r="X142" s="17" t="str">
        <f aca="false">IF(AK142=0,"",(MAX(0,BD142-BQ142)-MAX(0,BE142-BQ142))*HoursPerDay)</f>
        <v/>
      </c>
      <c r="Y142" s="17"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N142-N(T142)-N(U142)))))</f>
        <v/>
      </c>
      <c r="Z142" s="16" t="str">
        <f aca="false">IF(OR(AK142=0,Y142=""),"",IF(Y142&gt;0,"Yes","No"))</f>
        <v/>
      </c>
      <c r="AA142" s="16"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17" t="str">
        <f aca="false">IF(OR(AK142=0,T142=""),"",MAX(0,BE142-BQ142)*HoursPerDay-T142)</f>
        <v/>
      </c>
      <c r="AC142" s="16" t="str">
        <f aca="false">IF(AK142=0,"",BG142)</f>
        <v/>
      </c>
      <c r="AD142" s="16"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17" t="str">
        <f aca="false">IF(AK142=0,"",O142-MAX(0,BL142-BQ142))</f>
        <v/>
      </c>
      <c r="AF142" s="14" t="str">
        <f aca="false">IF(OR(AK142=0,AE142="",N(AE142)=0,BM142=""),"",EDATE(AL142,BM142))</f>
        <v/>
      </c>
      <c r="AG142" s="17" t="str">
        <f aca="false">IF(AK142=0,"",MIN(BD142,BQ142))</f>
        <v/>
      </c>
      <c r="AH142" s="17" t="str">
        <f aca="false">IF(AK142=0,"",IF(NOT(LH_Ready),"",IF(BG142=0,0,MAX(0,ROUND(N(T142)+N(U142)-N142,2)))))</f>
        <v/>
      </c>
      <c r="AI142" s="12"/>
      <c r="AJ142" s="12"/>
      <c r="AK142" s="16" t="n">
        <f aca="false">IF(OR(LEN($A142&amp;$B142)=0,$F142=""),0,1)</f>
        <v>0</v>
      </c>
      <c r="AL142" s="14"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16" t="str">
        <f aca="false">IF(AK142=0,"",COUNT($G142:$I142))</f>
        <v/>
      </c>
      <c r="AN142" s="14" t="str">
        <f aca="false">IF(AK142=0,"",IFERROR(SMALL($G142:$I142,1),""))</f>
        <v/>
      </c>
      <c r="AO142" s="14" t="str">
        <f aca="false">IF(AK142=0,"",IFERROR(SMALL($G142:$I142,2),""))</f>
        <v/>
      </c>
      <c r="AP142" s="14" t="str">
        <f aca="false">IF(AK142=0,"",IFERROR(SMALL($G142:$I142,3),""))</f>
        <v/>
      </c>
      <c r="AQ142" s="16" t="str">
        <f aca="false">IF(AK142=0,"",IF(AN142="","",IF(AN142=$H142,"Part-Time",IF(AN142=$I142,"Full-Time","Casual"))))</f>
        <v/>
      </c>
      <c r="AR142" s="16" t="str">
        <f aca="false">IF(AK142=0,"",IF(AO142="","",IF(AO142=$H142,"Part-Time",IF(AO142=$I142,"Full-Time","Casual"))))</f>
        <v/>
      </c>
      <c r="AS142" s="16" t="str">
        <f aca="false">IF(AK142=0,"",IF(AP142="","",IF(AP142=$H142,"Part-Time",IF(AP142=$I142,"Full-Time","Casual"))))</f>
        <v/>
      </c>
      <c r="AT142" s="16"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16" t="str">
        <f aca="false">IF(AK142=0,"",IF(AM142&lt;2,"",IF(OR(ISNUMBER(SEARCH("full",AR142)),UPPER(TRIM(AR142))="FT",UPPER(TRIM(AR142))="FTE"),"FT",IF(AND(OR(ISNUMBER(SEARCH("part",AR142)),UPPER(TRIM(AR142))="PT",UPPER(TRIM(AR142))="PTE"),Apply2026="Yes",OR($P142="",N($P142)&gt;=PT_MinHours)),"PT","None"))))</f>
        <v/>
      </c>
      <c r="AV142" s="16" t="str">
        <f aca="false">IF(AK142=0,"",IF(AM142&lt;3,"",IF(OR(ISNUMBER(SEARCH("full",AS142)),UPPER(TRIM(AS142))="FT",UPPER(TRIM(AS142))="FTE"),"FT",IF(AND(OR(ISNUMBER(SEARCH("part",AS142)),UPPER(TRIM(AS142))="PT",UPPER(TRIM(AS142))="PTE"),Apply2026="Yes",OR($P142="",N($P142)&gt;=PT_MinHours)),"PT","None"))))</f>
        <v/>
      </c>
      <c r="AW142" s="16" t="str">
        <f aca="false">IF(AK142=0,"",IF(AND(AM142&gt;=3,AP142&lt;=AsOfDate),AV142,IF(AND(AM142&gt;=2,AO142&lt;=AsOfDate),AU142,AT142)))</f>
        <v/>
      </c>
      <c r="AX142" s="16" t="str">
        <f aca="false">IF(AK142=0,"",IF(AsOfDate&lt;AL142,-1,12*(YEAR(AsOfDate)-YEAR(AL142))+MONTH(AsOfDate)-MONTH(AL142)-IF(DAY(AsOfDate)&lt;MIN(DAY(AL142),DAY(EOMONTH(AsOfDate,0))),1,0)))</f>
        <v/>
      </c>
      <c r="AY142" s="16" t="str">
        <f aca="false">IF(AK142=0,"",IF(OR(AM142&lt;2,AO142&gt;AsOfDate),AX142,IF((AO142-1)&lt;AL142,-1,12*(YEAR((AO142-1))-YEAR(AL142))+MONTH((AO142-1))-MONTH(AL142)-IF(DAY((AO142-1))&lt;MIN(DAY(AL142),DAY(EOMONTH((AO142-1),0))),1,0))))</f>
        <v/>
      </c>
      <c r="AZ142" s="16" t="str">
        <f aca="false">IF(AK142=0,"",IF(OR(AM142&lt;3,AP142&gt;AsOfDate),AX142,IF((AP142-1)&lt;AL142,-1,12*(YEAR((AP142-1))-YEAR(AL142))+MONTH((AP142-1))-MONTH(AL142)-IF(DAY((AP142-1))&lt;MIN(DAY(AL142),DAY(EOMONTH((AP142-1),0))),1,0))))</f>
        <v/>
      </c>
      <c r="BA142" s="16" t="str">
        <f aca="false">IF(AK142=0,"",IF(PFYDate&lt;AL142,-1,12*(YEAR(PFYDate)-YEAR(AL142))+MONTH(PFYDate)-MONTH(AL142)-IF(DAY(PFYDate)&lt;MIN(DAY(AL142),DAY(EOMONTH(PFYDate,0))),1,0)))</f>
        <v/>
      </c>
      <c r="BB142" s="16" t="str">
        <f aca="false">IF(AK142=0,"",IF(OR(AM142&lt;2,AO142&gt;PFYDate),BA142,IF((AO142-1)&lt;AL142,-1,12*(YEAR((AO142-1))-YEAR(AL142))+MONTH((AO142-1))-MONTH(AL142)-IF(DAY((AO142-1))&lt;MIN(DAY(AL142),DAY(EOMONTH((AO142-1),0))),1,0))))</f>
        <v/>
      </c>
      <c r="BC142" s="16" t="str">
        <f aca="false">IF(AK142=0,"",IF(OR(AM142&lt;3,AP142&gt;PFYDate),BA142,IF((AP142-1)&lt;AL142,-1,12*(YEAR((AP142-1))-YEAR(AL142))+MONTH((AP142-1))-MONTH(AL142)-IF(DAY((AP142-1))&lt;MIN(DAY(AL142),DAY(EOMONTH((AP142-1),0))),1,0))))</f>
        <v/>
      </c>
      <c r="BD142" s="16"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16"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16" t="str">
        <f aca="false">IF(AK142=0,"",IF(AW142="FT",IF(AX142&lt;FT_First,FT_First,IF(AX142&lt;FT_Y5,MIN(FT_Y5,FT_First+FT_Int1*(INT((AX142-FT_First)/FT_Int1)+1)),FT_Y5+12*INT((AX142-FT_Y5)/12)+FT_Int2*(INT(MOD(AX142-FT_Y5,12)/FT_Int2)+1))),IF(AW142="PT",IF(AX142&lt;PT_First,PT_First,PT_First+PT_Int*(INT((AX142-PT_First)/PT_Int)+1)),"")))</f>
        <v/>
      </c>
      <c r="BG142" s="16" t="str">
        <f aca="false">IF(AK142=0,"",IF(NOT(LH_Ready),0,COUNTIFS(INDEX(LH_Data,0,LH_ColFirst),$A142,INDEX(LH_Data,0,LH_ColSur),$B142,INDEX(LH_Data,0,LH_ColCat),BonusCat)))</f>
        <v/>
      </c>
      <c r="BH142" s="16" t="str">
        <f aca="false">IF(AK142=0,"",IF(OR(NOT(LH_Ready),BG142=0),0,SUMPRODUCT(MAX((INDEX(LH_Data,0,LH_ColFirst)=$A142)*(INDEX(LH_Data,0,LH_ColSur)=$B142)*(INDEX(LH_Data,0,LH_ColCat)=BonusCat)*ROW(LH_Data)))))</f>
        <v/>
      </c>
      <c r="BI142" s="16" t="str">
        <f aca="false">IF(AK142=0,"",IF(EOMONTH(AsOfDate,-1)&lt;AL142,-1,12*(YEAR(EOMONTH(AsOfDate,-1))-YEAR(AL142))+MONTH(EOMONTH(AsOfDate,-1))-MONTH(AL142)-IF(DAY(EOMONTH(AsOfDate,-1))&lt;MIN(DAY(AL142),DAY(EOMONTH(EOMONTH(AsOfDate,-1),0))),1,0)))</f>
        <v/>
      </c>
      <c r="BJ142" s="16" t="str">
        <f aca="false">IF(AK142=0,"",IF(OR(AM142&lt;2,AO142&gt;EOMONTH(AsOfDate,-1)),BI142,IF((AO142-1)&lt;AL142,-1,12*(YEAR((AO142-1))-YEAR(AL142))+MONTH((AO142-1))-MONTH(AL142)-IF(DAY((AO142-1))&lt;MIN(DAY(AL142),DAY(EOMONTH((AO142-1),0))),1,0))))</f>
        <v/>
      </c>
      <c r="BK142" s="16" t="str">
        <f aca="false">IF(AK142=0,"",IF(OR(AM142&lt;3,AP142&gt;EOMONTH(AsOfDate,-1)),BI142,IF((AP142-1)&lt;AL142,-1,12*(YEAR((AP142-1))-YEAR(AL142))+MONTH((AP142-1))-MONTH(AL142)-IF(DAY((AP142-1))&lt;MIN(DAY(AL142),DAY(EOMONTH((AP142-1),0))),1,0))))</f>
        <v/>
      </c>
      <c r="BL142" s="16"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16" t="str">
        <f aca="false">IF(AK142=0,"",IF(AW142="FT",IF(AX142&lt;FT_First,"",IF(AX142&lt;FT_Y5,FT_First+FT_Int1*INT((AX142-FT_First)/FT_Int1),FT_Y5+FT_Int2*INT((AX142-FT_Y5)/FT_Int2))),IF(AW142="PT",IF(AX142&lt;PT_First,"",PT_First+PT_Int*INT((AX142-PT_First)/PT_Int)),"")))</f>
        <v/>
      </c>
      <c r="BN142" s="16" t="str">
        <f aca="false">IF(AK142=0,"",IF((SchemeStart-1)&lt;AL142,-1,12*(YEAR((SchemeStart-1))-YEAR(AL142))+MONTH((SchemeStart-1))-MONTH(AL142)-IF(DAY((SchemeStart-1))&lt;MIN(DAY(AL142),DAY(EOMONTH((SchemeStart-1),0))),1,0)))</f>
        <v/>
      </c>
      <c r="BO142" s="16" t="str">
        <f aca="false">IF(AK142=0,"",IF(OR(AM142&lt;2,AO142&gt;(SchemeStart-1)),BN142,IF((AO142-1)&lt;AL142,-1,12*(YEAR((AO142-1))-YEAR(AL142))+MONTH((AO142-1))-MONTH(AL142)-IF(DAY((AO142-1))&lt;MIN(DAY(AL142),DAY(EOMONTH((AO142-1),0))),1,0))))</f>
        <v/>
      </c>
      <c r="BP142" s="16" t="str">
        <f aca="false">IF(AK142=0,"",IF(OR(AM142&lt;3,AP142&gt;(SchemeStart-1)),BN142,IF((AP142-1)&lt;AL142,-1,12*(YEAR((AP142-1))-YEAR(AL142))+MONTH((AP142-1))-MONTH(AL142)-IF(DAY((AP142-1))&lt;MIN(DAY(AL142),DAY(EOMONTH((AP142-1),0))),1,0))))</f>
        <v/>
      </c>
      <c r="BQ142" s="16"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12"/>
      <c r="B143" s="12"/>
      <c r="C143" s="12"/>
      <c r="D143" s="13"/>
      <c r="E143" s="14" t="str">
        <f aca="false">IF(OR(AK143=0,$D143=""),"",DATE(YEAR(AsOfDate)+IF(DATE(YEAR(AsOfDate),MONTH($D143),DAY($D143))&lt;=AsOfDate,1,0),MONTH($D143),DAY($D143)))</f>
        <v/>
      </c>
      <c r="F143" s="13"/>
      <c r="G143" s="13"/>
      <c r="H143" s="13"/>
      <c r="I143" s="13"/>
      <c r="J143" s="13"/>
      <c r="K143" s="14" t="str">
        <f aca="false">IF(AK143=0,"",DATE(YEAR(AsOfDate)+IF(DATE(YEAR(AsOfDate),MONTH(AL143),DAY(AL143))&lt;=AsOfDate,1,0),MONTH(AL143),DAY(AL143)))</f>
        <v/>
      </c>
      <c r="L143" s="15" t="str">
        <f aca="false">IF(AK143=0,"",ROUND((AsOfDate-AL143)/365.25,1))</f>
        <v/>
      </c>
      <c r="M143" s="16" t="str">
        <f aca="false">IF(AK143=0,"",IF(AsOfDate&lt;AL143,"-",DATEDIF(AL143,AsOfDate,"y")&amp;"y "&amp;DATEDIF(AL143,AsOfDate,"ym")&amp;"m "&amp;DATEDIF(AL143,AsOfDate,"md")&amp;"d"))</f>
        <v/>
      </c>
      <c r="N143" s="17" t="str">
        <f aca="false">IF(AK143=0,"",O143*HoursPerDay)</f>
        <v/>
      </c>
      <c r="O143" s="17" t="str">
        <f aca="false">IF(AK143=0,"",MAX(0,BD143-BQ143))</f>
        <v/>
      </c>
      <c r="P143" s="18"/>
      <c r="Q143" s="16"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16"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IF(AK143=0,"",IF(AW143="None","",EDATE(AL143,BF143)))</f>
        <v/>
      </c>
      <c r="T143" s="17" t="str">
        <f aca="false">IF(AK143=0,"",IF(NOT(LH_Ready),"",IF($F143&gt;PFYDate,0,IF(LH_ColPeriod=0,W143-U143+V143,SUMIFS(INDEX(LH_Data,0,LH_ColAcc),INDEX(LH_Data,0,LH_ColFirst),$A143,INDEX(LH_Data,0,LH_ColSur),$B143,INDEX(LH_Data,0,LH_ColCat),BonusCat,INDEX(LH_Data,0,LH_ColPeriod),LH_OpenLabel)*UnitFactor))))</f>
        <v/>
      </c>
      <c r="U143" s="17" t="str">
        <f aca="false">IF(AK143=0,"",IF(NOT(LH_Ready),"",SUMIFS(INDEX(LH_Data,0,LH_ColAcc),INDEX(LH_Data,0,LH_ColFirst),$A143,INDEX(LH_Data,0,LH_ColSur),$B143,INDEX(LH_Data,0,LH_ColCat),BonusCat,INDEX(LH_Data,0,LH_ColStart),"&gt;="&amp;AL143)*UnitFactor))</f>
        <v/>
      </c>
      <c r="V143" s="17" t="str">
        <f aca="false">IF(AK143=0,"",IF(NOT(LH_Ready),"",SUMIFS(INDEX(LH_Data,0,LH_ColTaken),INDEX(LH_Data,0,LH_ColFirst),$A143,INDEX(LH_Data,0,LH_ColSur),$B143,INDEX(LH_Data,0,LH_ColCat),BonusCat,INDEX(LH_Data,0,LH_ColStart),"&gt;="&amp;AL143)*UnitFactor))</f>
        <v/>
      </c>
      <c r="W143" s="17" t="str">
        <f aca="false">IF(AK143=0,"",IF(NOT(LH_Ready),"",IF(BH143=0,0,INDEX(INDEX(LH_Data,0,LH_ColClose),BH143-1)*UnitFactor)))</f>
        <v/>
      </c>
      <c r="X143" s="17" t="str">
        <f aca="false">IF(AK143=0,"",(MAX(0,BD143-BQ143)-MAX(0,BE143-BQ143))*HoursPerDay)</f>
        <v/>
      </c>
      <c r="Y143" s="17"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N143-N(T143)-N(U143)))))</f>
        <v/>
      </c>
      <c r="Z143" s="16" t="str">
        <f aca="false">IF(OR(AK143=0,Y143=""),"",IF(Y143&gt;0,"Yes","No"))</f>
        <v/>
      </c>
      <c r="AA143" s="16"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17" t="str">
        <f aca="false">IF(OR(AK143=0,T143=""),"",MAX(0,BE143-BQ143)*HoursPerDay-T143)</f>
        <v/>
      </c>
      <c r="AC143" s="16" t="str">
        <f aca="false">IF(AK143=0,"",BG143)</f>
        <v/>
      </c>
      <c r="AD143" s="16"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17" t="str">
        <f aca="false">IF(AK143=0,"",O143-MAX(0,BL143-BQ143))</f>
        <v/>
      </c>
      <c r="AF143" s="14" t="str">
        <f aca="false">IF(OR(AK143=0,AE143="",N(AE143)=0,BM143=""),"",EDATE(AL143,BM143))</f>
        <v/>
      </c>
      <c r="AG143" s="17" t="str">
        <f aca="false">IF(AK143=0,"",MIN(BD143,BQ143))</f>
        <v/>
      </c>
      <c r="AH143" s="17" t="str">
        <f aca="false">IF(AK143=0,"",IF(NOT(LH_Ready),"",IF(BG143=0,0,MAX(0,ROUND(N(T143)+N(U143)-N143,2)))))</f>
        <v/>
      </c>
      <c r="AI143" s="12"/>
      <c r="AJ143" s="12"/>
      <c r="AK143" s="16" t="n">
        <f aca="false">IF(OR(LEN($A143&amp;$B143)=0,$F143=""),0,1)</f>
        <v>0</v>
      </c>
      <c r="AL143" s="14"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16" t="str">
        <f aca="false">IF(AK143=0,"",COUNT($G143:$I143))</f>
        <v/>
      </c>
      <c r="AN143" s="14" t="str">
        <f aca="false">IF(AK143=0,"",IFERROR(SMALL($G143:$I143,1),""))</f>
        <v/>
      </c>
      <c r="AO143" s="14" t="str">
        <f aca="false">IF(AK143=0,"",IFERROR(SMALL($G143:$I143,2),""))</f>
        <v/>
      </c>
      <c r="AP143" s="14" t="str">
        <f aca="false">IF(AK143=0,"",IFERROR(SMALL($G143:$I143,3),""))</f>
        <v/>
      </c>
      <c r="AQ143" s="16" t="str">
        <f aca="false">IF(AK143=0,"",IF(AN143="","",IF(AN143=$H143,"Part-Time",IF(AN143=$I143,"Full-Time","Casual"))))</f>
        <v/>
      </c>
      <c r="AR143" s="16" t="str">
        <f aca="false">IF(AK143=0,"",IF(AO143="","",IF(AO143=$H143,"Part-Time",IF(AO143=$I143,"Full-Time","Casual"))))</f>
        <v/>
      </c>
      <c r="AS143" s="16" t="str">
        <f aca="false">IF(AK143=0,"",IF(AP143="","",IF(AP143=$H143,"Part-Time",IF(AP143=$I143,"Full-Time","Casual"))))</f>
        <v/>
      </c>
      <c r="AT143" s="16"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16" t="str">
        <f aca="false">IF(AK143=0,"",IF(AM143&lt;2,"",IF(OR(ISNUMBER(SEARCH("full",AR143)),UPPER(TRIM(AR143))="FT",UPPER(TRIM(AR143))="FTE"),"FT",IF(AND(OR(ISNUMBER(SEARCH("part",AR143)),UPPER(TRIM(AR143))="PT",UPPER(TRIM(AR143))="PTE"),Apply2026="Yes",OR($P143="",N($P143)&gt;=PT_MinHours)),"PT","None"))))</f>
        <v/>
      </c>
      <c r="AV143" s="16" t="str">
        <f aca="false">IF(AK143=0,"",IF(AM143&lt;3,"",IF(OR(ISNUMBER(SEARCH("full",AS143)),UPPER(TRIM(AS143))="FT",UPPER(TRIM(AS143))="FTE"),"FT",IF(AND(OR(ISNUMBER(SEARCH("part",AS143)),UPPER(TRIM(AS143))="PT",UPPER(TRIM(AS143))="PTE"),Apply2026="Yes",OR($P143="",N($P143)&gt;=PT_MinHours)),"PT","None"))))</f>
        <v/>
      </c>
      <c r="AW143" s="16" t="str">
        <f aca="false">IF(AK143=0,"",IF(AND(AM143&gt;=3,AP143&lt;=AsOfDate),AV143,IF(AND(AM143&gt;=2,AO143&lt;=AsOfDate),AU143,AT143)))</f>
        <v/>
      </c>
      <c r="AX143" s="16" t="str">
        <f aca="false">IF(AK143=0,"",IF(AsOfDate&lt;AL143,-1,12*(YEAR(AsOfDate)-YEAR(AL143))+MONTH(AsOfDate)-MONTH(AL143)-IF(DAY(AsOfDate)&lt;MIN(DAY(AL143),DAY(EOMONTH(AsOfDate,0))),1,0)))</f>
        <v/>
      </c>
      <c r="AY143" s="16" t="str">
        <f aca="false">IF(AK143=0,"",IF(OR(AM143&lt;2,AO143&gt;AsOfDate),AX143,IF((AO143-1)&lt;AL143,-1,12*(YEAR((AO143-1))-YEAR(AL143))+MONTH((AO143-1))-MONTH(AL143)-IF(DAY((AO143-1))&lt;MIN(DAY(AL143),DAY(EOMONTH((AO143-1),0))),1,0))))</f>
        <v/>
      </c>
      <c r="AZ143" s="16" t="str">
        <f aca="false">IF(AK143=0,"",IF(OR(AM143&lt;3,AP143&gt;AsOfDate),AX143,IF((AP143-1)&lt;AL143,-1,12*(YEAR((AP143-1))-YEAR(AL143))+MONTH((AP143-1))-MONTH(AL143)-IF(DAY((AP143-1))&lt;MIN(DAY(AL143),DAY(EOMONTH((AP143-1),0))),1,0))))</f>
        <v/>
      </c>
      <c r="BA143" s="16" t="str">
        <f aca="false">IF(AK143=0,"",IF(PFYDate&lt;AL143,-1,12*(YEAR(PFYDate)-YEAR(AL143))+MONTH(PFYDate)-MONTH(AL143)-IF(DAY(PFYDate)&lt;MIN(DAY(AL143),DAY(EOMONTH(PFYDate,0))),1,0)))</f>
        <v/>
      </c>
      <c r="BB143" s="16" t="str">
        <f aca="false">IF(AK143=0,"",IF(OR(AM143&lt;2,AO143&gt;PFYDate),BA143,IF((AO143-1)&lt;AL143,-1,12*(YEAR((AO143-1))-YEAR(AL143))+MONTH((AO143-1))-MONTH(AL143)-IF(DAY((AO143-1))&lt;MIN(DAY(AL143),DAY(EOMONTH((AO143-1),0))),1,0))))</f>
        <v/>
      </c>
      <c r="BC143" s="16" t="str">
        <f aca="false">IF(AK143=0,"",IF(OR(AM143&lt;3,AP143&gt;PFYDate),BA143,IF((AP143-1)&lt;AL143,-1,12*(YEAR((AP143-1))-YEAR(AL143))+MONTH((AP143-1))-MONTH(AL143)-IF(DAY((AP143-1))&lt;MIN(DAY(AL143),DAY(EOMONTH((AP143-1),0))),1,0))))</f>
        <v/>
      </c>
      <c r="BD143" s="16"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16"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16" t="str">
        <f aca="false">IF(AK143=0,"",IF(AW143="FT",IF(AX143&lt;FT_First,FT_First,IF(AX143&lt;FT_Y5,MIN(FT_Y5,FT_First+FT_Int1*(INT((AX143-FT_First)/FT_Int1)+1)),FT_Y5+12*INT((AX143-FT_Y5)/12)+FT_Int2*(INT(MOD(AX143-FT_Y5,12)/FT_Int2)+1))),IF(AW143="PT",IF(AX143&lt;PT_First,PT_First,PT_First+PT_Int*(INT((AX143-PT_First)/PT_Int)+1)),"")))</f>
        <v/>
      </c>
      <c r="BG143" s="16" t="str">
        <f aca="false">IF(AK143=0,"",IF(NOT(LH_Ready),0,COUNTIFS(INDEX(LH_Data,0,LH_ColFirst),$A143,INDEX(LH_Data,0,LH_ColSur),$B143,INDEX(LH_Data,0,LH_ColCat),BonusCat)))</f>
        <v/>
      </c>
      <c r="BH143" s="16" t="str">
        <f aca="false">IF(AK143=0,"",IF(OR(NOT(LH_Ready),BG143=0),0,SUMPRODUCT(MAX((INDEX(LH_Data,0,LH_ColFirst)=$A143)*(INDEX(LH_Data,0,LH_ColSur)=$B143)*(INDEX(LH_Data,0,LH_ColCat)=BonusCat)*ROW(LH_Data)))))</f>
        <v/>
      </c>
      <c r="BI143" s="16" t="str">
        <f aca="false">IF(AK143=0,"",IF(EOMONTH(AsOfDate,-1)&lt;AL143,-1,12*(YEAR(EOMONTH(AsOfDate,-1))-YEAR(AL143))+MONTH(EOMONTH(AsOfDate,-1))-MONTH(AL143)-IF(DAY(EOMONTH(AsOfDate,-1))&lt;MIN(DAY(AL143),DAY(EOMONTH(EOMONTH(AsOfDate,-1),0))),1,0)))</f>
        <v/>
      </c>
      <c r="BJ143" s="16" t="str">
        <f aca="false">IF(AK143=0,"",IF(OR(AM143&lt;2,AO143&gt;EOMONTH(AsOfDate,-1)),BI143,IF((AO143-1)&lt;AL143,-1,12*(YEAR((AO143-1))-YEAR(AL143))+MONTH((AO143-1))-MONTH(AL143)-IF(DAY((AO143-1))&lt;MIN(DAY(AL143),DAY(EOMONTH((AO143-1),0))),1,0))))</f>
        <v/>
      </c>
      <c r="BK143" s="16" t="str">
        <f aca="false">IF(AK143=0,"",IF(OR(AM143&lt;3,AP143&gt;EOMONTH(AsOfDate,-1)),BI143,IF((AP143-1)&lt;AL143,-1,12*(YEAR((AP143-1))-YEAR(AL143))+MONTH((AP143-1))-MONTH(AL143)-IF(DAY((AP143-1))&lt;MIN(DAY(AL143),DAY(EOMONTH((AP143-1),0))),1,0))))</f>
        <v/>
      </c>
      <c r="BL143" s="16"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16" t="str">
        <f aca="false">IF(AK143=0,"",IF(AW143="FT",IF(AX143&lt;FT_First,"",IF(AX143&lt;FT_Y5,FT_First+FT_Int1*INT((AX143-FT_First)/FT_Int1),FT_Y5+FT_Int2*INT((AX143-FT_Y5)/FT_Int2))),IF(AW143="PT",IF(AX143&lt;PT_First,"",PT_First+PT_Int*INT((AX143-PT_First)/PT_Int)),"")))</f>
        <v/>
      </c>
      <c r="BN143" s="16" t="str">
        <f aca="false">IF(AK143=0,"",IF((SchemeStart-1)&lt;AL143,-1,12*(YEAR((SchemeStart-1))-YEAR(AL143))+MONTH((SchemeStart-1))-MONTH(AL143)-IF(DAY((SchemeStart-1))&lt;MIN(DAY(AL143),DAY(EOMONTH((SchemeStart-1),0))),1,0)))</f>
        <v/>
      </c>
      <c r="BO143" s="16" t="str">
        <f aca="false">IF(AK143=0,"",IF(OR(AM143&lt;2,AO143&gt;(SchemeStart-1)),BN143,IF((AO143-1)&lt;AL143,-1,12*(YEAR((AO143-1))-YEAR(AL143))+MONTH((AO143-1))-MONTH(AL143)-IF(DAY((AO143-1))&lt;MIN(DAY(AL143),DAY(EOMONTH((AO143-1),0))),1,0))))</f>
        <v/>
      </c>
      <c r="BP143" s="16" t="str">
        <f aca="false">IF(AK143=0,"",IF(OR(AM143&lt;3,AP143&gt;(SchemeStart-1)),BN143,IF((AP143-1)&lt;AL143,-1,12*(YEAR((AP143-1))-YEAR(AL143))+MONTH((AP143-1))-MONTH(AL143)-IF(DAY((AP143-1))&lt;MIN(DAY(AL143),DAY(EOMONTH((AP143-1),0))),1,0))))</f>
        <v/>
      </c>
      <c r="BQ143" s="16"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12"/>
      <c r="B144" s="12"/>
      <c r="C144" s="12"/>
      <c r="D144" s="13"/>
      <c r="E144" s="14" t="str">
        <f aca="false">IF(OR(AK144=0,$D144=""),"",DATE(YEAR(AsOfDate)+IF(DATE(YEAR(AsOfDate),MONTH($D144),DAY($D144))&lt;=AsOfDate,1,0),MONTH($D144),DAY($D144)))</f>
        <v/>
      </c>
      <c r="F144" s="13"/>
      <c r="G144" s="13"/>
      <c r="H144" s="13"/>
      <c r="I144" s="13"/>
      <c r="J144" s="13"/>
      <c r="K144" s="14" t="str">
        <f aca="false">IF(AK144=0,"",DATE(YEAR(AsOfDate)+IF(DATE(YEAR(AsOfDate),MONTH(AL144),DAY(AL144))&lt;=AsOfDate,1,0),MONTH(AL144),DAY(AL144)))</f>
        <v/>
      </c>
      <c r="L144" s="15" t="str">
        <f aca="false">IF(AK144=0,"",ROUND((AsOfDate-AL144)/365.25,1))</f>
        <v/>
      </c>
      <c r="M144" s="16" t="str">
        <f aca="false">IF(AK144=0,"",IF(AsOfDate&lt;AL144,"-",DATEDIF(AL144,AsOfDate,"y")&amp;"y "&amp;DATEDIF(AL144,AsOfDate,"ym")&amp;"m "&amp;DATEDIF(AL144,AsOfDate,"md")&amp;"d"))</f>
        <v/>
      </c>
      <c r="N144" s="17" t="str">
        <f aca="false">IF(AK144=0,"",O144*HoursPerDay)</f>
        <v/>
      </c>
      <c r="O144" s="17" t="str">
        <f aca="false">IF(AK144=0,"",MAX(0,BD144-BQ144))</f>
        <v/>
      </c>
      <c r="P144" s="18"/>
      <c r="Q144" s="16"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16"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IF(AK144=0,"",IF(AW144="None","",EDATE(AL144,BF144)))</f>
        <v/>
      </c>
      <c r="T144" s="17" t="str">
        <f aca="false">IF(AK144=0,"",IF(NOT(LH_Ready),"",IF($F144&gt;PFYDate,0,IF(LH_ColPeriod=0,W144-U144+V144,SUMIFS(INDEX(LH_Data,0,LH_ColAcc),INDEX(LH_Data,0,LH_ColFirst),$A144,INDEX(LH_Data,0,LH_ColSur),$B144,INDEX(LH_Data,0,LH_ColCat),BonusCat,INDEX(LH_Data,0,LH_ColPeriod),LH_OpenLabel)*UnitFactor))))</f>
        <v/>
      </c>
      <c r="U144" s="17" t="str">
        <f aca="false">IF(AK144=0,"",IF(NOT(LH_Ready),"",SUMIFS(INDEX(LH_Data,0,LH_ColAcc),INDEX(LH_Data,0,LH_ColFirst),$A144,INDEX(LH_Data,0,LH_ColSur),$B144,INDEX(LH_Data,0,LH_ColCat),BonusCat,INDEX(LH_Data,0,LH_ColStart),"&gt;="&amp;AL144)*UnitFactor))</f>
        <v/>
      </c>
      <c r="V144" s="17" t="str">
        <f aca="false">IF(AK144=0,"",IF(NOT(LH_Ready),"",SUMIFS(INDEX(LH_Data,0,LH_ColTaken),INDEX(LH_Data,0,LH_ColFirst),$A144,INDEX(LH_Data,0,LH_ColSur),$B144,INDEX(LH_Data,0,LH_ColCat),BonusCat,INDEX(LH_Data,0,LH_ColStart),"&gt;="&amp;AL144)*UnitFactor))</f>
        <v/>
      </c>
      <c r="W144" s="17" t="str">
        <f aca="false">IF(AK144=0,"",IF(NOT(LH_Ready),"",IF(BH144=0,0,INDEX(INDEX(LH_Data,0,LH_ColClose),BH144-1)*UnitFactor)))</f>
        <v/>
      </c>
      <c r="X144" s="17" t="str">
        <f aca="false">IF(AK144=0,"",(MAX(0,BD144-BQ144)-MAX(0,BE144-BQ144))*HoursPerDay)</f>
        <v/>
      </c>
      <c r="Y144" s="17"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N144-N(T144)-N(U144)))))</f>
        <v/>
      </c>
      <c r="Z144" s="16" t="str">
        <f aca="false">IF(OR(AK144=0,Y144=""),"",IF(Y144&gt;0,"Yes","No"))</f>
        <v/>
      </c>
      <c r="AA144" s="16"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17" t="str">
        <f aca="false">IF(OR(AK144=0,T144=""),"",MAX(0,BE144-BQ144)*HoursPerDay-T144)</f>
        <v/>
      </c>
      <c r="AC144" s="16" t="str">
        <f aca="false">IF(AK144=0,"",BG144)</f>
        <v/>
      </c>
      <c r="AD144" s="16"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17" t="str">
        <f aca="false">IF(AK144=0,"",O144-MAX(0,BL144-BQ144))</f>
        <v/>
      </c>
      <c r="AF144" s="14" t="str">
        <f aca="false">IF(OR(AK144=0,AE144="",N(AE144)=0,BM144=""),"",EDATE(AL144,BM144))</f>
        <v/>
      </c>
      <c r="AG144" s="17" t="str">
        <f aca="false">IF(AK144=0,"",MIN(BD144,BQ144))</f>
        <v/>
      </c>
      <c r="AH144" s="17" t="str">
        <f aca="false">IF(AK144=0,"",IF(NOT(LH_Ready),"",IF(BG144=0,0,MAX(0,ROUND(N(T144)+N(U144)-N144,2)))))</f>
        <v/>
      </c>
      <c r="AI144" s="12"/>
      <c r="AJ144" s="12"/>
      <c r="AK144" s="16" t="n">
        <f aca="false">IF(OR(LEN($A144&amp;$B144)=0,$F144=""),0,1)</f>
        <v>0</v>
      </c>
      <c r="AL144" s="14"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16" t="str">
        <f aca="false">IF(AK144=0,"",COUNT($G144:$I144))</f>
        <v/>
      </c>
      <c r="AN144" s="14" t="str">
        <f aca="false">IF(AK144=0,"",IFERROR(SMALL($G144:$I144,1),""))</f>
        <v/>
      </c>
      <c r="AO144" s="14" t="str">
        <f aca="false">IF(AK144=0,"",IFERROR(SMALL($G144:$I144,2),""))</f>
        <v/>
      </c>
      <c r="AP144" s="14" t="str">
        <f aca="false">IF(AK144=0,"",IFERROR(SMALL($G144:$I144,3),""))</f>
        <v/>
      </c>
      <c r="AQ144" s="16" t="str">
        <f aca="false">IF(AK144=0,"",IF(AN144="","",IF(AN144=$H144,"Part-Time",IF(AN144=$I144,"Full-Time","Casual"))))</f>
        <v/>
      </c>
      <c r="AR144" s="16" t="str">
        <f aca="false">IF(AK144=0,"",IF(AO144="","",IF(AO144=$H144,"Part-Time",IF(AO144=$I144,"Full-Time","Casual"))))</f>
        <v/>
      </c>
      <c r="AS144" s="16" t="str">
        <f aca="false">IF(AK144=0,"",IF(AP144="","",IF(AP144=$H144,"Part-Time",IF(AP144=$I144,"Full-Time","Casual"))))</f>
        <v/>
      </c>
      <c r="AT144" s="16"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16" t="str">
        <f aca="false">IF(AK144=0,"",IF(AM144&lt;2,"",IF(OR(ISNUMBER(SEARCH("full",AR144)),UPPER(TRIM(AR144))="FT",UPPER(TRIM(AR144))="FTE"),"FT",IF(AND(OR(ISNUMBER(SEARCH("part",AR144)),UPPER(TRIM(AR144))="PT",UPPER(TRIM(AR144))="PTE"),Apply2026="Yes",OR($P144="",N($P144)&gt;=PT_MinHours)),"PT","None"))))</f>
        <v/>
      </c>
      <c r="AV144" s="16" t="str">
        <f aca="false">IF(AK144=0,"",IF(AM144&lt;3,"",IF(OR(ISNUMBER(SEARCH("full",AS144)),UPPER(TRIM(AS144))="FT",UPPER(TRIM(AS144))="FTE"),"FT",IF(AND(OR(ISNUMBER(SEARCH("part",AS144)),UPPER(TRIM(AS144))="PT",UPPER(TRIM(AS144))="PTE"),Apply2026="Yes",OR($P144="",N($P144)&gt;=PT_MinHours)),"PT","None"))))</f>
        <v/>
      </c>
      <c r="AW144" s="16" t="str">
        <f aca="false">IF(AK144=0,"",IF(AND(AM144&gt;=3,AP144&lt;=AsOfDate),AV144,IF(AND(AM144&gt;=2,AO144&lt;=AsOfDate),AU144,AT144)))</f>
        <v/>
      </c>
      <c r="AX144" s="16" t="str">
        <f aca="false">IF(AK144=0,"",IF(AsOfDate&lt;AL144,-1,12*(YEAR(AsOfDate)-YEAR(AL144))+MONTH(AsOfDate)-MONTH(AL144)-IF(DAY(AsOfDate)&lt;MIN(DAY(AL144),DAY(EOMONTH(AsOfDate,0))),1,0)))</f>
        <v/>
      </c>
      <c r="AY144" s="16" t="str">
        <f aca="false">IF(AK144=0,"",IF(OR(AM144&lt;2,AO144&gt;AsOfDate),AX144,IF((AO144-1)&lt;AL144,-1,12*(YEAR((AO144-1))-YEAR(AL144))+MONTH((AO144-1))-MONTH(AL144)-IF(DAY((AO144-1))&lt;MIN(DAY(AL144),DAY(EOMONTH((AO144-1),0))),1,0))))</f>
        <v/>
      </c>
      <c r="AZ144" s="16" t="str">
        <f aca="false">IF(AK144=0,"",IF(OR(AM144&lt;3,AP144&gt;AsOfDate),AX144,IF((AP144-1)&lt;AL144,-1,12*(YEAR((AP144-1))-YEAR(AL144))+MONTH((AP144-1))-MONTH(AL144)-IF(DAY((AP144-1))&lt;MIN(DAY(AL144),DAY(EOMONTH((AP144-1),0))),1,0))))</f>
        <v/>
      </c>
      <c r="BA144" s="16" t="str">
        <f aca="false">IF(AK144=0,"",IF(PFYDate&lt;AL144,-1,12*(YEAR(PFYDate)-YEAR(AL144))+MONTH(PFYDate)-MONTH(AL144)-IF(DAY(PFYDate)&lt;MIN(DAY(AL144),DAY(EOMONTH(PFYDate,0))),1,0)))</f>
        <v/>
      </c>
      <c r="BB144" s="16" t="str">
        <f aca="false">IF(AK144=0,"",IF(OR(AM144&lt;2,AO144&gt;PFYDate),BA144,IF((AO144-1)&lt;AL144,-1,12*(YEAR((AO144-1))-YEAR(AL144))+MONTH((AO144-1))-MONTH(AL144)-IF(DAY((AO144-1))&lt;MIN(DAY(AL144),DAY(EOMONTH((AO144-1),0))),1,0))))</f>
        <v/>
      </c>
      <c r="BC144" s="16" t="str">
        <f aca="false">IF(AK144=0,"",IF(OR(AM144&lt;3,AP144&gt;PFYDate),BA144,IF((AP144-1)&lt;AL144,-1,12*(YEAR((AP144-1))-YEAR(AL144))+MONTH((AP144-1))-MONTH(AL144)-IF(DAY((AP144-1))&lt;MIN(DAY(AL144),DAY(EOMONTH((AP144-1),0))),1,0))))</f>
        <v/>
      </c>
      <c r="BD144" s="16"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16"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16" t="str">
        <f aca="false">IF(AK144=0,"",IF(AW144="FT",IF(AX144&lt;FT_First,FT_First,IF(AX144&lt;FT_Y5,MIN(FT_Y5,FT_First+FT_Int1*(INT((AX144-FT_First)/FT_Int1)+1)),FT_Y5+12*INT((AX144-FT_Y5)/12)+FT_Int2*(INT(MOD(AX144-FT_Y5,12)/FT_Int2)+1))),IF(AW144="PT",IF(AX144&lt;PT_First,PT_First,PT_First+PT_Int*(INT((AX144-PT_First)/PT_Int)+1)),"")))</f>
        <v/>
      </c>
      <c r="BG144" s="16" t="str">
        <f aca="false">IF(AK144=0,"",IF(NOT(LH_Ready),0,COUNTIFS(INDEX(LH_Data,0,LH_ColFirst),$A144,INDEX(LH_Data,0,LH_ColSur),$B144,INDEX(LH_Data,0,LH_ColCat),BonusCat)))</f>
        <v/>
      </c>
      <c r="BH144" s="16" t="str">
        <f aca="false">IF(AK144=0,"",IF(OR(NOT(LH_Ready),BG144=0),0,SUMPRODUCT(MAX((INDEX(LH_Data,0,LH_ColFirst)=$A144)*(INDEX(LH_Data,0,LH_ColSur)=$B144)*(INDEX(LH_Data,0,LH_ColCat)=BonusCat)*ROW(LH_Data)))))</f>
        <v/>
      </c>
      <c r="BI144" s="16" t="str">
        <f aca="false">IF(AK144=0,"",IF(EOMONTH(AsOfDate,-1)&lt;AL144,-1,12*(YEAR(EOMONTH(AsOfDate,-1))-YEAR(AL144))+MONTH(EOMONTH(AsOfDate,-1))-MONTH(AL144)-IF(DAY(EOMONTH(AsOfDate,-1))&lt;MIN(DAY(AL144),DAY(EOMONTH(EOMONTH(AsOfDate,-1),0))),1,0)))</f>
        <v/>
      </c>
      <c r="BJ144" s="16" t="str">
        <f aca="false">IF(AK144=0,"",IF(OR(AM144&lt;2,AO144&gt;EOMONTH(AsOfDate,-1)),BI144,IF((AO144-1)&lt;AL144,-1,12*(YEAR((AO144-1))-YEAR(AL144))+MONTH((AO144-1))-MONTH(AL144)-IF(DAY((AO144-1))&lt;MIN(DAY(AL144),DAY(EOMONTH((AO144-1),0))),1,0))))</f>
        <v/>
      </c>
      <c r="BK144" s="16" t="str">
        <f aca="false">IF(AK144=0,"",IF(OR(AM144&lt;3,AP144&gt;EOMONTH(AsOfDate,-1)),BI144,IF((AP144-1)&lt;AL144,-1,12*(YEAR((AP144-1))-YEAR(AL144))+MONTH((AP144-1))-MONTH(AL144)-IF(DAY((AP144-1))&lt;MIN(DAY(AL144),DAY(EOMONTH((AP144-1),0))),1,0))))</f>
        <v/>
      </c>
      <c r="BL144" s="16"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16" t="str">
        <f aca="false">IF(AK144=0,"",IF(AW144="FT",IF(AX144&lt;FT_First,"",IF(AX144&lt;FT_Y5,FT_First+FT_Int1*INT((AX144-FT_First)/FT_Int1),FT_Y5+FT_Int2*INT((AX144-FT_Y5)/FT_Int2))),IF(AW144="PT",IF(AX144&lt;PT_First,"",PT_First+PT_Int*INT((AX144-PT_First)/PT_Int)),"")))</f>
        <v/>
      </c>
      <c r="BN144" s="16" t="str">
        <f aca="false">IF(AK144=0,"",IF((SchemeStart-1)&lt;AL144,-1,12*(YEAR((SchemeStart-1))-YEAR(AL144))+MONTH((SchemeStart-1))-MONTH(AL144)-IF(DAY((SchemeStart-1))&lt;MIN(DAY(AL144),DAY(EOMONTH((SchemeStart-1),0))),1,0)))</f>
        <v/>
      </c>
      <c r="BO144" s="16" t="str">
        <f aca="false">IF(AK144=0,"",IF(OR(AM144&lt;2,AO144&gt;(SchemeStart-1)),BN144,IF((AO144-1)&lt;AL144,-1,12*(YEAR((AO144-1))-YEAR(AL144))+MONTH((AO144-1))-MONTH(AL144)-IF(DAY((AO144-1))&lt;MIN(DAY(AL144),DAY(EOMONTH((AO144-1),0))),1,0))))</f>
        <v/>
      </c>
      <c r="BP144" s="16" t="str">
        <f aca="false">IF(AK144=0,"",IF(OR(AM144&lt;3,AP144&gt;(SchemeStart-1)),BN144,IF((AP144-1)&lt;AL144,-1,12*(YEAR((AP144-1))-YEAR(AL144))+MONTH((AP144-1))-MONTH(AL144)-IF(DAY((AP144-1))&lt;MIN(DAY(AL144),DAY(EOMONTH((AP144-1),0))),1,0))))</f>
        <v/>
      </c>
      <c r="BQ144" s="16"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12"/>
      <c r="B145" s="12"/>
      <c r="C145" s="12"/>
      <c r="D145" s="13"/>
      <c r="E145" s="14" t="str">
        <f aca="false">IF(OR(AK145=0,$D145=""),"",DATE(YEAR(AsOfDate)+IF(DATE(YEAR(AsOfDate),MONTH($D145),DAY($D145))&lt;=AsOfDate,1,0),MONTH($D145),DAY($D145)))</f>
        <v/>
      </c>
      <c r="F145" s="13"/>
      <c r="G145" s="13"/>
      <c r="H145" s="13"/>
      <c r="I145" s="13"/>
      <c r="J145" s="13"/>
      <c r="K145" s="14" t="str">
        <f aca="false">IF(AK145=0,"",DATE(YEAR(AsOfDate)+IF(DATE(YEAR(AsOfDate),MONTH(AL145),DAY(AL145))&lt;=AsOfDate,1,0),MONTH(AL145),DAY(AL145)))</f>
        <v/>
      </c>
      <c r="L145" s="15" t="str">
        <f aca="false">IF(AK145=0,"",ROUND((AsOfDate-AL145)/365.25,1))</f>
        <v/>
      </c>
      <c r="M145" s="16" t="str">
        <f aca="false">IF(AK145=0,"",IF(AsOfDate&lt;AL145,"-",DATEDIF(AL145,AsOfDate,"y")&amp;"y "&amp;DATEDIF(AL145,AsOfDate,"ym")&amp;"m "&amp;DATEDIF(AL145,AsOfDate,"md")&amp;"d"))</f>
        <v/>
      </c>
      <c r="N145" s="17" t="str">
        <f aca="false">IF(AK145=0,"",O145*HoursPerDay)</f>
        <v/>
      </c>
      <c r="O145" s="17" t="str">
        <f aca="false">IF(AK145=0,"",MAX(0,BD145-BQ145))</f>
        <v/>
      </c>
      <c r="P145" s="18"/>
      <c r="Q145" s="16"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16"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IF(AK145=0,"",IF(AW145="None","",EDATE(AL145,BF145)))</f>
        <v/>
      </c>
      <c r="T145" s="17" t="str">
        <f aca="false">IF(AK145=0,"",IF(NOT(LH_Ready),"",IF($F145&gt;PFYDate,0,IF(LH_ColPeriod=0,W145-U145+V145,SUMIFS(INDEX(LH_Data,0,LH_ColAcc),INDEX(LH_Data,0,LH_ColFirst),$A145,INDEX(LH_Data,0,LH_ColSur),$B145,INDEX(LH_Data,0,LH_ColCat),BonusCat,INDEX(LH_Data,0,LH_ColPeriod),LH_OpenLabel)*UnitFactor))))</f>
        <v/>
      </c>
      <c r="U145" s="17" t="str">
        <f aca="false">IF(AK145=0,"",IF(NOT(LH_Ready),"",SUMIFS(INDEX(LH_Data,0,LH_ColAcc),INDEX(LH_Data,0,LH_ColFirst),$A145,INDEX(LH_Data,0,LH_ColSur),$B145,INDEX(LH_Data,0,LH_ColCat),BonusCat,INDEX(LH_Data,0,LH_ColStart),"&gt;="&amp;AL145)*UnitFactor))</f>
        <v/>
      </c>
      <c r="V145" s="17" t="str">
        <f aca="false">IF(AK145=0,"",IF(NOT(LH_Ready),"",SUMIFS(INDEX(LH_Data,0,LH_ColTaken),INDEX(LH_Data,0,LH_ColFirst),$A145,INDEX(LH_Data,0,LH_ColSur),$B145,INDEX(LH_Data,0,LH_ColCat),BonusCat,INDEX(LH_Data,0,LH_ColStart),"&gt;="&amp;AL145)*UnitFactor))</f>
        <v/>
      </c>
      <c r="W145" s="17" t="str">
        <f aca="false">IF(AK145=0,"",IF(NOT(LH_Ready),"",IF(BH145=0,0,INDEX(INDEX(LH_Data,0,LH_ColClose),BH145-1)*UnitFactor)))</f>
        <v/>
      </c>
      <c r="X145" s="17" t="str">
        <f aca="false">IF(AK145=0,"",(MAX(0,BD145-BQ145)-MAX(0,BE145-BQ145))*HoursPerDay)</f>
        <v/>
      </c>
      <c r="Y145" s="17"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N145-N(T145)-N(U145)))))</f>
        <v/>
      </c>
      <c r="Z145" s="16" t="str">
        <f aca="false">IF(OR(AK145=0,Y145=""),"",IF(Y145&gt;0,"Yes","No"))</f>
        <v/>
      </c>
      <c r="AA145" s="16"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17" t="str">
        <f aca="false">IF(OR(AK145=0,T145=""),"",MAX(0,BE145-BQ145)*HoursPerDay-T145)</f>
        <v/>
      </c>
      <c r="AC145" s="16" t="str">
        <f aca="false">IF(AK145=0,"",BG145)</f>
        <v/>
      </c>
      <c r="AD145" s="16"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17" t="str">
        <f aca="false">IF(AK145=0,"",O145-MAX(0,BL145-BQ145))</f>
        <v/>
      </c>
      <c r="AF145" s="14" t="str">
        <f aca="false">IF(OR(AK145=0,AE145="",N(AE145)=0,BM145=""),"",EDATE(AL145,BM145))</f>
        <v/>
      </c>
      <c r="AG145" s="17" t="str">
        <f aca="false">IF(AK145=0,"",MIN(BD145,BQ145))</f>
        <v/>
      </c>
      <c r="AH145" s="17" t="str">
        <f aca="false">IF(AK145=0,"",IF(NOT(LH_Ready),"",IF(BG145=0,0,MAX(0,ROUND(N(T145)+N(U145)-N145,2)))))</f>
        <v/>
      </c>
      <c r="AI145" s="12"/>
      <c r="AJ145" s="12"/>
      <c r="AK145" s="16" t="n">
        <f aca="false">IF(OR(LEN($A145&amp;$B145)=0,$F145=""),0,1)</f>
        <v>0</v>
      </c>
      <c r="AL145" s="14"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16" t="str">
        <f aca="false">IF(AK145=0,"",COUNT($G145:$I145))</f>
        <v/>
      </c>
      <c r="AN145" s="14" t="str">
        <f aca="false">IF(AK145=0,"",IFERROR(SMALL($G145:$I145,1),""))</f>
        <v/>
      </c>
      <c r="AO145" s="14" t="str">
        <f aca="false">IF(AK145=0,"",IFERROR(SMALL($G145:$I145,2),""))</f>
        <v/>
      </c>
      <c r="AP145" s="14" t="str">
        <f aca="false">IF(AK145=0,"",IFERROR(SMALL($G145:$I145,3),""))</f>
        <v/>
      </c>
      <c r="AQ145" s="16" t="str">
        <f aca="false">IF(AK145=0,"",IF(AN145="","",IF(AN145=$H145,"Part-Time",IF(AN145=$I145,"Full-Time","Casual"))))</f>
        <v/>
      </c>
      <c r="AR145" s="16" t="str">
        <f aca="false">IF(AK145=0,"",IF(AO145="","",IF(AO145=$H145,"Part-Time",IF(AO145=$I145,"Full-Time","Casual"))))</f>
        <v/>
      </c>
      <c r="AS145" s="16" t="str">
        <f aca="false">IF(AK145=0,"",IF(AP145="","",IF(AP145=$H145,"Part-Time",IF(AP145=$I145,"Full-Time","Casual"))))</f>
        <v/>
      </c>
      <c r="AT145" s="16"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16" t="str">
        <f aca="false">IF(AK145=0,"",IF(AM145&lt;2,"",IF(OR(ISNUMBER(SEARCH("full",AR145)),UPPER(TRIM(AR145))="FT",UPPER(TRIM(AR145))="FTE"),"FT",IF(AND(OR(ISNUMBER(SEARCH("part",AR145)),UPPER(TRIM(AR145))="PT",UPPER(TRIM(AR145))="PTE"),Apply2026="Yes",OR($P145="",N($P145)&gt;=PT_MinHours)),"PT","None"))))</f>
        <v/>
      </c>
      <c r="AV145" s="16" t="str">
        <f aca="false">IF(AK145=0,"",IF(AM145&lt;3,"",IF(OR(ISNUMBER(SEARCH("full",AS145)),UPPER(TRIM(AS145))="FT",UPPER(TRIM(AS145))="FTE"),"FT",IF(AND(OR(ISNUMBER(SEARCH("part",AS145)),UPPER(TRIM(AS145))="PT",UPPER(TRIM(AS145))="PTE"),Apply2026="Yes",OR($P145="",N($P145)&gt;=PT_MinHours)),"PT","None"))))</f>
        <v/>
      </c>
      <c r="AW145" s="16" t="str">
        <f aca="false">IF(AK145=0,"",IF(AND(AM145&gt;=3,AP145&lt;=AsOfDate),AV145,IF(AND(AM145&gt;=2,AO145&lt;=AsOfDate),AU145,AT145)))</f>
        <v/>
      </c>
      <c r="AX145" s="16" t="str">
        <f aca="false">IF(AK145=0,"",IF(AsOfDate&lt;AL145,-1,12*(YEAR(AsOfDate)-YEAR(AL145))+MONTH(AsOfDate)-MONTH(AL145)-IF(DAY(AsOfDate)&lt;MIN(DAY(AL145),DAY(EOMONTH(AsOfDate,0))),1,0)))</f>
        <v/>
      </c>
      <c r="AY145" s="16" t="str">
        <f aca="false">IF(AK145=0,"",IF(OR(AM145&lt;2,AO145&gt;AsOfDate),AX145,IF((AO145-1)&lt;AL145,-1,12*(YEAR((AO145-1))-YEAR(AL145))+MONTH((AO145-1))-MONTH(AL145)-IF(DAY((AO145-1))&lt;MIN(DAY(AL145),DAY(EOMONTH((AO145-1),0))),1,0))))</f>
        <v/>
      </c>
      <c r="AZ145" s="16" t="str">
        <f aca="false">IF(AK145=0,"",IF(OR(AM145&lt;3,AP145&gt;AsOfDate),AX145,IF((AP145-1)&lt;AL145,-1,12*(YEAR((AP145-1))-YEAR(AL145))+MONTH((AP145-1))-MONTH(AL145)-IF(DAY((AP145-1))&lt;MIN(DAY(AL145),DAY(EOMONTH((AP145-1),0))),1,0))))</f>
        <v/>
      </c>
      <c r="BA145" s="16" t="str">
        <f aca="false">IF(AK145=0,"",IF(PFYDate&lt;AL145,-1,12*(YEAR(PFYDate)-YEAR(AL145))+MONTH(PFYDate)-MONTH(AL145)-IF(DAY(PFYDate)&lt;MIN(DAY(AL145),DAY(EOMONTH(PFYDate,0))),1,0)))</f>
        <v/>
      </c>
      <c r="BB145" s="16" t="str">
        <f aca="false">IF(AK145=0,"",IF(OR(AM145&lt;2,AO145&gt;PFYDate),BA145,IF((AO145-1)&lt;AL145,-1,12*(YEAR((AO145-1))-YEAR(AL145))+MONTH((AO145-1))-MONTH(AL145)-IF(DAY((AO145-1))&lt;MIN(DAY(AL145),DAY(EOMONTH((AO145-1),0))),1,0))))</f>
        <v/>
      </c>
      <c r="BC145" s="16" t="str">
        <f aca="false">IF(AK145=0,"",IF(OR(AM145&lt;3,AP145&gt;PFYDate),BA145,IF((AP145-1)&lt;AL145,-1,12*(YEAR((AP145-1))-YEAR(AL145))+MONTH((AP145-1))-MONTH(AL145)-IF(DAY((AP145-1))&lt;MIN(DAY(AL145),DAY(EOMONTH((AP145-1),0))),1,0))))</f>
        <v/>
      </c>
      <c r="BD145" s="16"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16"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16" t="str">
        <f aca="false">IF(AK145=0,"",IF(AW145="FT",IF(AX145&lt;FT_First,FT_First,IF(AX145&lt;FT_Y5,MIN(FT_Y5,FT_First+FT_Int1*(INT((AX145-FT_First)/FT_Int1)+1)),FT_Y5+12*INT((AX145-FT_Y5)/12)+FT_Int2*(INT(MOD(AX145-FT_Y5,12)/FT_Int2)+1))),IF(AW145="PT",IF(AX145&lt;PT_First,PT_First,PT_First+PT_Int*(INT((AX145-PT_First)/PT_Int)+1)),"")))</f>
        <v/>
      </c>
      <c r="BG145" s="16" t="str">
        <f aca="false">IF(AK145=0,"",IF(NOT(LH_Ready),0,COUNTIFS(INDEX(LH_Data,0,LH_ColFirst),$A145,INDEX(LH_Data,0,LH_ColSur),$B145,INDEX(LH_Data,0,LH_ColCat),BonusCat)))</f>
        <v/>
      </c>
      <c r="BH145" s="16" t="str">
        <f aca="false">IF(AK145=0,"",IF(OR(NOT(LH_Ready),BG145=0),0,SUMPRODUCT(MAX((INDEX(LH_Data,0,LH_ColFirst)=$A145)*(INDEX(LH_Data,0,LH_ColSur)=$B145)*(INDEX(LH_Data,0,LH_ColCat)=BonusCat)*ROW(LH_Data)))))</f>
        <v/>
      </c>
      <c r="BI145" s="16" t="str">
        <f aca="false">IF(AK145=0,"",IF(EOMONTH(AsOfDate,-1)&lt;AL145,-1,12*(YEAR(EOMONTH(AsOfDate,-1))-YEAR(AL145))+MONTH(EOMONTH(AsOfDate,-1))-MONTH(AL145)-IF(DAY(EOMONTH(AsOfDate,-1))&lt;MIN(DAY(AL145),DAY(EOMONTH(EOMONTH(AsOfDate,-1),0))),1,0)))</f>
        <v/>
      </c>
      <c r="BJ145" s="16" t="str">
        <f aca="false">IF(AK145=0,"",IF(OR(AM145&lt;2,AO145&gt;EOMONTH(AsOfDate,-1)),BI145,IF((AO145-1)&lt;AL145,-1,12*(YEAR((AO145-1))-YEAR(AL145))+MONTH((AO145-1))-MONTH(AL145)-IF(DAY((AO145-1))&lt;MIN(DAY(AL145),DAY(EOMONTH((AO145-1),0))),1,0))))</f>
        <v/>
      </c>
      <c r="BK145" s="16" t="str">
        <f aca="false">IF(AK145=0,"",IF(OR(AM145&lt;3,AP145&gt;EOMONTH(AsOfDate,-1)),BI145,IF((AP145-1)&lt;AL145,-1,12*(YEAR((AP145-1))-YEAR(AL145))+MONTH((AP145-1))-MONTH(AL145)-IF(DAY((AP145-1))&lt;MIN(DAY(AL145),DAY(EOMONTH((AP145-1),0))),1,0))))</f>
        <v/>
      </c>
      <c r="BL145" s="16"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16" t="str">
        <f aca="false">IF(AK145=0,"",IF(AW145="FT",IF(AX145&lt;FT_First,"",IF(AX145&lt;FT_Y5,FT_First+FT_Int1*INT((AX145-FT_First)/FT_Int1),FT_Y5+FT_Int2*INT((AX145-FT_Y5)/FT_Int2))),IF(AW145="PT",IF(AX145&lt;PT_First,"",PT_First+PT_Int*INT((AX145-PT_First)/PT_Int)),"")))</f>
        <v/>
      </c>
      <c r="BN145" s="16" t="str">
        <f aca="false">IF(AK145=0,"",IF((SchemeStart-1)&lt;AL145,-1,12*(YEAR((SchemeStart-1))-YEAR(AL145))+MONTH((SchemeStart-1))-MONTH(AL145)-IF(DAY((SchemeStart-1))&lt;MIN(DAY(AL145),DAY(EOMONTH((SchemeStart-1),0))),1,0)))</f>
        <v/>
      </c>
      <c r="BO145" s="16" t="str">
        <f aca="false">IF(AK145=0,"",IF(OR(AM145&lt;2,AO145&gt;(SchemeStart-1)),BN145,IF((AO145-1)&lt;AL145,-1,12*(YEAR((AO145-1))-YEAR(AL145))+MONTH((AO145-1))-MONTH(AL145)-IF(DAY((AO145-1))&lt;MIN(DAY(AL145),DAY(EOMONTH((AO145-1),0))),1,0))))</f>
        <v/>
      </c>
      <c r="BP145" s="16" t="str">
        <f aca="false">IF(AK145=0,"",IF(OR(AM145&lt;3,AP145&gt;(SchemeStart-1)),BN145,IF((AP145-1)&lt;AL145,-1,12*(YEAR((AP145-1))-YEAR(AL145))+MONTH((AP145-1))-MONTH(AL145)-IF(DAY((AP145-1))&lt;MIN(DAY(AL145),DAY(EOMONTH((AP145-1),0))),1,0))))</f>
        <v/>
      </c>
      <c r="BQ145" s="16"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12"/>
      <c r="B146" s="12"/>
      <c r="C146" s="12"/>
      <c r="D146" s="13"/>
      <c r="E146" s="14" t="str">
        <f aca="false">IF(OR(AK146=0,$D146=""),"",DATE(YEAR(AsOfDate)+IF(DATE(YEAR(AsOfDate),MONTH($D146),DAY($D146))&lt;=AsOfDate,1,0),MONTH($D146),DAY($D146)))</f>
        <v/>
      </c>
      <c r="F146" s="13"/>
      <c r="G146" s="13"/>
      <c r="H146" s="13"/>
      <c r="I146" s="13"/>
      <c r="J146" s="13"/>
      <c r="K146" s="14" t="str">
        <f aca="false">IF(AK146=0,"",DATE(YEAR(AsOfDate)+IF(DATE(YEAR(AsOfDate),MONTH(AL146),DAY(AL146))&lt;=AsOfDate,1,0),MONTH(AL146),DAY(AL146)))</f>
        <v/>
      </c>
      <c r="L146" s="15" t="str">
        <f aca="false">IF(AK146=0,"",ROUND((AsOfDate-AL146)/365.25,1))</f>
        <v/>
      </c>
      <c r="M146" s="16" t="str">
        <f aca="false">IF(AK146=0,"",IF(AsOfDate&lt;AL146,"-",DATEDIF(AL146,AsOfDate,"y")&amp;"y "&amp;DATEDIF(AL146,AsOfDate,"ym")&amp;"m "&amp;DATEDIF(AL146,AsOfDate,"md")&amp;"d"))</f>
        <v/>
      </c>
      <c r="N146" s="17" t="str">
        <f aca="false">IF(AK146=0,"",O146*HoursPerDay)</f>
        <v/>
      </c>
      <c r="O146" s="17" t="str">
        <f aca="false">IF(AK146=0,"",MAX(0,BD146-BQ146))</f>
        <v/>
      </c>
      <c r="P146" s="18"/>
      <c r="Q146" s="16"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16"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IF(AK146=0,"",IF(AW146="None","",EDATE(AL146,BF146)))</f>
        <v/>
      </c>
      <c r="T146" s="17" t="str">
        <f aca="false">IF(AK146=0,"",IF(NOT(LH_Ready),"",IF($F146&gt;PFYDate,0,IF(LH_ColPeriod=0,W146-U146+V146,SUMIFS(INDEX(LH_Data,0,LH_ColAcc),INDEX(LH_Data,0,LH_ColFirst),$A146,INDEX(LH_Data,0,LH_ColSur),$B146,INDEX(LH_Data,0,LH_ColCat),BonusCat,INDEX(LH_Data,0,LH_ColPeriod),LH_OpenLabel)*UnitFactor))))</f>
        <v/>
      </c>
      <c r="U146" s="17" t="str">
        <f aca="false">IF(AK146=0,"",IF(NOT(LH_Ready),"",SUMIFS(INDEX(LH_Data,0,LH_ColAcc),INDEX(LH_Data,0,LH_ColFirst),$A146,INDEX(LH_Data,0,LH_ColSur),$B146,INDEX(LH_Data,0,LH_ColCat),BonusCat,INDEX(LH_Data,0,LH_ColStart),"&gt;="&amp;AL146)*UnitFactor))</f>
        <v/>
      </c>
      <c r="V146" s="17" t="str">
        <f aca="false">IF(AK146=0,"",IF(NOT(LH_Ready),"",SUMIFS(INDEX(LH_Data,0,LH_ColTaken),INDEX(LH_Data,0,LH_ColFirst),$A146,INDEX(LH_Data,0,LH_ColSur),$B146,INDEX(LH_Data,0,LH_ColCat),BonusCat,INDEX(LH_Data,0,LH_ColStart),"&gt;="&amp;AL146)*UnitFactor))</f>
        <v/>
      </c>
      <c r="W146" s="17" t="str">
        <f aca="false">IF(AK146=0,"",IF(NOT(LH_Ready),"",IF(BH146=0,0,INDEX(INDEX(LH_Data,0,LH_ColClose),BH146-1)*UnitFactor)))</f>
        <v/>
      </c>
      <c r="X146" s="17" t="str">
        <f aca="false">IF(AK146=0,"",(MAX(0,BD146-BQ146)-MAX(0,BE146-BQ146))*HoursPerDay)</f>
        <v/>
      </c>
      <c r="Y146" s="17"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N146-N(T146)-N(U146)))))</f>
        <v/>
      </c>
      <c r="Z146" s="16" t="str">
        <f aca="false">IF(OR(AK146=0,Y146=""),"",IF(Y146&gt;0,"Yes","No"))</f>
        <v/>
      </c>
      <c r="AA146" s="16"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17" t="str">
        <f aca="false">IF(OR(AK146=0,T146=""),"",MAX(0,BE146-BQ146)*HoursPerDay-T146)</f>
        <v/>
      </c>
      <c r="AC146" s="16" t="str">
        <f aca="false">IF(AK146=0,"",BG146)</f>
        <v/>
      </c>
      <c r="AD146" s="16"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17" t="str">
        <f aca="false">IF(AK146=0,"",O146-MAX(0,BL146-BQ146))</f>
        <v/>
      </c>
      <c r="AF146" s="14" t="str">
        <f aca="false">IF(OR(AK146=0,AE146="",N(AE146)=0,BM146=""),"",EDATE(AL146,BM146))</f>
        <v/>
      </c>
      <c r="AG146" s="17" t="str">
        <f aca="false">IF(AK146=0,"",MIN(BD146,BQ146))</f>
        <v/>
      </c>
      <c r="AH146" s="17" t="str">
        <f aca="false">IF(AK146=0,"",IF(NOT(LH_Ready),"",IF(BG146=0,0,MAX(0,ROUND(N(T146)+N(U146)-N146,2)))))</f>
        <v/>
      </c>
      <c r="AI146" s="12"/>
      <c r="AJ146" s="12"/>
      <c r="AK146" s="16" t="n">
        <f aca="false">IF(OR(LEN($A146&amp;$B146)=0,$F146=""),0,1)</f>
        <v>0</v>
      </c>
      <c r="AL146" s="14"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16" t="str">
        <f aca="false">IF(AK146=0,"",COUNT($G146:$I146))</f>
        <v/>
      </c>
      <c r="AN146" s="14" t="str">
        <f aca="false">IF(AK146=0,"",IFERROR(SMALL($G146:$I146,1),""))</f>
        <v/>
      </c>
      <c r="AO146" s="14" t="str">
        <f aca="false">IF(AK146=0,"",IFERROR(SMALL($G146:$I146,2),""))</f>
        <v/>
      </c>
      <c r="AP146" s="14" t="str">
        <f aca="false">IF(AK146=0,"",IFERROR(SMALL($G146:$I146,3),""))</f>
        <v/>
      </c>
      <c r="AQ146" s="16" t="str">
        <f aca="false">IF(AK146=0,"",IF(AN146="","",IF(AN146=$H146,"Part-Time",IF(AN146=$I146,"Full-Time","Casual"))))</f>
        <v/>
      </c>
      <c r="AR146" s="16" t="str">
        <f aca="false">IF(AK146=0,"",IF(AO146="","",IF(AO146=$H146,"Part-Time",IF(AO146=$I146,"Full-Time","Casual"))))</f>
        <v/>
      </c>
      <c r="AS146" s="16" t="str">
        <f aca="false">IF(AK146=0,"",IF(AP146="","",IF(AP146=$H146,"Part-Time",IF(AP146=$I146,"Full-Time","Casual"))))</f>
        <v/>
      </c>
      <c r="AT146" s="16"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16" t="str">
        <f aca="false">IF(AK146=0,"",IF(AM146&lt;2,"",IF(OR(ISNUMBER(SEARCH("full",AR146)),UPPER(TRIM(AR146))="FT",UPPER(TRIM(AR146))="FTE"),"FT",IF(AND(OR(ISNUMBER(SEARCH("part",AR146)),UPPER(TRIM(AR146))="PT",UPPER(TRIM(AR146))="PTE"),Apply2026="Yes",OR($P146="",N($P146)&gt;=PT_MinHours)),"PT","None"))))</f>
        <v/>
      </c>
      <c r="AV146" s="16" t="str">
        <f aca="false">IF(AK146=0,"",IF(AM146&lt;3,"",IF(OR(ISNUMBER(SEARCH("full",AS146)),UPPER(TRIM(AS146))="FT",UPPER(TRIM(AS146))="FTE"),"FT",IF(AND(OR(ISNUMBER(SEARCH("part",AS146)),UPPER(TRIM(AS146))="PT",UPPER(TRIM(AS146))="PTE"),Apply2026="Yes",OR($P146="",N($P146)&gt;=PT_MinHours)),"PT","None"))))</f>
        <v/>
      </c>
      <c r="AW146" s="16" t="str">
        <f aca="false">IF(AK146=0,"",IF(AND(AM146&gt;=3,AP146&lt;=AsOfDate),AV146,IF(AND(AM146&gt;=2,AO146&lt;=AsOfDate),AU146,AT146)))</f>
        <v/>
      </c>
      <c r="AX146" s="16" t="str">
        <f aca="false">IF(AK146=0,"",IF(AsOfDate&lt;AL146,-1,12*(YEAR(AsOfDate)-YEAR(AL146))+MONTH(AsOfDate)-MONTH(AL146)-IF(DAY(AsOfDate)&lt;MIN(DAY(AL146),DAY(EOMONTH(AsOfDate,0))),1,0)))</f>
        <v/>
      </c>
      <c r="AY146" s="16" t="str">
        <f aca="false">IF(AK146=0,"",IF(OR(AM146&lt;2,AO146&gt;AsOfDate),AX146,IF((AO146-1)&lt;AL146,-1,12*(YEAR((AO146-1))-YEAR(AL146))+MONTH((AO146-1))-MONTH(AL146)-IF(DAY((AO146-1))&lt;MIN(DAY(AL146),DAY(EOMONTH((AO146-1),0))),1,0))))</f>
        <v/>
      </c>
      <c r="AZ146" s="16" t="str">
        <f aca="false">IF(AK146=0,"",IF(OR(AM146&lt;3,AP146&gt;AsOfDate),AX146,IF((AP146-1)&lt;AL146,-1,12*(YEAR((AP146-1))-YEAR(AL146))+MONTH((AP146-1))-MONTH(AL146)-IF(DAY((AP146-1))&lt;MIN(DAY(AL146),DAY(EOMONTH((AP146-1),0))),1,0))))</f>
        <v/>
      </c>
      <c r="BA146" s="16" t="str">
        <f aca="false">IF(AK146=0,"",IF(PFYDate&lt;AL146,-1,12*(YEAR(PFYDate)-YEAR(AL146))+MONTH(PFYDate)-MONTH(AL146)-IF(DAY(PFYDate)&lt;MIN(DAY(AL146),DAY(EOMONTH(PFYDate,0))),1,0)))</f>
        <v/>
      </c>
      <c r="BB146" s="16" t="str">
        <f aca="false">IF(AK146=0,"",IF(OR(AM146&lt;2,AO146&gt;PFYDate),BA146,IF((AO146-1)&lt;AL146,-1,12*(YEAR((AO146-1))-YEAR(AL146))+MONTH((AO146-1))-MONTH(AL146)-IF(DAY((AO146-1))&lt;MIN(DAY(AL146),DAY(EOMONTH((AO146-1),0))),1,0))))</f>
        <v/>
      </c>
      <c r="BC146" s="16" t="str">
        <f aca="false">IF(AK146=0,"",IF(OR(AM146&lt;3,AP146&gt;PFYDate),BA146,IF((AP146-1)&lt;AL146,-1,12*(YEAR((AP146-1))-YEAR(AL146))+MONTH((AP146-1))-MONTH(AL146)-IF(DAY((AP146-1))&lt;MIN(DAY(AL146),DAY(EOMONTH((AP146-1),0))),1,0))))</f>
        <v/>
      </c>
      <c r="BD146" s="16"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16"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16" t="str">
        <f aca="false">IF(AK146=0,"",IF(AW146="FT",IF(AX146&lt;FT_First,FT_First,IF(AX146&lt;FT_Y5,MIN(FT_Y5,FT_First+FT_Int1*(INT((AX146-FT_First)/FT_Int1)+1)),FT_Y5+12*INT((AX146-FT_Y5)/12)+FT_Int2*(INT(MOD(AX146-FT_Y5,12)/FT_Int2)+1))),IF(AW146="PT",IF(AX146&lt;PT_First,PT_First,PT_First+PT_Int*(INT((AX146-PT_First)/PT_Int)+1)),"")))</f>
        <v/>
      </c>
      <c r="BG146" s="16" t="str">
        <f aca="false">IF(AK146=0,"",IF(NOT(LH_Ready),0,COUNTIFS(INDEX(LH_Data,0,LH_ColFirst),$A146,INDEX(LH_Data,0,LH_ColSur),$B146,INDEX(LH_Data,0,LH_ColCat),BonusCat)))</f>
        <v/>
      </c>
      <c r="BH146" s="16" t="str">
        <f aca="false">IF(AK146=0,"",IF(OR(NOT(LH_Ready),BG146=0),0,SUMPRODUCT(MAX((INDEX(LH_Data,0,LH_ColFirst)=$A146)*(INDEX(LH_Data,0,LH_ColSur)=$B146)*(INDEX(LH_Data,0,LH_ColCat)=BonusCat)*ROW(LH_Data)))))</f>
        <v/>
      </c>
      <c r="BI146" s="16" t="str">
        <f aca="false">IF(AK146=0,"",IF(EOMONTH(AsOfDate,-1)&lt;AL146,-1,12*(YEAR(EOMONTH(AsOfDate,-1))-YEAR(AL146))+MONTH(EOMONTH(AsOfDate,-1))-MONTH(AL146)-IF(DAY(EOMONTH(AsOfDate,-1))&lt;MIN(DAY(AL146),DAY(EOMONTH(EOMONTH(AsOfDate,-1),0))),1,0)))</f>
        <v/>
      </c>
      <c r="BJ146" s="16" t="str">
        <f aca="false">IF(AK146=0,"",IF(OR(AM146&lt;2,AO146&gt;EOMONTH(AsOfDate,-1)),BI146,IF((AO146-1)&lt;AL146,-1,12*(YEAR((AO146-1))-YEAR(AL146))+MONTH((AO146-1))-MONTH(AL146)-IF(DAY((AO146-1))&lt;MIN(DAY(AL146),DAY(EOMONTH((AO146-1),0))),1,0))))</f>
        <v/>
      </c>
      <c r="BK146" s="16" t="str">
        <f aca="false">IF(AK146=0,"",IF(OR(AM146&lt;3,AP146&gt;EOMONTH(AsOfDate,-1)),BI146,IF((AP146-1)&lt;AL146,-1,12*(YEAR((AP146-1))-YEAR(AL146))+MONTH((AP146-1))-MONTH(AL146)-IF(DAY((AP146-1))&lt;MIN(DAY(AL146),DAY(EOMONTH((AP146-1),0))),1,0))))</f>
        <v/>
      </c>
      <c r="BL146" s="16"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16" t="str">
        <f aca="false">IF(AK146=0,"",IF(AW146="FT",IF(AX146&lt;FT_First,"",IF(AX146&lt;FT_Y5,FT_First+FT_Int1*INT((AX146-FT_First)/FT_Int1),FT_Y5+FT_Int2*INT((AX146-FT_Y5)/FT_Int2))),IF(AW146="PT",IF(AX146&lt;PT_First,"",PT_First+PT_Int*INT((AX146-PT_First)/PT_Int)),"")))</f>
        <v/>
      </c>
      <c r="BN146" s="16" t="str">
        <f aca="false">IF(AK146=0,"",IF((SchemeStart-1)&lt;AL146,-1,12*(YEAR((SchemeStart-1))-YEAR(AL146))+MONTH((SchemeStart-1))-MONTH(AL146)-IF(DAY((SchemeStart-1))&lt;MIN(DAY(AL146),DAY(EOMONTH((SchemeStart-1),0))),1,0)))</f>
        <v/>
      </c>
      <c r="BO146" s="16" t="str">
        <f aca="false">IF(AK146=0,"",IF(OR(AM146&lt;2,AO146&gt;(SchemeStart-1)),BN146,IF((AO146-1)&lt;AL146,-1,12*(YEAR((AO146-1))-YEAR(AL146))+MONTH((AO146-1))-MONTH(AL146)-IF(DAY((AO146-1))&lt;MIN(DAY(AL146),DAY(EOMONTH((AO146-1),0))),1,0))))</f>
        <v/>
      </c>
      <c r="BP146" s="16" t="str">
        <f aca="false">IF(AK146=0,"",IF(OR(AM146&lt;3,AP146&gt;(SchemeStart-1)),BN146,IF((AP146-1)&lt;AL146,-1,12*(YEAR((AP146-1))-YEAR(AL146))+MONTH((AP146-1))-MONTH(AL146)-IF(DAY((AP146-1))&lt;MIN(DAY(AL146),DAY(EOMONTH((AP146-1),0))),1,0))))</f>
        <v/>
      </c>
      <c r="BQ146" s="16"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12"/>
      <c r="B147" s="12"/>
      <c r="C147" s="12"/>
      <c r="D147" s="13"/>
      <c r="E147" s="14" t="str">
        <f aca="false">IF(OR(AK147=0,$D147=""),"",DATE(YEAR(AsOfDate)+IF(DATE(YEAR(AsOfDate),MONTH($D147),DAY($D147))&lt;=AsOfDate,1,0),MONTH($D147),DAY($D147)))</f>
        <v/>
      </c>
      <c r="F147" s="13"/>
      <c r="G147" s="13"/>
      <c r="H147" s="13"/>
      <c r="I147" s="13"/>
      <c r="J147" s="13"/>
      <c r="K147" s="14" t="str">
        <f aca="false">IF(AK147=0,"",DATE(YEAR(AsOfDate)+IF(DATE(YEAR(AsOfDate),MONTH(AL147),DAY(AL147))&lt;=AsOfDate,1,0),MONTH(AL147),DAY(AL147)))</f>
        <v/>
      </c>
      <c r="L147" s="15" t="str">
        <f aca="false">IF(AK147=0,"",ROUND((AsOfDate-AL147)/365.25,1))</f>
        <v/>
      </c>
      <c r="M147" s="16" t="str">
        <f aca="false">IF(AK147=0,"",IF(AsOfDate&lt;AL147,"-",DATEDIF(AL147,AsOfDate,"y")&amp;"y "&amp;DATEDIF(AL147,AsOfDate,"ym")&amp;"m "&amp;DATEDIF(AL147,AsOfDate,"md")&amp;"d"))</f>
        <v/>
      </c>
      <c r="N147" s="17" t="str">
        <f aca="false">IF(AK147=0,"",O147*HoursPerDay)</f>
        <v/>
      </c>
      <c r="O147" s="17" t="str">
        <f aca="false">IF(AK147=0,"",MAX(0,BD147-BQ147))</f>
        <v/>
      </c>
      <c r="P147" s="18"/>
      <c r="Q147" s="16"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16"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IF(AK147=0,"",IF(AW147="None","",EDATE(AL147,BF147)))</f>
        <v/>
      </c>
      <c r="T147" s="17" t="str">
        <f aca="false">IF(AK147=0,"",IF(NOT(LH_Ready),"",IF($F147&gt;PFYDate,0,IF(LH_ColPeriod=0,W147-U147+V147,SUMIFS(INDEX(LH_Data,0,LH_ColAcc),INDEX(LH_Data,0,LH_ColFirst),$A147,INDEX(LH_Data,0,LH_ColSur),$B147,INDEX(LH_Data,0,LH_ColCat),BonusCat,INDEX(LH_Data,0,LH_ColPeriod),LH_OpenLabel)*UnitFactor))))</f>
        <v/>
      </c>
      <c r="U147" s="17" t="str">
        <f aca="false">IF(AK147=0,"",IF(NOT(LH_Ready),"",SUMIFS(INDEX(LH_Data,0,LH_ColAcc),INDEX(LH_Data,0,LH_ColFirst),$A147,INDEX(LH_Data,0,LH_ColSur),$B147,INDEX(LH_Data,0,LH_ColCat),BonusCat,INDEX(LH_Data,0,LH_ColStart),"&gt;="&amp;AL147)*UnitFactor))</f>
        <v/>
      </c>
      <c r="V147" s="17" t="str">
        <f aca="false">IF(AK147=0,"",IF(NOT(LH_Ready),"",SUMIFS(INDEX(LH_Data,0,LH_ColTaken),INDEX(LH_Data,0,LH_ColFirst),$A147,INDEX(LH_Data,0,LH_ColSur),$B147,INDEX(LH_Data,0,LH_ColCat),BonusCat,INDEX(LH_Data,0,LH_ColStart),"&gt;="&amp;AL147)*UnitFactor))</f>
        <v/>
      </c>
      <c r="W147" s="17" t="str">
        <f aca="false">IF(AK147=0,"",IF(NOT(LH_Ready),"",IF(BH147=0,0,INDEX(INDEX(LH_Data,0,LH_ColClose),BH147-1)*UnitFactor)))</f>
        <v/>
      </c>
      <c r="X147" s="17" t="str">
        <f aca="false">IF(AK147=0,"",(MAX(0,BD147-BQ147)-MAX(0,BE147-BQ147))*HoursPerDay)</f>
        <v/>
      </c>
      <c r="Y147" s="17"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N147-N(T147)-N(U147)))))</f>
        <v/>
      </c>
      <c r="Z147" s="16" t="str">
        <f aca="false">IF(OR(AK147=0,Y147=""),"",IF(Y147&gt;0,"Yes","No"))</f>
        <v/>
      </c>
      <c r="AA147" s="16"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17" t="str">
        <f aca="false">IF(OR(AK147=0,T147=""),"",MAX(0,BE147-BQ147)*HoursPerDay-T147)</f>
        <v/>
      </c>
      <c r="AC147" s="16" t="str">
        <f aca="false">IF(AK147=0,"",BG147)</f>
        <v/>
      </c>
      <c r="AD147" s="16"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17" t="str">
        <f aca="false">IF(AK147=0,"",O147-MAX(0,BL147-BQ147))</f>
        <v/>
      </c>
      <c r="AF147" s="14" t="str">
        <f aca="false">IF(OR(AK147=0,AE147="",N(AE147)=0,BM147=""),"",EDATE(AL147,BM147))</f>
        <v/>
      </c>
      <c r="AG147" s="17" t="str">
        <f aca="false">IF(AK147=0,"",MIN(BD147,BQ147))</f>
        <v/>
      </c>
      <c r="AH147" s="17" t="str">
        <f aca="false">IF(AK147=0,"",IF(NOT(LH_Ready),"",IF(BG147=0,0,MAX(0,ROUND(N(T147)+N(U147)-N147,2)))))</f>
        <v/>
      </c>
      <c r="AI147" s="12"/>
      <c r="AJ147" s="12"/>
      <c r="AK147" s="16" t="n">
        <f aca="false">IF(OR(LEN($A147&amp;$B147)=0,$F147=""),0,1)</f>
        <v>0</v>
      </c>
      <c r="AL147" s="14"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16" t="str">
        <f aca="false">IF(AK147=0,"",COUNT($G147:$I147))</f>
        <v/>
      </c>
      <c r="AN147" s="14" t="str">
        <f aca="false">IF(AK147=0,"",IFERROR(SMALL($G147:$I147,1),""))</f>
        <v/>
      </c>
      <c r="AO147" s="14" t="str">
        <f aca="false">IF(AK147=0,"",IFERROR(SMALL($G147:$I147,2),""))</f>
        <v/>
      </c>
      <c r="AP147" s="14" t="str">
        <f aca="false">IF(AK147=0,"",IFERROR(SMALL($G147:$I147,3),""))</f>
        <v/>
      </c>
      <c r="AQ147" s="16" t="str">
        <f aca="false">IF(AK147=0,"",IF(AN147="","",IF(AN147=$H147,"Part-Time",IF(AN147=$I147,"Full-Time","Casual"))))</f>
        <v/>
      </c>
      <c r="AR147" s="16" t="str">
        <f aca="false">IF(AK147=0,"",IF(AO147="","",IF(AO147=$H147,"Part-Time",IF(AO147=$I147,"Full-Time","Casual"))))</f>
        <v/>
      </c>
      <c r="AS147" s="16" t="str">
        <f aca="false">IF(AK147=0,"",IF(AP147="","",IF(AP147=$H147,"Part-Time",IF(AP147=$I147,"Full-Time","Casual"))))</f>
        <v/>
      </c>
      <c r="AT147" s="16"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16" t="str">
        <f aca="false">IF(AK147=0,"",IF(AM147&lt;2,"",IF(OR(ISNUMBER(SEARCH("full",AR147)),UPPER(TRIM(AR147))="FT",UPPER(TRIM(AR147))="FTE"),"FT",IF(AND(OR(ISNUMBER(SEARCH("part",AR147)),UPPER(TRIM(AR147))="PT",UPPER(TRIM(AR147))="PTE"),Apply2026="Yes",OR($P147="",N($P147)&gt;=PT_MinHours)),"PT","None"))))</f>
        <v/>
      </c>
      <c r="AV147" s="16" t="str">
        <f aca="false">IF(AK147=0,"",IF(AM147&lt;3,"",IF(OR(ISNUMBER(SEARCH("full",AS147)),UPPER(TRIM(AS147))="FT",UPPER(TRIM(AS147))="FTE"),"FT",IF(AND(OR(ISNUMBER(SEARCH("part",AS147)),UPPER(TRIM(AS147))="PT",UPPER(TRIM(AS147))="PTE"),Apply2026="Yes",OR($P147="",N($P147)&gt;=PT_MinHours)),"PT","None"))))</f>
        <v/>
      </c>
      <c r="AW147" s="16" t="str">
        <f aca="false">IF(AK147=0,"",IF(AND(AM147&gt;=3,AP147&lt;=AsOfDate),AV147,IF(AND(AM147&gt;=2,AO147&lt;=AsOfDate),AU147,AT147)))</f>
        <v/>
      </c>
      <c r="AX147" s="16" t="str">
        <f aca="false">IF(AK147=0,"",IF(AsOfDate&lt;AL147,-1,12*(YEAR(AsOfDate)-YEAR(AL147))+MONTH(AsOfDate)-MONTH(AL147)-IF(DAY(AsOfDate)&lt;MIN(DAY(AL147),DAY(EOMONTH(AsOfDate,0))),1,0)))</f>
        <v/>
      </c>
      <c r="AY147" s="16" t="str">
        <f aca="false">IF(AK147=0,"",IF(OR(AM147&lt;2,AO147&gt;AsOfDate),AX147,IF((AO147-1)&lt;AL147,-1,12*(YEAR((AO147-1))-YEAR(AL147))+MONTH((AO147-1))-MONTH(AL147)-IF(DAY((AO147-1))&lt;MIN(DAY(AL147),DAY(EOMONTH((AO147-1),0))),1,0))))</f>
        <v/>
      </c>
      <c r="AZ147" s="16" t="str">
        <f aca="false">IF(AK147=0,"",IF(OR(AM147&lt;3,AP147&gt;AsOfDate),AX147,IF((AP147-1)&lt;AL147,-1,12*(YEAR((AP147-1))-YEAR(AL147))+MONTH((AP147-1))-MONTH(AL147)-IF(DAY((AP147-1))&lt;MIN(DAY(AL147),DAY(EOMONTH((AP147-1),0))),1,0))))</f>
        <v/>
      </c>
      <c r="BA147" s="16" t="str">
        <f aca="false">IF(AK147=0,"",IF(PFYDate&lt;AL147,-1,12*(YEAR(PFYDate)-YEAR(AL147))+MONTH(PFYDate)-MONTH(AL147)-IF(DAY(PFYDate)&lt;MIN(DAY(AL147),DAY(EOMONTH(PFYDate,0))),1,0)))</f>
        <v/>
      </c>
      <c r="BB147" s="16" t="str">
        <f aca="false">IF(AK147=0,"",IF(OR(AM147&lt;2,AO147&gt;PFYDate),BA147,IF((AO147-1)&lt;AL147,-1,12*(YEAR((AO147-1))-YEAR(AL147))+MONTH((AO147-1))-MONTH(AL147)-IF(DAY((AO147-1))&lt;MIN(DAY(AL147),DAY(EOMONTH((AO147-1),0))),1,0))))</f>
        <v/>
      </c>
      <c r="BC147" s="16" t="str">
        <f aca="false">IF(AK147=0,"",IF(OR(AM147&lt;3,AP147&gt;PFYDate),BA147,IF((AP147-1)&lt;AL147,-1,12*(YEAR((AP147-1))-YEAR(AL147))+MONTH((AP147-1))-MONTH(AL147)-IF(DAY((AP147-1))&lt;MIN(DAY(AL147),DAY(EOMONTH((AP147-1),0))),1,0))))</f>
        <v/>
      </c>
      <c r="BD147" s="16"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16"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16" t="str">
        <f aca="false">IF(AK147=0,"",IF(AW147="FT",IF(AX147&lt;FT_First,FT_First,IF(AX147&lt;FT_Y5,MIN(FT_Y5,FT_First+FT_Int1*(INT((AX147-FT_First)/FT_Int1)+1)),FT_Y5+12*INT((AX147-FT_Y5)/12)+FT_Int2*(INT(MOD(AX147-FT_Y5,12)/FT_Int2)+1))),IF(AW147="PT",IF(AX147&lt;PT_First,PT_First,PT_First+PT_Int*(INT((AX147-PT_First)/PT_Int)+1)),"")))</f>
        <v/>
      </c>
      <c r="BG147" s="16" t="str">
        <f aca="false">IF(AK147=0,"",IF(NOT(LH_Ready),0,COUNTIFS(INDEX(LH_Data,0,LH_ColFirst),$A147,INDEX(LH_Data,0,LH_ColSur),$B147,INDEX(LH_Data,0,LH_ColCat),BonusCat)))</f>
        <v/>
      </c>
      <c r="BH147" s="16" t="str">
        <f aca="false">IF(AK147=0,"",IF(OR(NOT(LH_Ready),BG147=0),0,SUMPRODUCT(MAX((INDEX(LH_Data,0,LH_ColFirst)=$A147)*(INDEX(LH_Data,0,LH_ColSur)=$B147)*(INDEX(LH_Data,0,LH_ColCat)=BonusCat)*ROW(LH_Data)))))</f>
        <v/>
      </c>
      <c r="BI147" s="16" t="str">
        <f aca="false">IF(AK147=0,"",IF(EOMONTH(AsOfDate,-1)&lt;AL147,-1,12*(YEAR(EOMONTH(AsOfDate,-1))-YEAR(AL147))+MONTH(EOMONTH(AsOfDate,-1))-MONTH(AL147)-IF(DAY(EOMONTH(AsOfDate,-1))&lt;MIN(DAY(AL147),DAY(EOMONTH(EOMONTH(AsOfDate,-1),0))),1,0)))</f>
        <v/>
      </c>
      <c r="BJ147" s="16" t="str">
        <f aca="false">IF(AK147=0,"",IF(OR(AM147&lt;2,AO147&gt;EOMONTH(AsOfDate,-1)),BI147,IF((AO147-1)&lt;AL147,-1,12*(YEAR((AO147-1))-YEAR(AL147))+MONTH((AO147-1))-MONTH(AL147)-IF(DAY((AO147-1))&lt;MIN(DAY(AL147),DAY(EOMONTH((AO147-1),0))),1,0))))</f>
        <v/>
      </c>
      <c r="BK147" s="16" t="str">
        <f aca="false">IF(AK147=0,"",IF(OR(AM147&lt;3,AP147&gt;EOMONTH(AsOfDate,-1)),BI147,IF((AP147-1)&lt;AL147,-1,12*(YEAR((AP147-1))-YEAR(AL147))+MONTH((AP147-1))-MONTH(AL147)-IF(DAY((AP147-1))&lt;MIN(DAY(AL147),DAY(EOMONTH((AP147-1),0))),1,0))))</f>
        <v/>
      </c>
      <c r="BL147" s="16"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16" t="str">
        <f aca="false">IF(AK147=0,"",IF(AW147="FT",IF(AX147&lt;FT_First,"",IF(AX147&lt;FT_Y5,FT_First+FT_Int1*INT((AX147-FT_First)/FT_Int1),FT_Y5+FT_Int2*INT((AX147-FT_Y5)/FT_Int2))),IF(AW147="PT",IF(AX147&lt;PT_First,"",PT_First+PT_Int*INT((AX147-PT_First)/PT_Int)),"")))</f>
        <v/>
      </c>
      <c r="BN147" s="16" t="str">
        <f aca="false">IF(AK147=0,"",IF((SchemeStart-1)&lt;AL147,-1,12*(YEAR((SchemeStart-1))-YEAR(AL147))+MONTH((SchemeStart-1))-MONTH(AL147)-IF(DAY((SchemeStart-1))&lt;MIN(DAY(AL147),DAY(EOMONTH((SchemeStart-1),0))),1,0)))</f>
        <v/>
      </c>
      <c r="BO147" s="16" t="str">
        <f aca="false">IF(AK147=0,"",IF(OR(AM147&lt;2,AO147&gt;(SchemeStart-1)),BN147,IF((AO147-1)&lt;AL147,-1,12*(YEAR((AO147-1))-YEAR(AL147))+MONTH((AO147-1))-MONTH(AL147)-IF(DAY((AO147-1))&lt;MIN(DAY(AL147),DAY(EOMONTH((AO147-1),0))),1,0))))</f>
        <v/>
      </c>
      <c r="BP147" s="16" t="str">
        <f aca="false">IF(AK147=0,"",IF(OR(AM147&lt;3,AP147&gt;(SchemeStart-1)),BN147,IF((AP147-1)&lt;AL147,-1,12*(YEAR((AP147-1))-YEAR(AL147))+MONTH((AP147-1))-MONTH(AL147)-IF(DAY((AP147-1))&lt;MIN(DAY(AL147),DAY(EOMONTH((AP147-1),0))),1,0))))</f>
        <v/>
      </c>
      <c r="BQ147" s="16"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12"/>
      <c r="B148" s="12"/>
      <c r="C148" s="12"/>
      <c r="D148" s="13"/>
      <c r="E148" s="14" t="str">
        <f aca="false">IF(OR(AK148=0,$D148=""),"",DATE(YEAR(AsOfDate)+IF(DATE(YEAR(AsOfDate),MONTH($D148),DAY($D148))&lt;=AsOfDate,1,0),MONTH($D148),DAY($D148)))</f>
        <v/>
      </c>
      <c r="F148" s="13"/>
      <c r="G148" s="13"/>
      <c r="H148" s="13"/>
      <c r="I148" s="13"/>
      <c r="J148" s="13"/>
      <c r="K148" s="14" t="str">
        <f aca="false">IF(AK148=0,"",DATE(YEAR(AsOfDate)+IF(DATE(YEAR(AsOfDate),MONTH(AL148),DAY(AL148))&lt;=AsOfDate,1,0),MONTH(AL148),DAY(AL148)))</f>
        <v/>
      </c>
      <c r="L148" s="15" t="str">
        <f aca="false">IF(AK148=0,"",ROUND((AsOfDate-AL148)/365.25,1))</f>
        <v/>
      </c>
      <c r="M148" s="16" t="str">
        <f aca="false">IF(AK148=0,"",IF(AsOfDate&lt;AL148,"-",DATEDIF(AL148,AsOfDate,"y")&amp;"y "&amp;DATEDIF(AL148,AsOfDate,"ym")&amp;"m "&amp;DATEDIF(AL148,AsOfDate,"md")&amp;"d"))</f>
        <v/>
      </c>
      <c r="N148" s="17" t="str">
        <f aca="false">IF(AK148=0,"",O148*HoursPerDay)</f>
        <v/>
      </c>
      <c r="O148" s="17" t="str">
        <f aca="false">IF(AK148=0,"",MAX(0,BD148-BQ148))</f>
        <v/>
      </c>
      <c r="P148" s="18"/>
      <c r="Q148" s="16"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16"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IF(AK148=0,"",IF(AW148="None","",EDATE(AL148,BF148)))</f>
        <v/>
      </c>
      <c r="T148" s="17" t="str">
        <f aca="false">IF(AK148=0,"",IF(NOT(LH_Ready),"",IF($F148&gt;PFYDate,0,IF(LH_ColPeriod=0,W148-U148+V148,SUMIFS(INDEX(LH_Data,0,LH_ColAcc),INDEX(LH_Data,0,LH_ColFirst),$A148,INDEX(LH_Data,0,LH_ColSur),$B148,INDEX(LH_Data,0,LH_ColCat),BonusCat,INDEX(LH_Data,0,LH_ColPeriod),LH_OpenLabel)*UnitFactor))))</f>
        <v/>
      </c>
      <c r="U148" s="17" t="str">
        <f aca="false">IF(AK148=0,"",IF(NOT(LH_Ready),"",SUMIFS(INDEX(LH_Data,0,LH_ColAcc),INDEX(LH_Data,0,LH_ColFirst),$A148,INDEX(LH_Data,0,LH_ColSur),$B148,INDEX(LH_Data,0,LH_ColCat),BonusCat,INDEX(LH_Data,0,LH_ColStart),"&gt;="&amp;AL148)*UnitFactor))</f>
        <v/>
      </c>
      <c r="V148" s="17" t="str">
        <f aca="false">IF(AK148=0,"",IF(NOT(LH_Ready),"",SUMIFS(INDEX(LH_Data,0,LH_ColTaken),INDEX(LH_Data,0,LH_ColFirst),$A148,INDEX(LH_Data,0,LH_ColSur),$B148,INDEX(LH_Data,0,LH_ColCat),BonusCat,INDEX(LH_Data,0,LH_ColStart),"&gt;="&amp;AL148)*UnitFactor))</f>
        <v/>
      </c>
      <c r="W148" s="17" t="str">
        <f aca="false">IF(AK148=0,"",IF(NOT(LH_Ready),"",IF(BH148=0,0,INDEX(INDEX(LH_Data,0,LH_ColClose),BH148-1)*UnitFactor)))</f>
        <v/>
      </c>
      <c r="X148" s="17" t="str">
        <f aca="false">IF(AK148=0,"",(MAX(0,BD148-BQ148)-MAX(0,BE148-BQ148))*HoursPerDay)</f>
        <v/>
      </c>
      <c r="Y148" s="17"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N148-N(T148)-N(U148)))))</f>
        <v/>
      </c>
      <c r="Z148" s="16" t="str">
        <f aca="false">IF(OR(AK148=0,Y148=""),"",IF(Y148&gt;0,"Yes","No"))</f>
        <v/>
      </c>
      <c r="AA148" s="16"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17" t="str">
        <f aca="false">IF(OR(AK148=0,T148=""),"",MAX(0,BE148-BQ148)*HoursPerDay-T148)</f>
        <v/>
      </c>
      <c r="AC148" s="16" t="str">
        <f aca="false">IF(AK148=0,"",BG148)</f>
        <v/>
      </c>
      <c r="AD148" s="16"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17" t="str">
        <f aca="false">IF(AK148=0,"",O148-MAX(0,BL148-BQ148))</f>
        <v/>
      </c>
      <c r="AF148" s="14" t="str">
        <f aca="false">IF(OR(AK148=0,AE148="",N(AE148)=0,BM148=""),"",EDATE(AL148,BM148))</f>
        <v/>
      </c>
      <c r="AG148" s="17" t="str">
        <f aca="false">IF(AK148=0,"",MIN(BD148,BQ148))</f>
        <v/>
      </c>
      <c r="AH148" s="17" t="str">
        <f aca="false">IF(AK148=0,"",IF(NOT(LH_Ready),"",IF(BG148=0,0,MAX(0,ROUND(N(T148)+N(U148)-N148,2)))))</f>
        <v/>
      </c>
      <c r="AI148" s="12"/>
      <c r="AJ148" s="12"/>
      <c r="AK148" s="16" t="n">
        <f aca="false">IF(OR(LEN($A148&amp;$B148)=0,$F148=""),0,1)</f>
        <v>0</v>
      </c>
      <c r="AL148" s="14"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16" t="str">
        <f aca="false">IF(AK148=0,"",COUNT($G148:$I148))</f>
        <v/>
      </c>
      <c r="AN148" s="14" t="str">
        <f aca="false">IF(AK148=0,"",IFERROR(SMALL($G148:$I148,1),""))</f>
        <v/>
      </c>
      <c r="AO148" s="14" t="str">
        <f aca="false">IF(AK148=0,"",IFERROR(SMALL($G148:$I148,2),""))</f>
        <v/>
      </c>
      <c r="AP148" s="14" t="str">
        <f aca="false">IF(AK148=0,"",IFERROR(SMALL($G148:$I148,3),""))</f>
        <v/>
      </c>
      <c r="AQ148" s="16" t="str">
        <f aca="false">IF(AK148=0,"",IF(AN148="","",IF(AN148=$H148,"Part-Time",IF(AN148=$I148,"Full-Time","Casual"))))</f>
        <v/>
      </c>
      <c r="AR148" s="16" t="str">
        <f aca="false">IF(AK148=0,"",IF(AO148="","",IF(AO148=$H148,"Part-Time",IF(AO148=$I148,"Full-Time","Casual"))))</f>
        <v/>
      </c>
      <c r="AS148" s="16" t="str">
        <f aca="false">IF(AK148=0,"",IF(AP148="","",IF(AP148=$H148,"Part-Time",IF(AP148=$I148,"Full-Time","Casual"))))</f>
        <v/>
      </c>
      <c r="AT148" s="16"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16" t="str">
        <f aca="false">IF(AK148=0,"",IF(AM148&lt;2,"",IF(OR(ISNUMBER(SEARCH("full",AR148)),UPPER(TRIM(AR148))="FT",UPPER(TRIM(AR148))="FTE"),"FT",IF(AND(OR(ISNUMBER(SEARCH("part",AR148)),UPPER(TRIM(AR148))="PT",UPPER(TRIM(AR148))="PTE"),Apply2026="Yes",OR($P148="",N($P148)&gt;=PT_MinHours)),"PT","None"))))</f>
        <v/>
      </c>
      <c r="AV148" s="16" t="str">
        <f aca="false">IF(AK148=0,"",IF(AM148&lt;3,"",IF(OR(ISNUMBER(SEARCH("full",AS148)),UPPER(TRIM(AS148))="FT",UPPER(TRIM(AS148))="FTE"),"FT",IF(AND(OR(ISNUMBER(SEARCH("part",AS148)),UPPER(TRIM(AS148))="PT",UPPER(TRIM(AS148))="PTE"),Apply2026="Yes",OR($P148="",N($P148)&gt;=PT_MinHours)),"PT","None"))))</f>
        <v/>
      </c>
      <c r="AW148" s="16" t="str">
        <f aca="false">IF(AK148=0,"",IF(AND(AM148&gt;=3,AP148&lt;=AsOfDate),AV148,IF(AND(AM148&gt;=2,AO148&lt;=AsOfDate),AU148,AT148)))</f>
        <v/>
      </c>
      <c r="AX148" s="16" t="str">
        <f aca="false">IF(AK148=0,"",IF(AsOfDate&lt;AL148,-1,12*(YEAR(AsOfDate)-YEAR(AL148))+MONTH(AsOfDate)-MONTH(AL148)-IF(DAY(AsOfDate)&lt;MIN(DAY(AL148),DAY(EOMONTH(AsOfDate,0))),1,0)))</f>
        <v/>
      </c>
      <c r="AY148" s="16" t="str">
        <f aca="false">IF(AK148=0,"",IF(OR(AM148&lt;2,AO148&gt;AsOfDate),AX148,IF((AO148-1)&lt;AL148,-1,12*(YEAR((AO148-1))-YEAR(AL148))+MONTH((AO148-1))-MONTH(AL148)-IF(DAY((AO148-1))&lt;MIN(DAY(AL148),DAY(EOMONTH((AO148-1),0))),1,0))))</f>
        <v/>
      </c>
      <c r="AZ148" s="16" t="str">
        <f aca="false">IF(AK148=0,"",IF(OR(AM148&lt;3,AP148&gt;AsOfDate),AX148,IF((AP148-1)&lt;AL148,-1,12*(YEAR((AP148-1))-YEAR(AL148))+MONTH((AP148-1))-MONTH(AL148)-IF(DAY((AP148-1))&lt;MIN(DAY(AL148),DAY(EOMONTH((AP148-1),0))),1,0))))</f>
        <v/>
      </c>
      <c r="BA148" s="16" t="str">
        <f aca="false">IF(AK148=0,"",IF(PFYDate&lt;AL148,-1,12*(YEAR(PFYDate)-YEAR(AL148))+MONTH(PFYDate)-MONTH(AL148)-IF(DAY(PFYDate)&lt;MIN(DAY(AL148),DAY(EOMONTH(PFYDate,0))),1,0)))</f>
        <v/>
      </c>
      <c r="BB148" s="16" t="str">
        <f aca="false">IF(AK148=0,"",IF(OR(AM148&lt;2,AO148&gt;PFYDate),BA148,IF((AO148-1)&lt;AL148,-1,12*(YEAR((AO148-1))-YEAR(AL148))+MONTH((AO148-1))-MONTH(AL148)-IF(DAY((AO148-1))&lt;MIN(DAY(AL148),DAY(EOMONTH((AO148-1),0))),1,0))))</f>
        <v/>
      </c>
      <c r="BC148" s="16" t="str">
        <f aca="false">IF(AK148=0,"",IF(OR(AM148&lt;3,AP148&gt;PFYDate),BA148,IF((AP148-1)&lt;AL148,-1,12*(YEAR((AP148-1))-YEAR(AL148))+MONTH((AP148-1))-MONTH(AL148)-IF(DAY((AP148-1))&lt;MIN(DAY(AL148),DAY(EOMONTH((AP148-1),0))),1,0))))</f>
        <v/>
      </c>
      <c r="BD148" s="16"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16"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16" t="str">
        <f aca="false">IF(AK148=0,"",IF(AW148="FT",IF(AX148&lt;FT_First,FT_First,IF(AX148&lt;FT_Y5,MIN(FT_Y5,FT_First+FT_Int1*(INT((AX148-FT_First)/FT_Int1)+1)),FT_Y5+12*INT((AX148-FT_Y5)/12)+FT_Int2*(INT(MOD(AX148-FT_Y5,12)/FT_Int2)+1))),IF(AW148="PT",IF(AX148&lt;PT_First,PT_First,PT_First+PT_Int*(INT((AX148-PT_First)/PT_Int)+1)),"")))</f>
        <v/>
      </c>
      <c r="BG148" s="16" t="str">
        <f aca="false">IF(AK148=0,"",IF(NOT(LH_Ready),0,COUNTIFS(INDEX(LH_Data,0,LH_ColFirst),$A148,INDEX(LH_Data,0,LH_ColSur),$B148,INDEX(LH_Data,0,LH_ColCat),BonusCat)))</f>
        <v/>
      </c>
      <c r="BH148" s="16" t="str">
        <f aca="false">IF(AK148=0,"",IF(OR(NOT(LH_Ready),BG148=0),0,SUMPRODUCT(MAX((INDEX(LH_Data,0,LH_ColFirst)=$A148)*(INDEX(LH_Data,0,LH_ColSur)=$B148)*(INDEX(LH_Data,0,LH_ColCat)=BonusCat)*ROW(LH_Data)))))</f>
        <v/>
      </c>
      <c r="BI148" s="16" t="str">
        <f aca="false">IF(AK148=0,"",IF(EOMONTH(AsOfDate,-1)&lt;AL148,-1,12*(YEAR(EOMONTH(AsOfDate,-1))-YEAR(AL148))+MONTH(EOMONTH(AsOfDate,-1))-MONTH(AL148)-IF(DAY(EOMONTH(AsOfDate,-1))&lt;MIN(DAY(AL148),DAY(EOMONTH(EOMONTH(AsOfDate,-1),0))),1,0)))</f>
        <v/>
      </c>
      <c r="BJ148" s="16" t="str">
        <f aca="false">IF(AK148=0,"",IF(OR(AM148&lt;2,AO148&gt;EOMONTH(AsOfDate,-1)),BI148,IF((AO148-1)&lt;AL148,-1,12*(YEAR((AO148-1))-YEAR(AL148))+MONTH((AO148-1))-MONTH(AL148)-IF(DAY((AO148-1))&lt;MIN(DAY(AL148),DAY(EOMONTH((AO148-1),0))),1,0))))</f>
        <v/>
      </c>
      <c r="BK148" s="16" t="str">
        <f aca="false">IF(AK148=0,"",IF(OR(AM148&lt;3,AP148&gt;EOMONTH(AsOfDate,-1)),BI148,IF((AP148-1)&lt;AL148,-1,12*(YEAR((AP148-1))-YEAR(AL148))+MONTH((AP148-1))-MONTH(AL148)-IF(DAY((AP148-1))&lt;MIN(DAY(AL148),DAY(EOMONTH((AP148-1),0))),1,0))))</f>
        <v/>
      </c>
      <c r="BL148" s="16"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16" t="str">
        <f aca="false">IF(AK148=0,"",IF(AW148="FT",IF(AX148&lt;FT_First,"",IF(AX148&lt;FT_Y5,FT_First+FT_Int1*INT((AX148-FT_First)/FT_Int1),FT_Y5+FT_Int2*INT((AX148-FT_Y5)/FT_Int2))),IF(AW148="PT",IF(AX148&lt;PT_First,"",PT_First+PT_Int*INT((AX148-PT_First)/PT_Int)),"")))</f>
        <v/>
      </c>
      <c r="BN148" s="16" t="str">
        <f aca="false">IF(AK148=0,"",IF((SchemeStart-1)&lt;AL148,-1,12*(YEAR((SchemeStart-1))-YEAR(AL148))+MONTH((SchemeStart-1))-MONTH(AL148)-IF(DAY((SchemeStart-1))&lt;MIN(DAY(AL148),DAY(EOMONTH((SchemeStart-1),0))),1,0)))</f>
        <v/>
      </c>
      <c r="BO148" s="16" t="str">
        <f aca="false">IF(AK148=0,"",IF(OR(AM148&lt;2,AO148&gt;(SchemeStart-1)),BN148,IF((AO148-1)&lt;AL148,-1,12*(YEAR((AO148-1))-YEAR(AL148))+MONTH((AO148-1))-MONTH(AL148)-IF(DAY((AO148-1))&lt;MIN(DAY(AL148),DAY(EOMONTH((AO148-1),0))),1,0))))</f>
        <v/>
      </c>
      <c r="BP148" s="16" t="str">
        <f aca="false">IF(AK148=0,"",IF(OR(AM148&lt;3,AP148&gt;(SchemeStart-1)),BN148,IF((AP148-1)&lt;AL148,-1,12*(YEAR((AP148-1))-YEAR(AL148))+MONTH((AP148-1))-MONTH(AL148)-IF(DAY((AP148-1))&lt;MIN(DAY(AL148),DAY(EOMONTH((AP148-1),0))),1,0))))</f>
        <v/>
      </c>
      <c r="BQ148" s="16"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12"/>
      <c r="B149" s="12"/>
      <c r="C149" s="12"/>
      <c r="D149" s="13"/>
      <c r="E149" s="14" t="str">
        <f aca="false">IF(OR(AK149=0,$D149=""),"",DATE(YEAR(AsOfDate)+IF(DATE(YEAR(AsOfDate),MONTH($D149),DAY($D149))&lt;=AsOfDate,1,0),MONTH($D149),DAY($D149)))</f>
        <v/>
      </c>
      <c r="F149" s="13"/>
      <c r="G149" s="13"/>
      <c r="H149" s="13"/>
      <c r="I149" s="13"/>
      <c r="J149" s="13"/>
      <c r="K149" s="14" t="str">
        <f aca="false">IF(AK149=0,"",DATE(YEAR(AsOfDate)+IF(DATE(YEAR(AsOfDate),MONTH(AL149),DAY(AL149))&lt;=AsOfDate,1,0),MONTH(AL149),DAY(AL149)))</f>
        <v/>
      </c>
      <c r="L149" s="15" t="str">
        <f aca="false">IF(AK149=0,"",ROUND((AsOfDate-AL149)/365.25,1))</f>
        <v/>
      </c>
      <c r="M149" s="16" t="str">
        <f aca="false">IF(AK149=0,"",IF(AsOfDate&lt;AL149,"-",DATEDIF(AL149,AsOfDate,"y")&amp;"y "&amp;DATEDIF(AL149,AsOfDate,"ym")&amp;"m "&amp;DATEDIF(AL149,AsOfDate,"md")&amp;"d"))</f>
        <v/>
      </c>
      <c r="N149" s="17" t="str">
        <f aca="false">IF(AK149=0,"",O149*HoursPerDay)</f>
        <v/>
      </c>
      <c r="O149" s="17" t="str">
        <f aca="false">IF(AK149=0,"",MAX(0,BD149-BQ149))</f>
        <v/>
      </c>
      <c r="P149" s="18"/>
      <c r="Q149" s="16"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16"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IF(AK149=0,"",IF(AW149="None","",EDATE(AL149,BF149)))</f>
        <v/>
      </c>
      <c r="T149" s="17" t="str">
        <f aca="false">IF(AK149=0,"",IF(NOT(LH_Ready),"",IF($F149&gt;PFYDate,0,IF(LH_ColPeriod=0,W149-U149+V149,SUMIFS(INDEX(LH_Data,0,LH_ColAcc),INDEX(LH_Data,0,LH_ColFirst),$A149,INDEX(LH_Data,0,LH_ColSur),$B149,INDEX(LH_Data,0,LH_ColCat),BonusCat,INDEX(LH_Data,0,LH_ColPeriod),LH_OpenLabel)*UnitFactor))))</f>
        <v/>
      </c>
      <c r="U149" s="17" t="str">
        <f aca="false">IF(AK149=0,"",IF(NOT(LH_Ready),"",SUMIFS(INDEX(LH_Data,0,LH_ColAcc),INDEX(LH_Data,0,LH_ColFirst),$A149,INDEX(LH_Data,0,LH_ColSur),$B149,INDEX(LH_Data,0,LH_ColCat),BonusCat,INDEX(LH_Data,0,LH_ColStart),"&gt;="&amp;AL149)*UnitFactor))</f>
        <v/>
      </c>
      <c r="V149" s="17" t="str">
        <f aca="false">IF(AK149=0,"",IF(NOT(LH_Ready),"",SUMIFS(INDEX(LH_Data,0,LH_ColTaken),INDEX(LH_Data,0,LH_ColFirst),$A149,INDEX(LH_Data,0,LH_ColSur),$B149,INDEX(LH_Data,0,LH_ColCat),BonusCat,INDEX(LH_Data,0,LH_ColStart),"&gt;="&amp;AL149)*UnitFactor))</f>
        <v/>
      </c>
      <c r="W149" s="17" t="str">
        <f aca="false">IF(AK149=0,"",IF(NOT(LH_Ready),"",IF(BH149=0,0,INDEX(INDEX(LH_Data,0,LH_ColClose),BH149-1)*UnitFactor)))</f>
        <v/>
      </c>
      <c r="X149" s="17" t="str">
        <f aca="false">IF(AK149=0,"",(MAX(0,BD149-BQ149)-MAX(0,BE149-BQ149))*HoursPerDay)</f>
        <v/>
      </c>
      <c r="Y149" s="17"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N149-N(T149)-N(U149)))))</f>
        <v/>
      </c>
      <c r="Z149" s="16" t="str">
        <f aca="false">IF(OR(AK149=0,Y149=""),"",IF(Y149&gt;0,"Yes","No"))</f>
        <v/>
      </c>
      <c r="AA149" s="16"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17" t="str">
        <f aca="false">IF(OR(AK149=0,T149=""),"",MAX(0,BE149-BQ149)*HoursPerDay-T149)</f>
        <v/>
      </c>
      <c r="AC149" s="16" t="str">
        <f aca="false">IF(AK149=0,"",BG149)</f>
        <v/>
      </c>
      <c r="AD149" s="16"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17" t="str">
        <f aca="false">IF(AK149=0,"",O149-MAX(0,BL149-BQ149))</f>
        <v/>
      </c>
      <c r="AF149" s="14" t="str">
        <f aca="false">IF(OR(AK149=0,AE149="",N(AE149)=0,BM149=""),"",EDATE(AL149,BM149))</f>
        <v/>
      </c>
      <c r="AG149" s="17" t="str">
        <f aca="false">IF(AK149=0,"",MIN(BD149,BQ149))</f>
        <v/>
      </c>
      <c r="AH149" s="17" t="str">
        <f aca="false">IF(AK149=0,"",IF(NOT(LH_Ready),"",IF(BG149=0,0,MAX(0,ROUND(N(T149)+N(U149)-N149,2)))))</f>
        <v/>
      </c>
      <c r="AI149" s="12"/>
      <c r="AJ149" s="12"/>
      <c r="AK149" s="16" t="n">
        <f aca="false">IF(OR(LEN($A149&amp;$B149)=0,$F149=""),0,1)</f>
        <v>0</v>
      </c>
      <c r="AL149" s="14"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16" t="str">
        <f aca="false">IF(AK149=0,"",COUNT($G149:$I149))</f>
        <v/>
      </c>
      <c r="AN149" s="14" t="str">
        <f aca="false">IF(AK149=0,"",IFERROR(SMALL($G149:$I149,1),""))</f>
        <v/>
      </c>
      <c r="AO149" s="14" t="str">
        <f aca="false">IF(AK149=0,"",IFERROR(SMALL($G149:$I149,2),""))</f>
        <v/>
      </c>
      <c r="AP149" s="14" t="str">
        <f aca="false">IF(AK149=0,"",IFERROR(SMALL($G149:$I149,3),""))</f>
        <v/>
      </c>
      <c r="AQ149" s="16" t="str">
        <f aca="false">IF(AK149=0,"",IF(AN149="","",IF(AN149=$H149,"Part-Time",IF(AN149=$I149,"Full-Time","Casual"))))</f>
        <v/>
      </c>
      <c r="AR149" s="16" t="str">
        <f aca="false">IF(AK149=0,"",IF(AO149="","",IF(AO149=$H149,"Part-Time",IF(AO149=$I149,"Full-Time","Casual"))))</f>
        <v/>
      </c>
      <c r="AS149" s="16" t="str">
        <f aca="false">IF(AK149=0,"",IF(AP149="","",IF(AP149=$H149,"Part-Time",IF(AP149=$I149,"Full-Time","Casual"))))</f>
        <v/>
      </c>
      <c r="AT149" s="16"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16" t="str">
        <f aca="false">IF(AK149=0,"",IF(AM149&lt;2,"",IF(OR(ISNUMBER(SEARCH("full",AR149)),UPPER(TRIM(AR149))="FT",UPPER(TRIM(AR149))="FTE"),"FT",IF(AND(OR(ISNUMBER(SEARCH("part",AR149)),UPPER(TRIM(AR149))="PT",UPPER(TRIM(AR149))="PTE"),Apply2026="Yes",OR($P149="",N($P149)&gt;=PT_MinHours)),"PT","None"))))</f>
        <v/>
      </c>
      <c r="AV149" s="16" t="str">
        <f aca="false">IF(AK149=0,"",IF(AM149&lt;3,"",IF(OR(ISNUMBER(SEARCH("full",AS149)),UPPER(TRIM(AS149))="FT",UPPER(TRIM(AS149))="FTE"),"FT",IF(AND(OR(ISNUMBER(SEARCH("part",AS149)),UPPER(TRIM(AS149))="PT",UPPER(TRIM(AS149))="PTE"),Apply2026="Yes",OR($P149="",N($P149)&gt;=PT_MinHours)),"PT","None"))))</f>
        <v/>
      </c>
      <c r="AW149" s="16" t="str">
        <f aca="false">IF(AK149=0,"",IF(AND(AM149&gt;=3,AP149&lt;=AsOfDate),AV149,IF(AND(AM149&gt;=2,AO149&lt;=AsOfDate),AU149,AT149)))</f>
        <v/>
      </c>
      <c r="AX149" s="16" t="str">
        <f aca="false">IF(AK149=0,"",IF(AsOfDate&lt;AL149,-1,12*(YEAR(AsOfDate)-YEAR(AL149))+MONTH(AsOfDate)-MONTH(AL149)-IF(DAY(AsOfDate)&lt;MIN(DAY(AL149),DAY(EOMONTH(AsOfDate,0))),1,0)))</f>
        <v/>
      </c>
      <c r="AY149" s="16" t="str">
        <f aca="false">IF(AK149=0,"",IF(OR(AM149&lt;2,AO149&gt;AsOfDate),AX149,IF((AO149-1)&lt;AL149,-1,12*(YEAR((AO149-1))-YEAR(AL149))+MONTH((AO149-1))-MONTH(AL149)-IF(DAY((AO149-1))&lt;MIN(DAY(AL149),DAY(EOMONTH((AO149-1),0))),1,0))))</f>
        <v/>
      </c>
      <c r="AZ149" s="16" t="str">
        <f aca="false">IF(AK149=0,"",IF(OR(AM149&lt;3,AP149&gt;AsOfDate),AX149,IF((AP149-1)&lt;AL149,-1,12*(YEAR((AP149-1))-YEAR(AL149))+MONTH((AP149-1))-MONTH(AL149)-IF(DAY((AP149-1))&lt;MIN(DAY(AL149),DAY(EOMONTH((AP149-1),0))),1,0))))</f>
        <v/>
      </c>
      <c r="BA149" s="16" t="str">
        <f aca="false">IF(AK149=0,"",IF(PFYDate&lt;AL149,-1,12*(YEAR(PFYDate)-YEAR(AL149))+MONTH(PFYDate)-MONTH(AL149)-IF(DAY(PFYDate)&lt;MIN(DAY(AL149),DAY(EOMONTH(PFYDate,0))),1,0)))</f>
        <v/>
      </c>
      <c r="BB149" s="16" t="str">
        <f aca="false">IF(AK149=0,"",IF(OR(AM149&lt;2,AO149&gt;PFYDate),BA149,IF((AO149-1)&lt;AL149,-1,12*(YEAR((AO149-1))-YEAR(AL149))+MONTH((AO149-1))-MONTH(AL149)-IF(DAY((AO149-1))&lt;MIN(DAY(AL149),DAY(EOMONTH((AO149-1),0))),1,0))))</f>
        <v/>
      </c>
      <c r="BC149" s="16" t="str">
        <f aca="false">IF(AK149=0,"",IF(OR(AM149&lt;3,AP149&gt;PFYDate),BA149,IF((AP149-1)&lt;AL149,-1,12*(YEAR((AP149-1))-YEAR(AL149))+MONTH((AP149-1))-MONTH(AL149)-IF(DAY((AP149-1))&lt;MIN(DAY(AL149),DAY(EOMONTH((AP149-1),0))),1,0))))</f>
        <v/>
      </c>
      <c r="BD149" s="16"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16"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16" t="str">
        <f aca="false">IF(AK149=0,"",IF(AW149="FT",IF(AX149&lt;FT_First,FT_First,IF(AX149&lt;FT_Y5,MIN(FT_Y5,FT_First+FT_Int1*(INT((AX149-FT_First)/FT_Int1)+1)),FT_Y5+12*INT((AX149-FT_Y5)/12)+FT_Int2*(INT(MOD(AX149-FT_Y5,12)/FT_Int2)+1))),IF(AW149="PT",IF(AX149&lt;PT_First,PT_First,PT_First+PT_Int*(INT((AX149-PT_First)/PT_Int)+1)),"")))</f>
        <v/>
      </c>
      <c r="BG149" s="16" t="str">
        <f aca="false">IF(AK149=0,"",IF(NOT(LH_Ready),0,COUNTIFS(INDEX(LH_Data,0,LH_ColFirst),$A149,INDEX(LH_Data,0,LH_ColSur),$B149,INDEX(LH_Data,0,LH_ColCat),BonusCat)))</f>
        <v/>
      </c>
      <c r="BH149" s="16" t="str">
        <f aca="false">IF(AK149=0,"",IF(OR(NOT(LH_Ready),BG149=0),0,SUMPRODUCT(MAX((INDEX(LH_Data,0,LH_ColFirst)=$A149)*(INDEX(LH_Data,0,LH_ColSur)=$B149)*(INDEX(LH_Data,0,LH_ColCat)=BonusCat)*ROW(LH_Data)))))</f>
        <v/>
      </c>
      <c r="BI149" s="16" t="str">
        <f aca="false">IF(AK149=0,"",IF(EOMONTH(AsOfDate,-1)&lt;AL149,-1,12*(YEAR(EOMONTH(AsOfDate,-1))-YEAR(AL149))+MONTH(EOMONTH(AsOfDate,-1))-MONTH(AL149)-IF(DAY(EOMONTH(AsOfDate,-1))&lt;MIN(DAY(AL149),DAY(EOMONTH(EOMONTH(AsOfDate,-1),0))),1,0)))</f>
        <v/>
      </c>
      <c r="BJ149" s="16" t="str">
        <f aca="false">IF(AK149=0,"",IF(OR(AM149&lt;2,AO149&gt;EOMONTH(AsOfDate,-1)),BI149,IF((AO149-1)&lt;AL149,-1,12*(YEAR((AO149-1))-YEAR(AL149))+MONTH((AO149-1))-MONTH(AL149)-IF(DAY((AO149-1))&lt;MIN(DAY(AL149),DAY(EOMONTH((AO149-1),0))),1,0))))</f>
        <v/>
      </c>
      <c r="BK149" s="16" t="str">
        <f aca="false">IF(AK149=0,"",IF(OR(AM149&lt;3,AP149&gt;EOMONTH(AsOfDate,-1)),BI149,IF((AP149-1)&lt;AL149,-1,12*(YEAR((AP149-1))-YEAR(AL149))+MONTH((AP149-1))-MONTH(AL149)-IF(DAY((AP149-1))&lt;MIN(DAY(AL149),DAY(EOMONTH((AP149-1),0))),1,0))))</f>
        <v/>
      </c>
      <c r="BL149" s="16"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16" t="str">
        <f aca="false">IF(AK149=0,"",IF(AW149="FT",IF(AX149&lt;FT_First,"",IF(AX149&lt;FT_Y5,FT_First+FT_Int1*INT((AX149-FT_First)/FT_Int1),FT_Y5+FT_Int2*INT((AX149-FT_Y5)/FT_Int2))),IF(AW149="PT",IF(AX149&lt;PT_First,"",PT_First+PT_Int*INT((AX149-PT_First)/PT_Int)),"")))</f>
        <v/>
      </c>
      <c r="BN149" s="16" t="str">
        <f aca="false">IF(AK149=0,"",IF((SchemeStart-1)&lt;AL149,-1,12*(YEAR((SchemeStart-1))-YEAR(AL149))+MONTH((SchemeStart-1))-MONTH(AL149)-IF(DAY((SchemeStart-1))&lt;MIN(DAY(AL149),DAY(EOMONTH((SchemeStart-1),0))),1,0)))</f>
        <v/>
      </c>
      <c r="BO149" s="16" t="str">
        <f aca="false">IF(AK149=0,"",IF(OR(AM149&lt;2,AO149&gt;(SchemeStart-1)),BN149,IF((AO149-1)&lt;AL149,-1,12*(YEAR((AO149-1))-YEAR(AL149))+MONTH((AO149-1))-MONTH(AL149)-IF(DAY((AO149-1))&lt;MIN(DAY(AL149),DAY(EOMONTH((AO149-1),0))),1,0))))</f>
        <v/>
      </c>
      <c r="BP149" s="16" t="str">
        <f aca="false">IF(AK149=0,"",IF(OR(AM149&lt;3,AP149&gt;(SchemeStart-1)),BN149,IF((AP149-1)&lt;AL149,-1,12*(YEAR((AP149-1))-YEAR(AL149))+MONTH((AP149-1))-MONTH(AL149)-IF(DAY((AP149-1))&lt;MIN(DAY(AL149),DAY(EOMONTH((AP149-1),0))),1,0))))</f>
        <v/>
      </c>
      <c r="BQ149" s="16"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12"/>
      <c r="B150" s="12"/>
      <c r="C150" s="12"/>
      <c r="D150" s="13"/>
      <c r="E150" s="14" t="str">
        <f aca="false">IF(OR(AK150=0,$D150=""),"",DATE(YEAR(AsOfDate)+IF(DATE(YEAR(AsOfDate),MONTH($D150),DAY($D150))&lt;=AsOfDate,1,0),MONTH($D150),DAY($D150)))</f>
        <v/>
      </c>
      <c r="F150" s="13"/>
      <c r="G150" s="13"/>
      <c r="H150" s="13"/>
      <c r="I150" s="13"/>
      <c r="J150" s="13"/>
      <c r="K150" s="14" t="str">
        <f aca="false">IF(AK150=0,"",DATE(YEAR(AsOfDate)+IF(DATE(YEAR(AsOfDate),MONTH(AL150),DAY(AL150))&lt;=AsOfDate,1,0),MONTH(AL150),DAY(AL150)))</f>
        <v/>
      </c>
      <c r="L150" s="15" t="str">
        <f aca="false">IF(AK150=0,"",ROUND((AsOfDate-AL150)/365.25,1))</f>
        <v/>
      </c>
      <c r="M150" s="16" t="str">
        <f aca="false">IF(AK150=0,"",IF(AsOfDate&lt;AL150,"-",DATEDIF(AL150,AsOfDate,"y")&amp;"y "&amp;DATEDIF(AL150,AsOfDate,"ym")&amp;"m "&amp;DATEDIF(AL150,AsOfDate,"md")&amp;"d"))</f>
        <v/>
      </c>
      <c r="N150" s="17" t="str">
        <f aca="false">IF(AK150=0,"",O150*HoursPerDay)</f>
        <v/>
      </c>
      <c r="O150" s="17" t="str">
        <f aca="false">IF(AK150=0,"",MAX(0,BD150-BQ150))</f>
        <v/>
      </c>
      <c r="P150" s="18"/>
      <c r="Q150" s="16"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16"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IF(AK150=0,"",IF(AW150="None","",EDATE(AL150,BF150)))</f>
        <v/>
      </c>
      <c r="T150" s="17" t="str">
        <f aca="false">IF(AK150=0,"",IF(NOT(LH_Ready),"",IF($F150&gt;PFYDate,0,IF(LH_ColPeriod=0,W150-U150+V150,SUMIFS(INDEX(LH_Data,0,LH_ColAcc),INDEX(LH_Data,0,LH_ColFirst),$A150,INDEX(LH_Data,0,LH_ColSur),$B150,INDEX(LH_Data,0,LH_ColCat),BonusCat,INDEX(LH_Data,0,LH_ColPeriod),LH_OpenLabel)*UnitFactor))))</f>
        <v/>
      </c>
      <c r="U150" s="17" t="str">
        <f aca="false">IF(AK150=0,"",IF(NOT(LH_Ready),"",SUMIFS(INDEX(LH_Data,0,LH_ColAcc),INDEX(LH_Data,0,LH_ColFirst),$A150,INDEX(LH_Data,0,LH_ColSur),$B150,INDEX(LH_Data,0,LH_ColCat),BonusCat,INDEX(LH_Data,0,LH_ColStart),"&gt;="&amp;AL150)*UnitFactor))</f>
        <v/>
      </c>
      <c r="V150" s="17" t="str">
        <f aca="false">IF(AK150=0,"",IF(NOT(LH_Ready),"",SUMIFS(INDEX(LH_Data,0,LH_ColTaken),INDEX(LH_Data,0,LH_ColFirst),$A150,INDEX(LH_Data,0,LH_ColSur),$B150,INDEX(LH_Data,0,LH_ColCat),BonusCat,INDEX(LH_Data,0,LH_ColStart),"&gt;="&amp;AL150)*UnitFactor))</f>
        <v/>
      </c>
      <c r="W150" s="17" t="str">
        <f aca="false">IF(AK150=0,"",IF(NOT(LH_Ready),"",IF(BH150=0,0,INDEX(INDEX(LH_Data,0,LH_ColClose),BH150-1)*UnitFactor)))</f>
        <v/>
      </c>
      <c r="X150" s="17" t="str">
        <f aca="false">IF(AK150=0,"",(MAX(0,BD150-BQ150)-MAX(0,BE150-BQ150))*HoursPerDay)</f>
        <v/>
      </c>
      <c r="Y150" s="17"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N150-N(T150)-N(U150)))))</f>
        <v/>
      </c>
      <c r="Z150" s="16" t="str">
        <f aca="false">IF(OR(AK150=0,Y150=""),"",IF(Y150&gt;0,"Yes","No"))</f>
        <v/>
      </c>
      <c r="AA150" s="16"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17" t="str">
        <f aca="false">IF(OR(AK150=0,T150=""),"",MAX(0,BE150-BQ150)*HoursPerDay-T150)</f>
        <v/>
      </c>
      <c r="AC150" s="16" t="str">
        <f aca="false">IF(AK150=0,"",BG150)</f>
        <v/>
      </c>
      <c r="AD150" s="16"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17" t="str">
        <f aca="false">IF(AK150=0,"",O150-MAX(0,BL150-BQ150))</f>
        <v/>
      </c>
      <c r="AF150" s="14" t="str">
        <f aca="false">IF(OR(AK150=0,AE150="",N(AE150)=0,BM150=""),"",EDATE(AL150,BM150))</f>
        <v/>
      </c>
      <c r="AG150" s="17" t="str">
        <f aca="false">IF(AK150=0,"",MIN(BD150,BQ150))</f>
        <v/>
      </c>
      <c r="AH150" s="17" t="str">
        <f aca="false">IF(AK150=0,"",IF(NOT(LH_Ready),"",IF(BG150=0,0,MAX(0,ROUND(N(T150)+N(U150)-N150,2)))))</f>
        <v/>
      </c>
      <c r="AI150" s="12"/>
      <c r="AJ150" s="12"/>
      <c r="AK150" s="16" t="n">
        <f aca="false">IF(OR(LEN($A150&amp;$B150)=0,$F150=""),0,1)</f>
        <v>0</v>
      </c>
      <c r="AL150" s="14"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16" t="str">
        <f aca="false">IF(AK150=0,"",COUNT($G150:$I150))</f>
        <v/>
      </c>
      <c r="AN150" s="14" t="str">
        <f aca="false">IF(AK150=0,"",IFERROR(SMALL($G150:$I150,1),""))</f>
        <v/>
      </c>
      <c r="AO150" s="14" t="str">
        <f aca="false">IF(AK150=0,"",IFERROR(SMALL($G150:$I150,2),""))</f>
        <v/>
      </c>
      <c r="AP150" s="14" t="str">
        <f aca="false">IF(AK150=0,"",IFERROR(SMALL($G150:$I150,3),""))</f>
        <v/>
      </c>
      <c r="AQ150" s="16" t="str">
        <f aca="false">IF(AK150=0,"",IF(AN150="","",IF(AN150=$H150,"Part-Time",IF(AN150=$I150,"Full-Time","Casual"))))</f>
        <v/>
      </c>
      <c r="AR150" s="16" t="str">
        <f aca="false">IF(AK150=0,"",IF(AO150="","",IF(AO150=$H150,"Part-Time",IF(AO150=$I150,"Full-Time","Casual"))))</f>
        <v/>
      </c>
      <c r="AS150" s="16" t="str">
        <f aca="false">IF(AK150=0,"",IF(AP150="","",IF(AP150=$H150,"Part-Time",IF(AP150=$I150,"Full-Time","Casual"))))</f>
        <v/>
      </c>
      <c r="AT150" s="16"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16" t="str">
        <f aca="false">IF(AK150=0,"",IF(AM150&lt;2,"",IF(OR(ISNUMBER(SEARCH("full",AR150)),UPPER(TRIM(AR150))="FT",UPPER(TRIM(AR150))="FTE"),"FT",IF(AND(OR(ISNUMBER(SEARCH("part",AR150)),UPPER(TRIM(AR150))="PT",UPPER(TRIM(AR150))="PTE"),Apply2026="Yes",OR($P150="",N($P150)&gt;=PT_MinHours)),"PT","None"))))</f>
        <v/>
      </c>
      <c r="AV150" s="16" t="str">
        <f aca="false">IF(AK150=0,"",IF(AM150&lt;3,"",IF(OR(ISNUMBER(SEARCH("full",AS150)),UPPER(TRIM(AS150))="FT",UPPER(TRIM(AS150))="FTE"),"FT",IF(AND(OR(ISNUMBER(SEARCH("part",AS150)),UPPER(TRIM(AS150))="PT",UPPER(TRIM(AS150))="PTE"),Apply2026="Yes",OR($P150="",N($P150)&gt;=PT_MinHours)),"PT","None"))))</f>
        <v/>
      </c>
      <c r="AW150" s="16" t="str">
        <f aca="false">IF(AK150=0,"",IF(AND(AM150&gt;=3,AP150&lt;=AsOfDate),AV150,IF(AND(AM150&gt;=2,AO150&lt;=AsOfDate),AU150,AT150)))</f>
        <v/>
      </c>
      <c r="AX150" s="16" t="str">
        <f aca="false">IF(AK150=0,"",IF(AsOfDate&lt;AL150,-1,12*(YEAR(AsOfDate)-YEAR(AL150))+MONTH(AsOfDate)-MONTH(AL150)-IF(DAY(AsOfDate)&lt;MIN(DAY(AL150),DAY(EOMONTH(AsOfDate,0))),1,0)))</f>
        <v/>
      </c>
      <c r="AY150" s="16" t="str">
        <f aca="false">IF(AK150=0,"",IF(OR(AM150&lt;2,AO150&gt;AsOfDate),AX150,IF((AO150-1)&lt;AL150,-1,12*(YEAR((AO150-1))-YEAR(AL150))+MONTH((AO150-1))-MONTH(AL150)-IF(DAY((AO150-1))&lt;MIN(DAY(AL150),DAY(EOMONTH((AO150-1),0))),1,0))))</f>
        <v/>
      </c>
      <c r="AZ150" s="16" t="str">
        <f aca="false">IF(AK150=0,"",IF(OR(AM150&lt;3,AP150&gt;AsOfDate),AX150,IF((AP150-1)&lt;AL150,-1,12*(YEAR((AP150-1))-YEAR(AL150))+MONTH((AP150-1))-MONTH(AL150)-IF(DAY((AP150-1))&lt;MIN(DAY(AL150),DAY(EOMONTH((AP150-1),0))),1,0))))</f>
        <v/>
      </c>
      <c r="BA150" s="16" t="str">
        <f aca="false">IF(AK150=0,"",IF(PFYDate&lt;AL150,-1,12*(YEAR(PFYDate)-YEAR(AL150))+MONTH(PFYDate)-MONTH(AL150)-IF(DAY(PFYDate)&lt;MIN(DAY(AL150),DAY(EOMONTH(PFYDate,0))),1,0)))</f>
        <v/>
      </c>
      <c r="BB150" s="16" t="str">
        <f aca="false">IF(AK150=0,"",IF(OR(AM150&lt;2,AO150&gt;PFYDate),BA150,IF((AO150-1)&lt;AL150,-1,12*(YEAR((AO150-1))-YEAR(AL150))+MONTH((AO150-1))-MONTH(AL150)-IF(DAY((AO150-1))&lt;MIN(DAY(AL150),DAY(EOMONTH((AO150-1),0))),1,0))))</f>
        <v/>
      </c>
      <c r="BC150" s="16" t="str">
        <f aca="false">IF(AK150=0,"",IF(OR(AM150&lt;3,AP150&gt;PFYDate),BA150,IF((AP150-1)&lt;AL150,-1,12*(YEAR((AP150-1))-YEAR(AL150))+MONTH((AP150-1))-MONTH(AL150)-IF(DAY((AP150-1))&lt;MIN(DAY(AL150),DAY(EOMONTH((AP150-1),0))),1,0))))</f>
        <v/>
      </c>
      <c r="BD150" s="16"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16"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16" t="str">
        <f aca="false">IF(AK150=0,"",IF(AW150="FT",IF(AX150&lt;FT_First,FT_First,IF(AX150&lt;FT_Y5,MIN(FT_Y5,FT_First+FT_Int1*(INT((AX150-FT_First)/FT_Int1)+1)),FT_Y5+12*INT((AX150-FT_Y5)/12)+FT_Int2*(INT(MOD(AX150-FT_Y5,12)/FT_Int2)+1))),IF(AW150="PT",IF(AX150&lt;PT_First,PT_First,PT_First+PT_Int*(INT((AX150-PT_First)/PT_Int)+1)),"")))</f>
        <v/>
      </c>
      <c r="BG150" s="16" t="str">
        <f aca="false">IF(AK150=0,"",IF(NOT(LH_Ready),0,COUNTIFS(INDEX(LH_Data,0,LH_ColFirst),$A150,INDEX(LH_Data,0,LH_ColSur),$B150,INDEX(LH_Data,0,LH_ColCat),BonusCat)))</f>
        <v/>
      </c>
      <c r="BH150" s="16" t="str">
        <f aca="false">IF(AK150=0,"",IF(OR(NOT(LH_Ready),BG150=0),0,SUMPRODUCT(MAX((INDEX(LH_Data,0,LH_ColFirst)=$A150)*(INDEX(LH_Data,0,LH_ColSur)=$B150)*(INDEX(LH_Data,0,LH_ColCat)=BonusCat)*ROW(LH_Data)))))</f>
        <v/>
      </c>
      <c r="BI150" s="16" t="str">
        <f aca="false">IF(AK150=0,"",IF(EOMONTH(AsOfDate,-1)&lt;AL150,-1,12*(YEAR(EOMONTH(AsOfDate,-1))-YEAR(AL150))+MONTH(EOMONTH(AsOfDate,-1))-MONTH(AL150)-IF(DAY(EOMONTH(AsOfDate,-1))&lt;MIN(DAY(AL150),DAY(EOMONTH(EOMONTH(AsOfDate,-1),0))),1,0)))</f>
        <v/>
      </c>
      <c r="BJ150" s="16" t="str">
        <f aca="false">IF(AK150=0,"",IF(OR(AM150&lt;2,AO150&gt;EOMONTH(AsOfDate,-1)),BI150,IF((AO150-1)&lt;AL150,-1,12*(YEAR((AO150-1))-YEAR(AL150))+MONTH((AO150-1))-MONTH(AL150)-IF(DAY((AO150-1))&lt;MIN(DAY(AL150),DAY(EOMONTH((AO150-1),0))),1,0))))</f>
        <v/>
      </c>
      <c r="BK150" s="16" t="str">
        <f aca="false">IF(AK150=0,"",IF(OR(AM150&lt;3,AP150&gt;EOMONTH(AsOfDate,-1)),BI150,IF((AP150-1)&lt;AL150,-1,12*(YEAR((AP150-1))-YEAR(AL150))+MONTH((AP150-1))-MONTH(AL150)-IF(DAY((AP150-1))&lt;MIN(DAY(AL150),DAY(EOMONTH((AP150-1),0))),1,0))))</f>
        <v/>
      </c>
      <c r="BL150" s="16"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16" t="str">
        <f aca="false">IF(AK150=0,"",IF(AW150="FT",IF(AX150&lt;FT_First,"",IF(AX150&lt;FT_Y5,FT_First+FT_Int1*INT((AX150-FT_First)/FT_Int1),FT_Y5+FT_Int2*INT((AX150-FT_Y5)/FT_Int2))),IF(AW150="PT",IF(AX150&lt;PT_First,"",PT_First+PT_Int*INT((AX150-PT_First)/PT_Int)),"")))</f>
        <v/>
      </c>
      <c r="BN150" s="16" t="str">
        <f aca="false">IF(AK150=0,"",IF((SchemeStart-1)&lt;AL150,-1,12*(YEAR((SchemeStart-1))-YEAR(AL150))+MONTH((SchemeStart-1))-MONTH(AL150)-IF(DAY((SchemeStart-1))&lt;MIN(DAY(AL150),DAY(EOMONTH((SchemeStart-1),0))),1,0)))</f>
        <v/>
      </c>
      <c r="BO150" s="16" t="str">
        <f aca="false">IF(AK150=0,"",IF(OR(AM150&lt;2,AO150&gt;(SchemeStart-1)),BN150,IF((AO150-1)&lt;AL150,-1,12*(YEAR((AO150-1))-YEAR(AL150))+MONTH((AO150-1))-MONTH(AL150)-IF(DAY((AO150-1))&lt;MIN(DAY(AL150),DAY(EOMONTH((AO150-1),0))),1,0))))</f>
        <v/>
      </c>
      <c r="BP150" s="16" t="str">
        <f aca="false">IF(AK150=0,"",IF(OR(AM150&lt;3,AP150&gt;(SchemeStart-1)),BN150,IF((AP150-1)&lt;AL150,-1,12*(YEAR((AP150-1))-YEAR(AL150))+MONTH((AP150-1))-MONTH(AL150)-IF(DAY((AP150-1))&lt;MIN(DAY(AL150),DAY(EOMONTH((AP150-1),0))),1,0))))</f>
        <v/>
      </c>
      <c r="BQ150" s="16"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12"/>
      <c r="B151" s="12"/>
      <c r="C151" s="12"/>
      <c r="D151" s="13"/>
      <c r="E151" s="14" t="str">
        <f aca="false">IF(OR(AK151=0,$D151=""),"",DATE(YEAR(AsOfDate)+IF(DATE(YEAR(AsOfDate),MONTH($D151),DAY($D151))&lt;=AsOfDate,1,0),MONTH($D151),DAY($D151)))</f>
        <v/>
      </c>
      <c r="F151" s="13"/>
      <c r="G151" s="13"/>
      <c r="H151" s="13"/>
      <c r="I151" s="13"/>
      <c r="J151" s="13"/>
      <c r="K151" s="14" t="str">
        <f aca="false">IF(AK151=0,"",DATE(YEAR(AsOfDate)+IF(DATE(YEAR(AsOfDate),MONTH(AL151),DAY(AL151))&lt;=AsOfDate,1,0),MONTH(AL151),DAY(AL151)))</f>
        <v/>
      </c>
      <c r="L151" s="15" t="str">
        <f aca="false">IF(AK151=0,"",ROUND((AsOfDate-AL151)/365.25,1))</f>
        <v/>
      </c>
      <c r="M151" s="16" t="str">
        <f aca="false">IF(AK151=0,"",IF(AsOfDate&lt;AL151,"-",DATEDIF(AL151,AsOfDate,"y")&amp;"y "&amp;DATEDIF(AL151,AsOfDate,"ym")&amp;"m "&amp;DATEDIF(AL151,AsOfDate,"md")&amp;"d"))</f>
        <v/>
      </c>
      <c r="N151" s="17" t="str">
        <f aca="false">IF(AK151=0,"",O151*HoursPerDay)</f>
        <v/>
      </c>
      <c r="O151" s="17" t="str">
        <f aca="false">IF(AK151=0,"",MAX(0,BD151-BQ151))</f>
        <v/>
      </c>
      <c r="P151" s="18"/>
      <c r="Q151" s="16"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16"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IF(AK151=0,"",IF(AW151="None","",EDATE(AL151,BF151)))</f>
        <v/>
      </c>
      <c r="T151" s="17" t="str">
        <f aca="false">IF(AK151=0,"",IF(NOT(LH_Ready),"",IF($F151&gt;PFYDate,0,IF(LH_ColPeriod=0,W151-U151+V151,SUMIFS(INDEX(LH_Data,0,LH_ColAcc),INDEX(LH_Data,0,LH_ColFirst),$A151,INDEX(LH_Data,0,LH_ColSur),$B151,INDEX(LH_Data,0,LH_ColCat),BonusCat,INDEX(LH_Data,0,LH_ColPeriod),LH_OpenLabel)*UnitFactor))))</f>
        <v/>
      </c>
      <c r="U151" s="17" t="str">
        <f aca="false">IF(AK151=0,"",IF(NOT(LH_Ready),"",SUMIFS(INDEX(LH_Data,0,LH_ColAcc),INDEX(LH_Data,0,LH_ColFirst),$A151,INDEX(LH_Data,0,LH_ColSur),$B151,INDEX(LH_Data,0,LH_ColCat),BonusCat,INDEX(LH_Data,0,LH_ColStart),"&gt;="&amp;AL151)*UnitFactor))</f>
        <v/>
      </c>
      <c r="V151" s="17" t="str">
        <f aca="false">IF(AK151=0,"",IF(NOT(LH_Ready),"",SUMIFS(INDEX(LH_Data,0,LH_ColTaken),INDEX(LH_Data,0,LH_ColFirst),$A151,INDEX(LH_Data,0,LH_ColSur),$B151,INDEX(LH_Data,0,LH_ColCat),BonusCat,INDEX(LH_Data,0,LH_ColStart),"&gt;="&amp;AL151)*UnitFactor))</f>
        <v/>
      </c>
      <c r="W151" s="17" t="str">
        <f aca="false">IF(AK151=0,"",IF(NOT(LH_Ready),"",IF(BH151=0,0,INDEX(INDEX(LH_Data,0,LH_ColClose),BH151-1)*UnitFactor)))</f>
        <v/>
      </c>
      <c r="X151" s="17" t="str">
        <f aca="false">IF(AK151=0,"",(MAX(0,BD151-BQ151)-MAX(0,BE151-BQ151))*HoursPerDay)</f>
        <v/>
      </c>
      <c r="Y151" s="17"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N151-N(T151)-N(U151)))))</f>
        <v/>
      </c>
      <c r="Z151" s="16" t="str">
        <f aca="false">IF(OR(AK151=0,Y151=""),"",IF(Y151&gt;0,"Yes","No"))</f>
        <v/>
      </c>
      <c r="AA151" s="16"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17" t="str">
        <f aca="false">IF(OR(AK151=0,T151=""),"",MAX(0,BE151-BQ151)*HoursPerDay-T151)</f>
        <v/>
      </c>
      <c r="AC151" s="16" t="str">
        <f aca="false">IF(AK151=0,"",BG151)</f>
        <v/>
      </c>
      <c r="AD151" s="16"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17" t="str">
        <f aca="false">IF(AK151=0,"",O151-MAX(0,BL151-BQ151))</f>
        <v/>
      </c>
      <c r="AF151" s="14" t="str">
        <f aca="false">IF(OR(AK151=0,AE151="",N(AE151)=0,BM151=""),"",EDATE(AL151,BM151))</f>
        <v/>
      </c>
      <c r="AG151" s="17" t="str">
        <f aca="false">IF(AK151=0,"",MIN(BD151,BQ151))</f>
        <v/>
      </c>
      <c r="AH151" s="17" t="str">
        <f aca="false">IF(AK151=0,"",IF(NOT(LH_Ready),"",IF(BG151=0,0,MAX(0,ROUND(N(T151)+N(U151)-N151,2)))))</f>
        <v/>
      </c>
      <c r="AI151" s="12"/>
      <c r="AJ151" s="12"/>
      <c r="AK151" s="16" t="n">
        <f aca="false">IF(OR(LEN($A151&amp;$B151)=0,$F151=""),0,1)</f>
        <v>0</v>
      </c>
      <c r="AL151" s="14"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16" t="str">
        <f aca="false">IF(AK151=0,"",COUNT($G151:$I151))</f>
        <v/>
      </c>
      <c r="AN151" s="14" t="str">
        <f aca="false">IF(AK151=0,"",IFERROR(SMALL($G151:$I151,1),""))</f>
        <v/>
      </c>
      <c r="AO151" s="14" t="str">
        <f aca="false">IF(AK151=0,"",IFERROR(SMALL($G151:$I151,2),""))</f>
        <v/>
      </c>
      <c r="AP151" s="14" t="str">
        <f aca="false">IF(AK151=0,"",IFERROR(SMALL($G151:$I151,3),""))</f>
        <v/>
      </c>
      <c r="AQ151" s="16" t="str">
        <f aca="false">IF(AK151=0,"",IF(AN151="","",IF(AN151=$H151,"Part-Time",IF(AN151=$I151,"Full-Time","Casual"))))</f>
        <v/>
      </c>
      <c r="AR151" s="16" t="str">
        <f aca="false">IF(AK151=0,"",IF(AO151="","",IF(AO151=$H151,"Part-Time",IF(AO151=$I151,"Full-Time","Casual"))))</f>
        <v/>
      </c>
      <c r="AS151" s="16" t="str">
        <f aca="false">IF(AK151=0,"",IF(AP151="","",IF(AP151=$H151,"Part-Time",IF(AP151=$I151,"Full-Time","Casual"))))</f>
        <v/>
      </c>
      <c r="AT151" s="16"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16" t="str">
        <f aca="false">IF(AK151=0,"",IF(AM151&lt;2,"",IF(OR(ISNUMBER(SEARCH("full",AR151)),UPPER(TRIM(AR151))="FT",UPPER(TRIM(AR151))="FTE"),"FT",IF(AND(OR(ISNUMBER(SEARCH("part",AR151)),UPPER(TRIM(AR151))="PT",UPPER(TRIM(AR151))="PTE"),Apply2026="Yes",OR($P151="",N($P151)&gt;=PT_MinHours)),"PT","None"))))</f>
        <v/>
      </c>
      <c r="AV151" s="16" t="str">
        <f aca="false">IF(AK151=0,"",IF(AM151&lt;3,"",IF(OR(ISNUMBER(SEARCH("full",AS151)),UPPER(TRIM(AS151))="FT",UPPER(TRIM(AS151))="FTE"),"FT",IF(AND(OR(ISNUMBER(SEARCH("part",AS151)),UPPER(TRIM(AS151))="PT",UPPER(TRIM(AS151))="PTE"),Apply2026="Yes",OR($P151="",N($P151)&gt;=PT_MinHours)),"PT","None"))))</f>
        <v/>
      </c>
      <c r="AW151" s="16" t="str">
        <f aca="false">IF(AK151=0,"",IF(AND(AM151&gt;=3,AP151&lt;=AsOfDate),AV151,IF(AND(AM151&gt;=2,AO151&lt;=AsOfDate),AU151,AT151)))</f>
        <v/>
      </c>
      <c r="AX151" s="16" t="str">
        <f aca="false">IF(AK151=0,"",IF(AsOfDate&lt;AL151,-1,12*(YEAR(AsOfDate)-YEAR(AL151))+MONTH(AsOfDate)-MONTH(AL151)-IF(DAY(AsOfDate)&lt;MIN(DAY(AL151),DAY(EOMONTH(AsOfDate,0))),1,0)))</f>
        <v/>
      </c>
      <c r="AY151" s="16" t="str">
        <f aca="false">IF(AK151=0,"",IF(OR(AM151&lt;2,AO151&gt;AsOfDate),AX151,IF((AO151-1)&lt;AL151,-1,12*(YEAR((AO151-1))-YEAR(AL151))+MONTH((AO151-1))-MONTH(AL151)-IF(DAY((AO151-1))&lt;MIN(DAY(AL151),DAY(EOMONTH((AO151-1),0))),1,0))))</f>
        <v/>
      </c>
      <c r="AZ151" s="16" t="str">
        <f aca="false">IF(AK151=0,"",IF(OR(AM151&lt;3,AP151&gt;AsOfDate),AX151,IF((AP151-1)&lt;AL151,-1,12*(YEAR((AP151-1))-YEAR(AL151))+MONTH((AP151-1))-MONTH(AL151)-IF(DAY((AP151-1))&lt;MIN(DAY(AL151),DAY(EOMONTH((AP151-1),0))),1,0))))</f>
        <v/>
      </c>
      <c r="BA151" s="16" t="str">
        <f aca="false">IF(AK151=0,"",IF(PFYDate&lt;AL151,-1,12*(YEAR(PFYDate)-YEAR(AL151))+MONTH(PFYDate)-MONTH(AL151)-IF(DAY(PFYDate)&lt;MIN(DAY(AL151),DAY(EOMONTH(PFYDate,0))),1,0)))</f>
        <v/>
      </c>
      <c r="BB151" s="16" t="str">
        <f aca="false">IF(AK151=0,"",IF(OR(AM151&lt;2,AO151&gt;PFYDate),BA151,IF((AO151-1)&lt;AL151,-1,12*(YEAR((AO151-1))-YEAR(AL151))+MONTH((AO151-1))-MONTH(AL151)-IF(DAY((AO151-1))&lt;MIN(DAY(AL151),DAY(EOMONTH((AO151-1),0))),1,0))))</f>
        <v/>
      </c>
      <c r="BC151" s="16" t="str">
        <f aca="false">IF(AK151=0,"",IF(OR(AM151&lt;3,AP151&gt;PFYDate),BA151,IF((AP151-1)&lt;AL151,-1,12*(YEAR((AP151-1))-YEAR(AL151))+MONTH((AP151-1))-MONTH(AL151)-IF(DAY((AP151-1))&lt;MIN(DAY(AL151),DAY(EOMONTH((AP151-1),0))),1,0))))</f>
        <v/>
      </c>
      <c r="BD151" s="16"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16"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16" t="str">
        <f aca="false">IF(AK151=0,"",IF(AW151="FT",IF(AX151&lt;FT_First,FT_First,IF(AX151&lt;FT_Y5,MIN(FT_Y5,FT_First+FT_Int1*(INT((AX151-FT_First)/FT_Int1)+1)),FT_Y5+12*INT((AX151-FT_Y5)/12)+FT_Int2*(INT(MOD(AX151-FT_Y5,12)/FT_Int2)+1))),IF(AW151="PT",IF(AX151&lt;PT_First,PT_First,PT_First+PT_Int*(INT((AX151-PT_First)/PT_Int)+1)),"")))</f>
        <v/>
      </c>
      <c r="BG151" s="16" t="str">
        <f aca="false">IF(AK151=0,"",IF(NOT(LH_Ready),0,COUNTIFS(INDEX(LH_Data,0,LH_ColFirst),$A151,INDEX(LH_Data,0,LH_ColSur),$B151,INDEX(LH_Data,0,LH_ColCat),BonusCat)))</f>
        <v/>
      </c>
      <c r="BH151" s="16" t="str">
        <f aca="false">IF(AK151=0,"",IF(OR(NOT(LH_Ready),BG151=0),0,SUMPRODUCT(MAX((INDEX(LH_Data,0,LH_ColFirst)=$A151)*(INDEX(LH_Data,0,LH_ColSur)=$B151)*(INDEX(LH_Data,0,LH_ColCat)=BonusCat)*ROW(LH_Data)))))</f>
        <v/>
      </c>
      <c r="BI151" s="16" t="str">
        <f aca="false">IF(AK151=0,"",IF(EOMONTH(AsOfDate,-1)&lt;AL151,-1,12*(YEAR(EOMONTH(AsOfDate,-1))-YEAR(AL151))+MONTH(EOMONTH(AsOfDate,-1))-MONTH(AL151)-IF(DAY(EOMONTH(AsOfDate,-1))&lt;MIN(DAY(AL151),DAY(EOMONTH(EOMONTH(AsOfDate,-1),0))),1,0)))</f>
        <v/>
      </c>
      <c r="BJ151" s="16" t="str">
        <f aca="false">IF(AK151=0,"",IF(OR(AM151&lt;2,AO151&gt;EOMONTH(AsOfDate,-1)),BI151,IF((AO151-1)&lt;AL151,-1,12*(YEAR((AO151-1))-YEAR(AL151))+MONTH((AO151-1))-MONTH(AL151)-IF(DAY((AO151-1))&lt;MIN(DAY(AL151),DAY(EOMONTH((AO151-1),0))),1,0))))</f>
        <v/>
      </c>
      <c r="BK151" s="16" t="str">
        <f aca="false">IF(AK151=0,"",IF(OR(AM151&lt;3,AP151&gt;EOMONTH(AsOfDate,-1)),BI151,IF((AP151-1)&lt;AL151,-1,12*(YEAR((AP151-1))-YEAR(AL151))+MONTH((AP151-1))-MONTH(AL151)-IF(DAY((AP151-1))&lt;MIN(DAY(AL151),DAY(EOMONTH((AP151-1),0))),1,0))))</f>
        <v/>
      </c>
      <c r="BL151" s="16"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16" t="str">
        <f aca="false">IF(AK151=0,"",IF(AW151="FT",IF(AX151&lt;FT_First,"",IF(AX151&lt;FT_Y5,FT_First+FT_Int1*INT((AX151-FT_First)/FT_Int1),FT_Y5+FT_Int2*INT((AX151-FT_Y5)/FT_Int2))),IF(AW151="PT",IF(AX151&lt;PT_First,"",PT_First+PT_Int*INT((AX151-PT_First)/PT_Int)),"")))</f>
        <v/>
      </c>
      <c r="BN151" s="16" t="str">
        <f aca="false">IF(AK151=0,"",IF((SchemeStart-1)&lt;AL151,-1,12*(YEAR((SchemeStart-1))-YEAR(AL151))+MONTH((SchemeStart-1))-MONTH(AL151)-IF(DAY((SchemeStart-1))&lt;MIN(DAY(AL151),DAY(EOMONTH((SchemeStart-1),0))),1,0)))</f>
        <v/>
      </c>
      <c r="BO151" s="16" t="str">
        <f aca="false">IF(AK151=0,"",IF(OR(AM151&lt;2,AO151&gt;(SchemeStart-1)),BN151,IF((AO151-1)&lt;AL151,-1,12*(YEAR((AO151-1))-YEAR(AL151))+MONTH((AO151-1))-MONTH(AL151)-IF(DAY((AO151-1))&lt;MIN(DAY(AL151),DAY(EOMONTH((AO151-1),0))),1,0))))</f>
        <v/>
      </c>
      <c r="BP151" s="16" t="str">
        <f aca="false">IF(AK151=0,"",IF(OR(AM151&lt;3,AP151&gt;(SchemeStart-1)),BN151,IF((AP151-1)&lt;AL151,-1,12*(YEAR((AP151-1))-YEAR(AL151))+MONTH((AP151-1))-MONTH(AL151)-IF(DAY((AP151-1))&lt;MIN(DAY(AL151),DAY(EOMONTH((AP151-1),0))),1,0))))</f>
        <v/>
      </c>
      <c r="BQ151" s="16"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12"/>
      <c r="B152" s="12"/>
      <c r="C152" s="12"/>
      <c r="D152" s="13"/>
      <c r="E152" s="14" t="str">
        <f aca="false">IF(OR(AK152=0,$D152=""),"",DATE(YEAR(AsOfDate)+IF(DATE(YEAR(AsOfDate),MONTH($D152),DAY($D152))&lt;=AsOfDate,1,0),MONTH($D152),DAY($D152)))</f>
        <v/>
      </c>
      <c r="F152" s="13"/>
      <c r="G152" s="13"/>
      <c r="H152" s="13"/>
      <c r="I152" s="13"/>
      <c r="J152" s="13"/>
      <c r="K152" s="14" t="str">
        <f aca="false">IF(AK152=0,"",DATE(YEAR(AsOfDate)+IF(DATE(YEAR(AsOfDate),MONTH(AL152),DAY(AL152))&lt;=AsOfDate,1,0),MONTH(AL152),DAY(AL152)))</f>
        <v/>
      </c>
      <c r="L152" s="15" t="str">
        <f aca="false">IF(AK152=0,"",ROUND((AsOfDate-AL152)/365.25,1))</f>
        <v/>
      </c>
      <c r="M152" s="16" t="str">
        <f aca="false">IF(AK152=0,"",IF(AsOfDate&lt;AL152,"-",DATEDIF(AL152,AsOfDate,"y")&amp;"y "&amp;DATEDIF(AL152,AsOfDate,"ym")&amp;"m "&amp;DATEDIF(AL152,AsOfDate,"md")&amp;"d"))</f>
        <v/>
      </c>
      <c r="N152" s="17" t="str">
        <f aca="false">IF(AK152=0,"",O152*HoursPerDay)</f>
        <v/>
      </c>
      <c r="O152" s="17" t="str">
        <f aca="false">IF(AK152=0,"",MAX(0,BD152-BQ152))</f>
        <v/>
      </c>
      <c r="P152" s="18"/>
      <c r="Q152" s="16"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16"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IF(AK152=0,"",IF(AW152="None","",EDATE(AL152,BF152)))</f>
        <v/>
      </c>
      <c r="T152" s="17" t="str">
        <f aca="false">IF(AK152=0,"",IF(NOT(LH_Ready),"",IF($F152&gt;PFYDate,0,IF(LH_ColPeriod=0,W152-U152+V152,SUMIFS(INDEX(LH_Data,0,LH_ColAcc),INDEX(LH_Data,0,LH_ColFirst),$A152,INDEX(LH_Data,0,LH_ColSur),$B152,INDEX(LH_Data,0,LH_ColCat),BonusCat,INDEX(LH_Data,0,LH_ColPeriod),LH_OpenLabel)*UnitFactor))))</f>
        <v/>
      </c>
      <c r="U152" s="17" t="str">
        <f aca="false">IF(AK152=0,"",IF(NOT(LH_Ready),"",SUMIFS(INDEX(LH_Data,0,LH_ColAcc),INDEX(LH_Data,0,LH_ColFirst),$A152,INDEX(LH_Data,0,LH_ColSur),$B152,INDEX(LH_Data,0,LH_ColCat),BonusCat,INDEX(LH_Data,0,LH_ColStart),"&gt;="&amp;AL152)*UnitFactor))</f>
        <v/>
      </c>
      <c r="V152" s="17" t="str">
        <f aca="false">IF(AK152=0,"",IF(NOT(LH_Ready),"",SUMIFS(INDEX(LH_Data,0,LH_ColTaken),INDEX(LH_Data,0,LH_ColFirst),$A152,INDEX(LH_Data,0,LH_ColSur),$B152,INDEX(LH_Data,0,LH_ColCat),BonusCat,INDEX(LH_Data,0,LH_ColStart),"&gt;="&amp;AL152)*UnitFactor))</f>
        <v/>
      </c>
      <c r="W152" s="17" t="str">
        <f aca="false">IF(AK152=0,"",IF(NOT(LH_Ready),"",IF(BH152=0,0,INDEX(INDEX(LH_Data,0,LH_ColClose),BH152-1)*UnitFactor)))</f>
        <v/>
      </c>
      <c r="X152" s="17" t="str">
        <f aca="false">IF(AK152=0,"",(MAX(0,BD152-BQ152)-MAX(0,BE152-BQ152))*HoursPerDay)</f>
        <v/>
      </c>
      <c r="Y152" s="17"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N152-N(T152)-N(U152)))))</f>
        <v/>
      </c>
      <c r="Z152" s="16" t="str">
        <f aca="false">IF(OR(AK152=0,Y152=""),"",IF(Y152&gt;0,"Yes","No"))</f>
        <v/>
      </c>
      <c r="AA152" s="16"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17" t="str">
        <f aca="false">IF(OR(AK152=0,T152=""),"",MAX(0,BE152-BQ152)*HoursPerDay-T152)</f>
        <v/>
      </c>
      <c r="AC152" s="16" t="str">
        <f aca="false">IF(AK152=0,"",BG152)</f>
        <v/>
      </c>
      <c r="AD152" s="16"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17" t="str">
        <f aca="false">IF(AK152=0,"",O152-MAX(0,BL152-BQ152))</f>
        <v/>
      </c>
      <c r="AF152" s="14" t="str">
        <f aca="false">IF(OR(AK152=0,AE152="",N(AE152)=0,BM152=""),"",EDATE(AL152,BM152))</f>
        <v/>
      </c>
      <c r="AG152" s="17" t="str">
        <f aca="false">IF(AK152=0,"",MIN(BD152,BQ152))</f>
        <v/>
      </c>
      <c r="AH152" s="17" t="str">
        <f aca="false">IF(AK152=0,"",IF(NOT(LH_Ready),"",IF(BG152=0,0,MAX(0,ROUND(N(T152)+N(U152)-N152,2)))))</f>
        <v/>
      </c>
      <c r="AI152" s="12"/>
      <c r="AJ152" s="12"/>
      <c r="AK152" s="16" t="n">
        <f aca="false">IF(OR(LEN($A152&amp;$B152)=0,$F152=""),0,1)</f>
        <v>0</v>
      </c>
      <c r="AL152" s="14"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16" t="str">
        <f aca="false">IF(AK152=0,"",COUNT($G152:$I152))</f>
        <v/>
      </c>
      <c r="AN152" s="14" t="str">
        <f aca="false">IF(AK152=0,"",IFERROR(SMALL($G152:$I152,1),""))</f>
        <v/>
      </c>
      <c r="AO152" s="14" t="str">
        <f aca="false">IF(AK152=0,"",IFERROR(SMALL($G152:$I152,2),""))</f>
        <v/>
      </c>
      <c r="AP152" s="14" t="str">
        <f aca="false">IF(AK152=0,"",IFERROR(SMALL($G152:$I152,3),""))</f>
        <v/>
      </c>
      <c r="AQ152" s="16" t="str">
        <f aca="false">IF(AK152=0,"",IF(AN152="","",IF(AN152=$H152,"Part-Time",IF(AN152=$I152,"Full-Time","Casual"))))</f>
        <v/>
      </c>
      <c r="AR152" s="16" t="str">
        <f aca="false">IF(AK152=0,"",IF(AO152="","",IF(AO152=$H152,"Part-Time",IF(AO152=$I152,"Full-Time","Casual"))))</f>
        <v/>
      </c>
      <c r="AS152" s="16" t="str">
        <f aca="false">IF(AK152=0,"",IF(AP152="","",IF(AP152=$H152,"Part-Time",IF(AP152=$I152,"Full-Time","Casual"))))</f>
        <v/>
      </c>
      <c r="AT152" s="16"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16" t="str">
        <f aca="false">IF(AK152=0,"",IF(AM152&lt;2,"",IF(OR(ISNUMBER(SEARCH("full",AR152)),UPPER(TRIM(AR152))="FT",UPPER(TRIM(AR152))="FTE"),"FT",IF(AND(OR(ISNUMBER(SEARCH("part",AR152)),UPPER(TRIM(AR152))="PT",UPPER(TRIM(AR152))="PTE"),Apply2026="Yes",OR($P152="",N($P152)&gt;=PT_MinHours)),"PT","None"))))</f>
        <v/>
      </c>
      <c r="AV152" s="16" t="str">
        <f aca="false">IF(AK152=0,"",IF(AM152&lt;3,"",IF(OR(ISNUMBER(SEARCH("full",AS152)),UPPER(TRIM(AS152))="FT",UPPER(TRIM(AS152))="FTE"),"FT",IF(AND(OR(ISNUMBER(SEARCH("part",AS152)),UPPER(TRIM(AS152))="PT",UPPER(TRIM(AS152))="PTE"),Apply2026="Yes",OR($P152="",N($P152)&gt;=PT_MinHours)),"PT","None"))))</f>
        <v/>
      </c>
      <c r="AW152" s="16" t="str">
        <f aca="false">IF(AK152=0,"",IF(AND(AM152&gt;=3,AP152&lt;=AsOfDate),AV152,IF(AND(AM152&gt;=2,AO152&lt;=AsOfDate),AU152,AT152)))</f>
        <v/>
      </c>
      <c r="AX152" s="16" t="str">
        <f aca="false">IF(AK152=0,"",IF(AsOfDate&lt;AL152,-1,12*(YEAR(AsOfDate)-YEAR(AL152))+MONTH(AsOfDate)-MONTH(AL152)-IF(DAY(AsOfDate)&lt;MIN(DAY(AL152),DAY(EOMONTH(AsOfDate,0))),1,0)))</f>
        <v/>
      </c>
      <c r="AY152" s="16" t="str">
        <f aca="false">IF(AK152=0,"",IF(OR(AM152&lt;2,AO152&gt;AsOfDate),AX152,IF((AO152-1)&lt;AL152,-1,12*(YEAR((AO152-1))-YEAR(AL152))+MONTH((AO152-1))-MONTH(AL152)-IF(DAY((AO152-1))&lt;MIN(DAY(AL152),DAY(EOMONTH((AO152-1),0))),1,0))))</f>
        <v/>
      </c>
      <c r="AZ152" s="16" t="str">
        <f aca="false">IF(AK152=0,"",IF(OR(AM152&lt;3,AP152&gt;AsOfDate),AX152,IF((AP152-1)&lt;AL152,-1,12*(YEAR((AP152-1))-YEAR(AL152))+MONTH((AP152-1))-MONTH(AL152)-IF(DAY((AP152-1))&lt;MIN(DAY(AL152),DAY(EOMONTH((AP152-1),0))),1,0))))</f>
        <v/>
      </c>
      <c r="BA152" s="16" t="str">
        <f aca="false">IF(AK152=0,"",IF(PFYDate&lt;AL152,-1,12*(YEAR(PFYDate)-YEAR(AL152))+MONTH(PFYDate)-MONTH(AL152)-IF(DAY(PFYDate)&lt;MIN(DAY(AL152),DAY(EOMONTH(PFYDate,0))),1,0)))</f>
        <v/>
      </c>
      <c r="BB152" s="16" t="str">
        <f aca="false">IF(AK152=0,"",IF(OR(AM152&lt;2,AO152&gt;PFYDate),BA152,IF((AO152-1)&lt;AL152,-1,12*(YEAR((AO152-1))-YEAR(AL152))+MONTH((AO152-1))-MONTH(AL152)-IF(DAY((AO152-1))&lt;MIN(DAY(AL152),DAY(EOMONTH((AO152-1),0))),1,0))))</f>
        <v/>
      </c>
      <c r="BC152" s="16" t="str">
        <f aca="false">IF(AK152=0,"",IF(OR(AM152&lt;3,AP152&gt;PFYDate),BA152,IF((AP152-1)&lt;AL152,-1,12*(YEAR((AP152-1))-YEAR(AL152))+MONTH((AP152-1))-MONTH(AL152)-IF(DAY((AP152-1))&lt;MIN(DAY(AL152),DAY(EOMONTH((AP152-1),0))),1,0))))</f>
        <v/>
      </c>
      <c r="BD152" s="16"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16"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16" t="str">
        <f aca="false">IF(AK152=0,"",IF(AW152="FT",IF(AX152&lt;FT_First,FT_First,IF(AX152&lt;FT_Y5,MIN(FT_Y5,FT_First+FT_Int1*(INT((AX152-FT_First)/FT_Int1)+1)),FT_Y5+12*INT((AX152-FT_Y5)/12)+FT_Int2*(INT(MOD(AX152-FT_Y5,12)/FT_Int2)+1))),IF(AW152="PT",IF(AX152&lt;PT_First,PT_First,PT_First+PT_Int*(INT((AX152-PT_First)/PT_Int)+1)),"")))</f>
        <v/>
      </c>
      <c r="BG152" s="16" t="str">
        <f aca="false">IF(AK152=0,"",IF(NOT(LH_Ready),0,COUNTIFS(INDEX(LH_Data,0,LH_ColFirst),$A152,INDEX(LH_Data,0,LH_ColSur),$B152,INDEX(LH_Data,0,LH_ColCat),BonusCat)))</f>
        <v/>
      </c>
      <c r="BH152" s="16" t="str">
        <f aca="false">IF(AK152=0,"",IF(OR(NOT(LH_Ready),BG152=0),0,SUMPRODUCT(MAX((INDEX(LH_Data,0,LH_ColFirst)=$A152)*(INDEX(LH_Data,0,LH_ColSur)=$B152)*(INDEX(LH_Data,0,LH_ColCat)=BonusCat)*ROW(LH_Data)))))</f>
        <v/>
      </c>
      <c r="BI152" s="16" t="str">
        <f aca="false">IF(AK152=0,"",IF(EOMONTH(AsOfDate,-1)&lt;AL152,-1,12*(YEAR(EOMONTH(AsOfDate,-1))-YEAR(AL152))+MONTH(EOMONTH(AsOfDate,-1))-MONTH(AL152)-IF(DAY(EOMONTH(AsOfDate,-1))&lt;MIN(DAY(AL152),DAY(EOMONTH(EOMONTH(AsOfDate,-1),0))),1,0)))</f>
        <v/>
      </c>
      <c r="BJ152" s="16" t="str">
        <f aca="false">IF(AK152=0,"",IF(OR(AM152&lt;2,AO152&gt;EOMONTH(AsOfDate,-1)),BI152,IF((AO152-1)&lt;AL152,-1,12*(YEAR((AO152-1))-YEAR(AL152))+MONTH((AO152-1))-MONTH(AL152)-IF(DAY((AO152-1))&lt;MIN(DAY(AL152),DAY(EOMONTH((AO152-1),0))),1,0))))</f>
        <v/>
      </c>
      <c r="BK152" s="16" t="str">
        <f aca="false">IF(AK152=0,"",IF(OR(AM152&lt;3,AP152&gt;EOMONTH(AsOfDate,-1)),BI152,IF((AP152-1)&lt;AL152,-1,12*(YEAR((AP152-1))-YEAR(AL152))+MONTH((AP152-1))-MONTH(AL152)-IF(DAY((AP152-1))&lt;MIN(DAY(AL152),DAY(EOMONTH((AP152-1),0))),1,0))))</f>
        <v/>
      </c>
      <c r="BL152" s="16"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16" t="str">
        <f aca="false">IF(AK152=0,"",IF(AW152="FT",IF(AX152&lt;FT_First,"",IF(AX152&lt;FT_Y5,FT_First+FT_Int1*INT((AX152-FT_First)/FT_Int1),FT_Y5+FT_Int2*INT((AX152-FT_Y5)/FT_Int2))),IF(AW152="PT",IF(AX152&lt;PT_First,"",PT_First+PT_Int*INT((AX152-PT_First)/PT_Int)),"")))</f>
        <v/>
      </c>
      <c r="BN152" s="16" t="str">
        <f aca="false">IF(AK152=0,"",IF((SchemeStart-1)&lt;AL152,-1,12*(YEAR((SchemeStart-1))-YEAR(AL152))+MONTH((SchemeStart-1))-MONTH(AL152)-IF(DAY((SchemeStart-1))&lt;MIN(DAY(AL152),DAY(EOMONTH((SchemeStart-1),0))),1,0)))</f>
        <v/>
      </c>
      <c r="BO152" s="16" t="str">
        <f aca="false">IF(AK152=0,"",IF(OR(AM152&lt;2,AO152&gt;(SchemeStart-1)),BN152,IF((AO152-1)&lt;AL152,-1,12*(YEAR((AO152-1))-YEAR(AL152))+MONTH((AO152-1))-MONTH(AL152)-IF(DAY((AO152-1))&lt;MIN(DAY(AL152),DAY(EOMONTH((AO152-1),0))),1,0))))</f>
        <v/>
      </c>
      <c r="BP152" s="16" t="str">
        <f aca="false">IF(AK152=0,"",IF(OR(AM152&lt;3,AP152&gt;(SchemeStart-1)),BN152,IF((AP152-1)&lt;AL152,-1,12*(YEAR((AP152-1))-YEAR(AL152))+MONTH((AP152-1))-MONTH(AL152)-IF(DAY((AP152-1))&lt;MIN(DAY(AL152),DAY(EOMONTH((AP152-1),0))),1,0))))</f>
        <v/>
      </c>
      <c r="BQ152" s="16"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12"/>
      <c r="B153" s="12"/>
      <c r="C153" s="12"/>
      <c r="D153" s="13"/>
      <c r="E153" s="14" t="str">
        <f aca="false">IF(OR(AK153=0,$D153=""),"",DATE(YEAR(AsOfDate)+IF(DATE(YEAR(AsOfDate),MONTH($D153),DAY($D153))&lt;=AsOfDate,1,0),MONTH($D153),DAY($D153)))</f>
        <v/>
      </c>
      <c r="F153" s="13"/>
      <c r="G153" s="13"/>
      <c r="H153" s="13"/>
      <c r="I153" s="13"/>
      <c r="J153" s="13"/>
      <c r="K153" s="14" t="str">
        <f aca="false">IF(AK153=0,"",DATE(YEAR(AsOfDate)+IF(DATE(YEAR(AsOfDate),MONTH(AL153),DAY(AL153))&lt;=AsOfDate,1,0),MONTH(AL153),DAY(AL153)))</f>
        <v/>
      </c>
      <c r="L153" s="15" t="str">
        <f aca="false">IF(AK153=0,"",ROUND((AsOfDate-AL153)/365.25,1))</f>
        <v/>
      </c>
      <c r="M153" s="16" t="str">
        <f aca="false">IF(AK153=0,"",IF(AsOfDate&lt;AL153,"-",DATEDIF(AL153,AsOfDate,"y")&amp;"y "&amp;DATEDIF(AL153,AsOfDate,"ym")&amp;"m "&amp;DATEDIF(AL153,AsOfDate,"md")&amp;"d"))</f>
        <v/>
      </c>
      <c r="N153" s="17" t="str">
        <f aca="false">IF(AK153=0,"",O153*HoursPerDay)</f>
        <v/>
      </c>
      <c r="O153" s="17" t="str">
        <f aca="false">IF(AK153=0,"",MAX(0,BD153-BQ153))</f>
        <v/>
      </c>
      <c r="P153" s="18"/>
      <c r="Q153" s="16"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16"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IF(AK153=0,"",IF(AW153="None","",EDATE(AL153,BF153)))</f>
        <v/>
      </c>
      <c r="T153" s="17" t="str">
        <f aca="false">IF(AK153=0,"",IF(NOT(LH_Ready),"",IF($F153&gt;PFYDate,0,IF(LH_ColPeriod=0,W153-U153+V153,SUMIFS(INDEX(LH_Data,0,LH_ColAcc),INDEX(LH_Data,0,LH_ColFirst),$A153,INDEX(LH_Data,0,LH_ColSur),$B153,INDEX(LH_Data,0,LH_ColCat),BonusCat,INDEX(LH_Data,0,LH_ColPeriod),LH_OpenLabel)*UnitFactor))))</f>
        <v/>
      </c>
      <c r="U153" s="17" t="str">
        <f aca="false">IF(AK153=0,"",IF(NOT(LH_Ready),"",SUMIFS(INDEX(LH_Data,0,LH_ColAcc),INDEX(LH_Data,0,LH_ColFirst),$A153,INDEX(LH_Data,0,LH_ColSur),$B153,INDEX(LH_Data,0,LH_ColCat),BonusCat,INDEX(LH_Data,0,LH_ColStart),"&gt;="&amp;AL153)*UnitFactor))</f>
        <v/>
      </c>
      <c r="V153" s="17" t="str">
        <f aca="false">IF(AK153=0,"",IF(NOT(LH_Ready),"",SUMIFS(INDEX(LH_Data,0,LH_ColTaken),INDEX(LH_Data,0,LH_ColFirst),$A153,INDEX(LH_Data,0,LH_ColSur),$B153,INDEX(LH_Data,0,LH_ColCat),BonusCat,INDEX(LH_Data,0,LH_ColStart),"&gt;="&amp;AL153)*UnitFactor))</f>
        <v/>
      </c>
      <c r="W153" s="17" t="str">
        <f aca="false">IF(AK153=0,"",IF(NOT(LH_Ready),"",IF(BH153=0,0,INDEX(INDEX(LH_Data,0,LH_ColClose),BH153-1)*UnitFactor)))</f>
        <v/>
      </c>
      <c r="X153" s="17" t="str">
        <f aca="false">IF(AK153=0,"",(MAX(0,BD153-BQ153)-MAX(0,BE153-BQ153))*HoursPerDay)</f>
        <v/>
      </c>
      <c r="Y153" s="17"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N153-N(T153)-N(U153)))))</f>
        <v/>
      </c>
      <c r="Z153" s="16" t="str">
        <f aca="false">IF(OR(AK153=0,Y153=""),"",IF(Y153&gt;0,"Yes","No"))</f>
        <v/>
      </c>
      <c r="AA153" s="16"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17" t="str">
        <f aca="false">IF(OR(AK153=0,T153=""),"",MAX(0,BE153-BQ153)*HoursPerDay-T153)</f>
        <v/>
      </c>
      <c r="AC153" s="16" t="str">
        <f aca="false">IF(AK153=0,"",BG153)</f>
        <v/>
      </c>
      <c r="AD153" s="16"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17" t="str">
        <f aca="false">IF(AK153=0,"",O153-MAX(0,BL153-BQ153))</f>
        <v/>
      </c>
      <c r="AF153" s="14" t="str">
        <f aca="false">IF(OR(AK153=0,AE153="",N(AE153)=0,BM153=""),"",EDATE(AL153,BM153))</f>
        <v/>
      </c>
      <c r="AG153" s="17" t="str">
        <f aca="false">IF(AK153=0,"",MIN(BD153,BQ153))</f>
        <v/>
      </c>
      <c r="AH153" s="17" t="str">
        <f aca="false">IF(AK153=0,"",IF(NOT(LH_Ready),"",IF(BG153=0,0,MAX(0,ROUND(N(T153)+N(U153)-N153,2)))))</f>
        <v/>
      </c>
      <c r="AI153" s="12"/>
      <c r="AJ153" s="12"/>
      <c r="AK153" s="16" t="n">
        <f aca="false">IF(OR(LEN($A153&amp;$B153)=0,$F153=""),0,1)</f>
        <v>0</v>
      </c>
      <c r="AL153" s="14"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16" t="str">
        <f aca="false">IF(AK153=0,"",COUNT($G153:$I153))</f>
        <v/>
      </c>
      <c r="AN153" s="14" t="str">
        <f aca="false">IF(AK153=0,"",IFERROR(SMALL($G153:$I153,1),""))</f>
        <v/>
      </c>
      <c r="AO153" s="14" t="str">
        <f aca="false">IF(AK153=0,"",IFERROR(SMALL($G153:$I153,2),""))</f>
        <v/>
      </c>
      <c r="AP153" s="14" t="str">
        <f aca="false">IF(AK153=0,"",IFERROR(SMALL($G153:$I153,3),""))</f>
        <v/>
      </c>
      <c r="AQ153" s="16" t="str">
        <f aca="false">IF(AK153=0,"",IF(AN153="","",IF(AN153=$H153,"Part-Time",IF(AN153=$I153,"Full-Time","Casual"))))</f>
        <v/>
      </c>
      <c r="AR153" s="16" t="str">
        <f aca="false">IF(AK153=0,"",IF(AO153="","",IF(AO153=$H153,"Part-Time",IF(AO153=$I153,"Full-Time","Casual"))))</f>
        <v/>
      </c>
      <c r="AS153" s="16" t="str">
        <f aca="false">IF(AK153=0,"",IF(AP153="","",IF(AP153=$H153,"Part-Time",IF(AP153=$I153,"Full-Time","Casual"))))</f>
        <v/>
      </c>
      <c r="AT153" s="16"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16" t="str">
        <f aca="false">IF(AK153=0,"",IF(AM153&lt;2,"",IF(OR(ISNUMBER(SEARCH("full",AR153)),UPPER(TRIM(AR153))="FT",UPPER(TRIM(AR153))="FTE"),"FT",IF(AND(OR(ISNUMBER(SEARCH("part",AR153)),UPPER(TRIM(AR153))="PT",UPPER(TRIM(AR153))="PTE"),Apply2026="Yes",OR($P153="",N($P153)&gt;=PT_MinHours)),"PT","None"))))</f>
        <v/>
      </c>
      <c r="AV153" s="16" t="str">
        <f aca="false">IF(AK153=0,"",IF(AM153&lt;3,"",IF(OR(ISNUMBER(SEARCH("full",AS153)),UPPER(TRIM(AS153))="FT",UPPER(TRIM(AS153))="FTE"),"FT",IF(AND(OR(ISNUMBER(SEARCH("part",AS153)),UPPER(TRIM(AS153))="PT",UPPER(TRIM(AS153))="PTE"),Apply2026="Yes",OR($P153="",N($P153)&gt;=PT_MinHours)),"PT","None"))))</f>
        <v/>
      </c>
      <c r="AW153" s="16" t="str">
        <f aca="false">IF(AK153=0,"",IF(AND(AM153&gt;=3,AP153&lt;=AsOfDate),AV153,IF(AND(AM153&gt;=2,AO153&lt;=AsOfDate),AU153,AT153)))</f>
        <v/>
      </c>
      <c r="AX153" s="16" t="str">
        <f aca="false">IF(AK153=0,"",IF(AsOfDate&lt;AL153,-1,12*(YEAR(AsOfDate)-YEAR(AL153))+MONTH(AsOfDate)-MONTH(AL153)-IF(DAY(AsOfDate)&lt;MIN(DAY(AL153),DAY(EOMONTH(AsOfDate,0))),1,0)))</f>
        <v/>
      </c>
      <c r="AY153" s="16" t="str">
        <f aca="false">IF(AK153=0,"",IF(OR(AM153&lt;2,AO153&gt;AsOfDate),AX153,IF((AO153-1)&lt;AL153,-1,12*(YEAR((AO153-1))-YEAR(AL153))+MONTH((AO153-1))-MONTH(AL153)-IF(DAY((AO153-1))&lt;MIN(DAY(AL153),DAY(EOMONTH((AO153-1),0))),1,0))))</f>
        <v/>
      </c>
      <c r="AZ153" s="16" t="str">
        <f aca="false">IF(AK153=0,"",IF(OR(AM153&lt;3,AP153&gt;AsOfDate),AX153,IF((AP153-1)&lt;AL153,-1,12*(YEAR((AP153-1))-YEAR(AL153))+MONTH((AP153-1))-MONTH(AL153)-IF(DAY((AP153-1))&lt;MIN(DAY(AL153),DAY(EOMONTH((AP153-1),0))),1,0))))</f>
        <v/>
      </c>
      <c r="BA153" s="16" t="str">
        <f aca="false">IF(AK153=0,"",IF(PFYDate&lt;AL153,-1,12*(YEAR(PFYDate)-YEAR(AL153))+MONTH(PFYDate)-MONTH(AL153)-IF(DAY(PFYDate)&lt;MIN(DAY(AL153),DAY(EOMONTH(PFYDate,0))),1,0)))</f>
        <v/>
      </c>
      <c r="BB153" s="16" t="str">
        <f aca="false">IF(AK153=0,"",IF(OR(AM153&lt;2,AO153&gt;PFYDate),BA153,IF((AO153-1)&lt;AL153,-1,12*(YEAR((AO153-1))-YEAR(AL153))+MONTH((AO153-1))-MONTH(AL153)-IF(DAY((AO153-1))&lt;MIN(DAY(AL153),DAY(EOMONTH((AO153-1),0))),1,0))))</f>
        <v/>
      </c>
      <c r="BC153" s="16" t="str">
        <f aca="false">IF(AK153=0,"",IF(OR(AM153&lt;3,AP153&gt;PFYDate),BA153,IF((AP153-1)&lt;AL153,-1,12*(YEAR((AP153-1))-YEAR(AL153))+MONTH((AP153-1))-MONTH(AL153)-IF(DAY((AP153-1))&lt;MIN(DAY(AL153),DAY(EOMONTH((AP153-1),0))),1,0))))</f>
        <v/>
      </c>
      <c r="BD153" s="16"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16"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16" t="str">
        <f aca="false">IF(AK153=0,"",IF(AW153="FT",IF(AX153&lt;FT_First,FT_First,IF(AX153&lt;FT_Y5,MIN(FT_Y5,FT_First+FT_Int1*(INT((AX153-FT_First)/FT_Int1)+1)),FT_Y5+12*INT((AX153-FT_Y5)/12)+FT_Int2*(INT(MOD(AX153-FT_Y5,12)/FT_Int2)+1))),IF(AW153="PT",IF(AX153&lt;PT_First,PT_First,PT_First+PT_Int*(INT((AX153-PT_First)/PT_Int)+1)),"")))</f>
        <v/>
      </c>
      <c r="BG153" s="16" t="str">
        <f aca="false">IF(AK153=0,"",IF(NOT(LH_Ready),0,COUNTIFS(INDEX(LH_Data,0,LH_ColFirst),$A153,INDEX(LH_Data,0,LH_ColSur),$B153,INDEX(LH_Data,0,LH_ColCat),BonusCat)))</f>
        <v/>
      </c>
      <c r="BH153" s="16" t="str">
        <f aca="false">IF(AK153=0,"",IF(OR(NOT(LH_Ready),BG153=0),0,SUMPRODUCT(MAX((INDEX(LH_Data,0,LH_ColFirst)=$A153)*(INDEX(LH_Data,0,LH_ColSur)=$B153)*(INDEX(LH_Data,0,LH_ColCat)=BonusCat)*ROW(LH_Data)))))</f>
        <v/>
      </c>
      <c r="BI153" s="16" t="str">
        <f aca="false">IF(AK153=0,"",IF(EOMONTH(AsOfDate,-1)&lt;AL153,-1,12*(YEAR(EOMONTH(AsOfDate,-1))-YEAR(AL153))+MONTH(EOMONTH(AsOfDate,-1))-MONTH(AL153)-IF(DAY(EOMONTH(AsOfDate,-1))&lt;MIN(DAY(AL153),DAY(EOMONTH(EOMONTH(AsOfDate,-1),0))),1,0)))</f>
        <v/>
      </c>
      <c r="BJ153" s="16" t="str">
        <f aca="false">IF(AK153=0,"",IF(OR(AM153&lt;2,AO153&gt;EOMONTH(AsOfDate,-1)),BI153,IF((AO153-1)&lt;AL153,-1,12*(YEAR((AO153-1))-YEAR(AL153))+MONTH((AO153-1))-MONTH(AL153)-IF(DAY((AO153-1))&lt;MIN(DAY(AL153),DAY(EOMONTH((AO153-1),0))),1,0))))</f>
        <v/>
      </c>
      <c r="BK153" s="16" t="str">
        <f aca="false">IF(AK153=0,"",IF(OR(AM153&lt;3,AP153&gt;EOMONTH(AsOfDate,-1)),BI153,IF((AP153-1)&lt;AL153,-1,12*(YEAR((AP153-1))-YEAR(AL153))+MONTH((AP153-1))-MONTH(AL153)-IF(DAY((AP153-1))&lt;MIN(DAY(AL153),DAY(EOMONTH((AP153-1),0))),1,0))))</f>
        <v/>
      </c>
      <c r="BL153" s="16"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16" t="str">
        <f aca="false">IF(AK153=0,"",IF(AW153="FT",IF(AX153&lt;FT_First,"",IF(AX153&lt;FT_Y5,FT_First+FT_Int1*INT((AX153-FT_First)/FT_Int1),FT_Y5+FT_Int2*INT((AX153-FT_Y5)/FT_Int2))),IF(AW153="PT",IF(AX153&lt;PT_First,"",PT_First+PT_Int*INT((AX153-PT_First)/PT_Int)),"")))</f>
        <v/>
      </c>
      <c r="BN153" s="16" t="str">
        <f aca="false">IF(AK153=0,"",IF((SchemeStart-1)&lt;AL153,-1,12*(YEAR((SchemeStart-1))-YEAR(AL153))+MONTH((SchemeStart-1))-MONTH(AL153)-IF(DAY((SchemeStart-1))&lt;MIN(DAY(AL153),DAY(EOMONTH((SchemeStart-1),0))),1,0)))</f>
        <v/>
      </c>
      <c r="BO153" s="16" t="str">
        <f aca="false">IF(AK153=0,"",IF(OR(AM153&lt;2,AO153&gt;(SchemeStart-1)),BN153,IF((AO153-1)&lt;AL153,-1,12*(YEAR((AO153-1))-YEAR(AL153))+MONTH((AO153-1))-MONTH(AL153)-IF(DAY((AO153-1))&lt;MIN(DAY(AL153),DAY(EOMONTH((AO153-1),0))),1,0))))</f>
        <v/>
      </c>
      <c r="BP153" s="16" t="str">
        <f aca="false">IF(AK153=0,"",IF(OR(AM153&lt;3,AP153&gt;(SchemeStart-1)),BN153,IF((AP153-1)&lt;AL153,-1,12*(YEAR((AP153-1))-YEAR(AL153))+MONTH((AP153-1))-MONTH(AL153)-IF(DAY((AP153-1))&lt;MIN(DAY(AL153),DAY(EOMONTH((AP153-1),0))),1,0))))</f>
        <v/>
      </c>
      <c r="BQ153" s="16"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12"/>
      <c r="B154" s="12"/>
      <c r="C154" s="12"/>
      <c r="D154" s="13"/>
      <c r="E154" s="14" t="str">
        <f aca="false">IF(OR(AK154=0,$D154=""),"",DATE(YEAR(AsOfDate)+IF(DATE(YEAR(AsOfDate),MONTH($D154),DAY($D154))&lt;=AsOfDate,1,0),MONTH($D154),DAY($D154)))</f>
        <v/>
      </c>
      <c r="F154" s="13"/>
      <c r="G154" s="13"/>
      <c r="H154" s="13"/>
      <c r="I154" s="13"/>
      <c r="J154" s="13"/>
      <c r="K154" s="14" t="str">
        <f aca="false">IF(AK154=0,"",DATE(YEAR(AsOfDate)+IF(DATE(YEAR(AsOfDate),MONTH(AL154),DAY(AL154))&lt;=AsOfDate,1,0),MONTH(AL154),DAY(AL154)))</f>
        <v/>
      </c>
      <c r="L154" s="15" t="str">
        <f aca="false">IF(AK154=0,"",ROUND((AsOfDate-AL154)/365.25,1))</f>
        <v/>
      </c>
      <c r="M154" s="16" t="str">
        <f aca="false">IF(AK154=0,"",IF(AsOfDate&lt;AL154,"-",DATEDIF(AL154,AsOfDate,"y")&amp;"y "&amp;DATEDIF(AL154,AsOfDate,"ym")&amp;"m "&amp;DATEDIF(AL154,AsOfDate,"md")&amp;"d"))</f>
        <v/>
      </c>
      <c r="N154" s="17" t="str">
        <f aca="false">IF(AK154=0,"",O154*HoursPerDay)</f>
        <v/>
      </c>
      <c r="O154" s="17" t="str">
        <f aca="false">IF(AK154=0,"",MAX(0,BD154-BQ154))</f>
        <v/>
      </c>
      <c r="P154" s="18"/>
      <c r="Q154" s="16"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16"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IF(AK154=0,"",IF(AW154="None","",EDATE(AL154,BF154)))</f>
        <v/>
      </c>
      <c r="T154" s="17" t="str">
        <f aca="false">IF(AK154=0,"",IF(NOT(LH_Ready),"",IF($F154&gt;PFYDate,0,IF(LH_ColPeriod=0,W154-U154+V154,SUMIFS(INDEX(LH_Data,0,LH_ColAcc),INDEX(LH_Data,0,LH_ColFirst),$A154,INDEX(LH_Data,0,LH_ColSur),$B154,INDEX(LH_Data,0,LH_ColCat),BonusCat,INDEX(LH_Data,0,LH_ColPeriod),LH_OpenLabel)*UnitFactor))))</f>
        <v/>
      </c>
      <c r="U154" s="17" t="str">
        <f aca="false">IF(AK154=0,"",IF(NOT(LH_Ready),"",SUMIFS(INDEX(LH_Data,0,LH_ColAcc),INDEX(LH_Data,0,LH_ColFirst),$A154,INDEX(LH_Data,0,LH_ColSur),$B154,INDEX(LH_Data,0,LH_ColCat),BonusCat,INDEX(LH_Data,0,LH_ColStart),"&gt;="&amp;AL154)*UnitFactor))</f>
        <v/>
      </c>
      <c r="V154" s="17" t="str">
        <f aca="false">IF(AK154=0,"",IF(NOT(LH_Ready),"",SUMIFS(INDEX(LH_Data,0,LH_ColTaken),INDEX(LH_Data,0,LH_ColFirst),$A154,INDEX(LH_Data,0,LH_ColSur),$B154,INDEX(LH_Data,0,LH_ColCat),BonusCat,INDEX(LH_Data,0,LH_ColStart),"&gt;="&amp;AL154)*UnitFactor))</f>
        <v/>
      </c>
      <c r="W154" s="17" t="str">
        <f aca="false">IF(AK154=0,"",IF(NOT(LH_Ready),"",IF(BH154=0,0,INDEX(INDEX(LH_Data,0,LH_ColClose),BH154-1)*UnitFactor)))</f>
        <v/>
      </c>
      <c r="X154" s="17" t="str">
        <f aca="false">IF(AK154=0,"",(MAX(0,BD154-BQ154)-MAX(0,BE154-BQ154))*HoursPerDay)</f>
        <v/>
      </c>
      <c r="Y154" s="17"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N154-N(T154)-N(U154)))))</f>
        <v/>
      </c>
      <c r="Z154" s="16" t="str">
        <f aca="false">IF(OR(AK154=0,Y154=""),"",IF(Y154&gt;0,"Yes","No"))</f>
        <v/>
      </c>
      <c r="AA154" s="16"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17" t="str">
        <f aca="false">IF(OR(AK154=0,T154=""),"",MAX(0,BE154-BQ154)*HoursPerDay-T154)</f>
        <v/>
      </c>
      <c r="AC154" s="16" t="str">
        <f aca="false">IF(AK154=0,"",BG154)</f>
        <v/>
      </c>
      <c r="AD154" s="16"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17" t="str">
        <f aca="false">IF(AK154=0,"",O154-MAX(0,BL154-BQ154))</f>
        <v/>
      </c>
      <c r="AF154" s="14" t="str">
        <f aca="false">IF(OR(AK154=0,AE154="",N(AE154)=0,BM154=""),"",EDATE(AL154,BM154))</f>
        <v/>
      </c>
      <c r="AG154" s="17" t="str">
        <f aca="false">IF(AK154=0,"",MIN(BD154,BQ154))</f>
        <v/>
      </c>
      <c r="AH154" s="17" t="str">
        <f aca="false">IF(AK154=0,"",IF(NOT(LH_Ready),"",IF(BG154=0,0,MAX(0,ROUND(N(T154)+N(U154)-N154,2)))))</f>
        <v/>
      </c>
      <c r="AI154" s="12"/>
      <c r="AJ154" s="12"/>
      <c r="AK154" s="16" t="n">
        <f aca="false">IF(OR(LEN($A154&amp;$B154)=0,$F154=""),0,1)</f>
        <v>0</v>
      </c>
      <c r="AL154" s="14"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16" t="str">
        <f aca="false">IF(AK154=0,"",COUNT($G154:$I154))</f>
        <v/>
      </c>
      <c r="AN154" s="14" t="str">
        <f aca="false">IF(AK154=0,"",IFERROR(SMALL($G154:$I154,1),""))</f>
        <v/>
      </c>
      <c r="AO154" s="14" t="str">
        <f aca="false">IF(AK154=0,"",IFERROR(SMALL($G154:$I154,2),""))</f>
        <v/>
      </c>
      <c r="AP154" s="14" t="str">
        <f aca="false">IF(AK154=0,"",IFERROR(SMALL($G154:$I154,3),""))</f>
        <v/>
      </c>
      <c r="AQ154" s="16" t="str">
        <f aca="false">IF(AK154=0,"",IF(AN154="","",IF(AN154=$H154,"Part-Time",IF(AN154=$I154,"Full-Time","Casual"))))</f>
        <v/>
      </c>
      <c r="AR154" s="16" t="str">
        <f aca="false">IF(AK154=0,"",IF(AO154="","",IF(AO154=$H154,"Part-Time",IF(AO154=$I154,"Full-Time","Casual"))))</f>
        <v/>
      </c>
      <c r="AS154" s="16" t="str">
        <f aca="false">IF(AK154=0,"",IF(AP154="","",IF(AP154=$H154,"Part-Time",IF(AP154=$I154,"Full-Time","Casual"))))</f>
        <v/>
      </c>
      <c r="AT154" s="16"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16" t="str">
        <f aca="false">IF(AK154=0,"",IF(AM154&lt;2,"",IF(OR(ISNUMBER(SEARCH("full",AR154)),UPPER(TRIM(AR154))="FT",UPPER(TRIM(AR154))="FTE"),"FT",IF(AND(OR(ISNUMBER(SEARCH("part",AR154)),UPPER(TRIM(AR154))="PT",UPPER(TRIM(AR154))="PTE"),Apply2026="Yes",OR($P154="",N($P154)&gt;=PT_MinHours)),"PT","None"))))</f>
        <v/>
      </c>
      <c r="AV154" s="16" t="str">
        <f aca="false">IF(AK154=0,"",IF(AM154&lt;3,"",IF(OR(ISNUMBER(SEARCH("full",AS154)),UPPER(TRIM(AS154))="FT",UPPER(TRIM(AS154))="FTE"),"FT",IF(AND(OR(ISNUMBER(SEARCH("part",AS154)),UPPER(TRIM(AS154))="PT",UPPER(TRIM(AS154))="PTE"),Apply2026="Yes",OR($P154="",N($P154)&gt;=PT_MinHours)),"PT","None"))))</f>
        <v/>
      </c>
      <c r="AW154" s="16" t="str">
        <f aca="false">IF(AK154=0,"",IF(AND(AM154&gt;=3,AP154&lt;=AsOfDate),AV154,IF(AND(AM154&gt;=2,AO154&lt;=AsOfDate),AU154,AT154)))</f>
        <v/>
      </c>
      <c r="AX154" s="16" t="str">
        <f aca="false">IF(AK154=0,"",IF(AsOfDate&lt;AL154,-1,12*(YEAR(AsOfDate)-YEAR(AL154))+MONTH(AsOfDate)-MONTH(AL154)-IF(DAY(AsOfDate)&lt;MIN(DAY(AL154),DAY(EOMONTH(AsOfDate,0))),1,0)))</f>
        <v/>
      </c>
      <c r="AY154" s="16" t="str">
        <f aca="false">IF(AK154=0,"",IF(OR(AM154&lt;2,AO154&gt;AsOfDate),AX154,IF((AO154-1)&lt;AL154,-1,12*(YEAR((AO154-1))-YEAR(AL154))+MONTH((AO154-1))-MONTH(AL154)-IF(DAY((AO154-1))&lt;MIN(DAY(AL154),DAY(EOMONTH((AO154-1),0))),1,0))))</f>
        <v/>
      </c>
      <c r="AZ154" s="16" t="str">
        <f aca="false">IF(AK154=0,"",IF(OR(AM154&lt;3,AP154&gt;AsOfDate),AX154,IF((AP154-1)&lt;AL154,-1,12*(YEAR((AP154-1))-YEAR(AL154))+MONTH((AP154-1))-MONTH(AL154)-IF(DAY((AP154-1))&lt;MIN(DAY(AL154),DAY(EOMONTH((AP154-1),0))),1,0))))</f>
        <v/>
      </c>
      <c r="BA154" s="16" t="str">
        <f aca="false">IF(AK154=0,"",IF(PFYDate&lt;AL154,-1,12*(YEAR(PFYDate)-YEAR(AL154))+MONTH(PFYDate)-MONTH(AL154)-IF(DAY(PFYDate)&lt;MIN(DAY(AL154),DAY(EOMONTH(PFYDate,0))),1,0)))</f>
        <v/>
      </c>
      <c r="BB154" s="16" t="str">
        <f aca="false">IF(AK154=0,"",IF(OR(AM154&lt;2,AO154&gt;PFYDate),BA154,IF((AO154-1)&lt;AL154,-1,12*(YEAR((AO154-1))-YEAR(AL154))+MONTH((AO154-1))-MONTH(AL154)-IF(DAY((AO154-1))&lt;MIN(DAY(AL154),DAY(EOMONTH((AO154-1),0))),1,0))))</f>
        <v/>
      </c>
      <c r="BC154" s="16" t="str">
        <f aca="false">IF(AK154=0,"",IF(OR(AM154&lt;3,AP154&gt;PFYDate),BA154,IF((AP154-1)&lt;AL154,-1,12*(YEAR((AP154-1))-YEAR(AL154))+MONTH((AP154-1))-MONTH(AL154)-IF(DAY((AP154-1))&lt;MIN(DAY(AL154),DAY(EOMONTH((AP154-1),0))),1,0))))</f>
        <v/>
      </c>
      <c r="BD154" s="16"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16"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16" t="str">
        <f aca="false">IF(AK154=0,"",IF(AW154="FT",IF(AX154&lt;FT_First,FT_First,IF(AX154&lt;FT_Y5,MIN(FT_Y5,FT_First+FT_Int1*(INT((AX154-FT_First)/FT_Int1)+1)),FT_Y5+12*INT((AX154-FT_Y5)/12)+FT_Int2*(INT(MOD(AX154-FT_Y5,12)/FT_Int2)+1))),IF(AW154="PT",IF(AX154&lt;PT_First,PT_First,PT_First+PT_Int*(INT((AX154-PT_First)/PT_Int)+1)),"")))</f>
        <v/>
      </c>
      <c r="BG154" s="16" t="str">
        <f aca="false">IF(AK154=0,"",IF(NOT(LH_Ready),0,COUNTIFS(INDEX(LH_Data,0,LH_ColFirst),$A154,INDEX(LH_Data,0,LH_ColSur),$B154,INDEX(LH_Data,0,LH_ColCat),BonusCat)))</f>
        <v/>
      </c>
      <c r="BH154" s="16" t="str">
        <f aca="false">IF(AK154=0,"",IF(OR(NOT(LH_Ready),BG154=0),0,SUMPRODUCT(MAX((INDEX(LH_Data,0,LH_ColFirst)=$A154)*(INDEX(LH_Data,0,LH_ColSur)=$B154)*(INDEX(LH_Data,0,LH_ColCat)=BonusCat)*ROW(LH_Data)))))</f>
        <v/>
      </c>
      <c r="BI154" s="16" t="str">
        <f aca="false">IF(AK154=0,"",IF(EOMONTH(AsOfDate,-1)&lt;AL154,-1,12*(YEAR(EOMONTH(AsOfDate,-1))-YEAR(AL154))+MONTH(EOMONTH(AsOfDate,-1))-MONTH(AL154)-IF(DAY(EOMONTH(AsOfDate,-1))&lt;MIN(DAY(AL154),DAY(EOMONTH(EOMONTH(AsOfDate,-1),0))),1,0)))</f>
        <v/>
      </c>
      <c r="BJ154" s="16" t="str">
        <f aca="false">IF(AK154=0,"",IF(OR(AM154&lt;2,AO154&gt;EOMONTH(AsOfDate,-1)),BI154,IF((AO154-1)&lt;AL154,-1,12*(YEAR((AO154-1))-YEAR(AL154))+MONTH((AO154-1))-MONTH(AL154)-IF(DAY((AO154-1))&lt;MIN(DAY(AL154),DAY(EOMONTH((AO154-1),0))),1,0))))</f>
        <v/>
      </c>
      <c r="BK154" s="16" t="str">
        <f aca="false">IF(AK154=0,"",IF(OR(AM154&lt;3,AP154&gt;EOMONTH(AsOfDate,-1)),BI154,IF((AP154-1)&lt;AL154,-1,12*(YEAR((AP154-1))-YEAR(AL154))+MONTH((AP154-1))-MONTH(AL154)-IF(DAY((AP154-1))&lt;MIN(DAY(AL154),DAY(EOMONTH((AP154-1),0))),1,0))))</f>
        <v/>
      </c>
      <c r="BL154" s="16"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16" t="str">
        <f aca="false">IF(AK154=0,"",IF(AW154="FT",IF(AX154&lt;FT_First,"",IF(AX154&lt;FT_Y5,FT_First+FT_Int1*INT((AX154-FT_First)/FT_Int1),FT_Y5+FT_Int2*INT((AX154-FT_Y5)/FT_Int2))),IF(AW154="PT",IF(AX154&lt;PT_First,"",PT_First+PT_Int*INT((AX154-PT_First)/PT_Int)),"")))</f>
        <v/>
      </c>
      <c r="BN154" s="16" t="str">
        <f aca="false">IF(AK154=0,"",IF((SchemeStart-1)&lt;AL154,-1,12*(YEAR((SchemeStart-1))-YEAR(AL154))+MONTH((SchemeStart-1))-MONTH(AL154)-IF(DAY((SchemeStart-1))&lt;MIN(DAY(AL154),DAY(EOMONTH((SchemeStart-1),0))),1,0)))</f>
        <v/>
      </c>
      <c r="BO154" s="16" t="str">
        <f aca="false">IF(AK154=0,"",IF(OR(AM154&lt;2,AO154&gt;(SchemeStart-1)),BN154,IF((AO154-1)&lt;AL154,-1,12*(YEAR((AO154-1))-YEAR(AL154))+MONTH((AO154-1))-MONTH(AL154)-IF(DAY((AO154-1))&lt;MIN(DAY(AL154),DAY(EOMONTH((AO154-1),0))),1,0))))</f>
        <v/>
      </c>
      <c r="BP154" s="16" t="str">
        <f aca="false">IF(AK154=0,"",IF(OR(AM154&lt;3,AP154&gt;(SchemeStart-1)),BN154,IF((AP154-1)&lt;AL154,-1,12*(YEAR((AP154-1))-YEAR(AL154))+MONTH((AP154-1))-MONTH(AL154)-IF(DAY((AP154-1))&lt;MIN(DAY(AL154),DAY(EOMONTH((AP154-1),0))),1,0))))</f>
        <v/>
      </c>
      <c r="BQ154" s="16"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5" t="s">
        <v>103</v>
      </c>
    </row>
    <row r="158" customFormat="false" ht="15" hidden="false" customHeight="false" outlineLevel="0" collapsed="false">
      <c r="A158" s="4" t="s">
        <v>104</v>
      </c>
    </row>
    <row r="159" customFormat="false" ht="15" hidden="false" customHeight="false" outlineLevel="0" collapsed="false">
      <c r="A159" s="4" t="s">
        <v>105</v>
      </c>
    </row>
    <row r="160" customFormat="false" ht="15" hidden="false" customHeight="false" outlineLevel="0" collapsed="false">
      <c r="A160" s="4" t="s">
        <v>106</v>
      </c>
    </row>
    <row r="161" customFormat="false" ht="15" hidden="false" customHeight="false" outlineLevel="0" collapsed="false">
      <c r="A161" s="4" t="s">
        <v>107</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AH5:AH154">
    <cfRule type="expression" priority="6" aboveAverage="0" equalAverage="0" bottom="0" percent="0" rank="0" text="" dxfId="9">
      <formula>N(AH5)&gt;0</formula>
    </cfRule>
  </conditionalFormatting>
  <conditionalFormatting sqref="Z5:Z154">
    <cfRule type="expression" priority="7" aboveAverage="0" equalAverage="0" bottom="0" percent="0" rank="0" text="" dxfId="11">
      <formula>Z5="Yes"</formula>
    </cfRule>
  </conditionalFormatting>
  <conditionalFormatting sqref="AE5:AE154">
    <cfRule type="expression" priority="8" aboveAverage="0" equalAverage="0" bottom="0" percent="0" rank="0" text="" dxfId="11">
      <formula>AE5&gt;0</formula>
    </cfRule>
  </conditionalFormatting>
  <conditionalFormatting sqref="R5:R154">
    <cfRule type="expression" priority="9" aboveAverage="0" equalAverage="0" bottom="0" percent="0" rank="0" text="" dxfId="12">
      <formula>LEFT(R5,3)="Yes"</formula>
    </cfRule>
  </conditionalFormatting>
  <conditionalFormatting sqref="Q5:Q154">
    <cfRule type="expression" priority="10" aboveAverage="0" equalAverage="0" bottom="0" percent="0" rank="0" text="" dxfId="13">
      <formula>Q5&lt;&gt;""</formula>
    </cfRule>
  </conditionalFormatting>
  <conditionalFormatting sqref="AD5:AD154">
    <cfRule type="expression" priority="11"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108</v>
      </c>
      <c r="B1" s="5" t="s">
        <v>109</v>
      </c>
      <c r="C1" s="5" t="s">
        <v>110</v>
      </c>
      <c r="D1" s="5" t="s">
        <v>34</v>
      </c>
      <c r="E1" s="5" t="s">
        <v>111</v>
      </c>
      <c r="F1" s="5" t="s">
        <v>112</v>
      </c>
      <c r="G1" s="5" t="s">
        <v>113</v>
      </c>
      <c r="H1" s="5" t="s">
        <v>114</v>
      </c>
      <c r="I1" s="5" t="s">
        <v>68</v>
      </c>
      <c r="J1" s="5" t="s">
        <v>115</v>
      </c>
      <c r="K1" s="5" t="s">
        <v>116</v>
      </c>
      <c r="L1" s="5" t="s">
        <v>117</v>
      </c>
      <c r="N1" s="19" t="s">
        <v>118</v>
      </c>
      <c r="O1" s="19" t="s">
        <v>119</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120</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121</v>
      </c>
    </row>
    <row r="3" customFormat="false" ht="15" hidden="false" customHeight="false" outlineLevel="0" collapsed="false">
      <c r="B3" s="4" t="s">
        <v>122</v>
      </c>
    </row>
    <row r="5" customFormat="false" ht="15" hidden="false" customHeight="false" outlineLevel="0" collapsed="false">
      <c r="B5" s="5" t="s">
        <v>123</v>
      </c>
      <c r="C5" s="21" t="str">
        <f aca="false">Staff!BR5</f>
        <v/>
      </c>
    </row>
    <row r="6" customFormat="false" ht="15" hidden="false" customHeight="false" outlineLevel="0" collapsed="false">
      <c r="B6" s="22" t="s">
        <v>124</v>
      </c>
      <c r="C6" s="23" t="str">
        <f aca="false">IF(ISNUMBER(MATCH($C$5,Staff!$BR$5:$BR$154,0)),"Yes","NO - pick from the list")</f>
        <v>Yes</v>
      </c>
    </row>
    <row r="8" customFormat="false" ht="15" hidden="false" customHeight="false" outlineLevel="0" collapsed="false">
      <c r="B8" s="24" t="s">
        <v>125</v>
      </c>
      <c r="C8" s="14" t="str">
        <f aca="false">IF($C$6&lt;&gt;"Yes","",INDEX(Staff!$AL$5:$AL$154,MATCH($C$5,Staff!$BR$5:$BR$154,0)))</f>
        <v/>
      </c>
      <c r="E8" s="24" t="s">
        <v>126</v>
      </c>
      <c r="F8" s="14" t="n">
        <f aca="false">AsOfDate</f>
        <v>46295</v>
      </c>
    </row>
    <row r="9" customFormat="false" ht="15" hidden="false" customHeight="false" outlineLevel="0" collapsed="false">
      <c r="B9" s="24" t="s">
        <v>127</v>
      </c>
      <c r="C9" s="16" t="n">
        <f aca="false">IF($C$6&lt;&gt;"Yes","",INDEX(Staff!$C$5:$C$154,MATCH($C$5,Staff!$BR$5:$BR$154,0)))</f>
        <v>0</v>
      </c>
      <c r="E9" s="24" t="s">
        <v>128</v>
      </c>
      <c r="F9" s="25" t="str">
        <f aca="false">IF($C$6&lt;&gt;"Yes","",INDEX(Staff!$O$5:$O$154,MATCH($C$5,Staff!$BR$5:$BR$154,0)))</f>
        <v/>
      </c>
    </row>
    <row r="10" customFormat="false" ht="15" hidden="false" customHeight="false" outlineLevel="0" collapsed="false">
      <c r="B10" s="24" t="s">
        <v>129</v>
      </c>
      <c r="C10" s="17" t="n">
        <f aca="false">IF($C$6&lt;&gt;"Yes","",INDEX(Staff!$P$5:$P$154,MATCH($C$5,Staff!$BR$5:$BR$154,0)))</f>
        <v>0</v>
      </c>
      <c r="E10" s="24" t="s">
        <v>130</v>
      </c>
      <c r="F10" s="25" t="n">
        <f aca="false">IF($C$6&lt;&gt;"Yes","",SUM($O$20:$O$109)+SUM($X$20:$X$109))</f>
        <v>0</v>
      </c>
    </row>
    <row r="11" customFormat="false" ht="15" hidden="false" customHeight="false" outlineLevel="0" collapsed="false">
      <c r="B11" s="24" t="s">
        <v>131</v>
      </c>
      <c r="C11" s="16" t="str">
        <f aca="false">IF($C$6&lt;&gt;"Yes","",INDEX(Staff!$AQ$5:$AQ$154,MATCH($C$5,Staff!$BR$5:$BR$154,0)))</f>
        <v/>
      </c>
      <c r="E11" s="24" t="s">
        <v>132</v>
      </c>
      <c r="F11" s="25" t="str">
        <f aca="false">IF($C$6&lt;&gt;"Yes","",IF(ABS(N(F9)-N(F10))&lt;0.001,"Yes","NO - check inputs"))</f>
        <v>Yes</v>
      </c>
    </row>
    <row r="12" customFormat="false" ht="15" hidden="false" customHeight="false" outlineLevel="0" collapsed="false">
      <c r="B12" s="24" t="s">
        <v>133</v>
      </c>
      <c r="C12" s="14" t="str">
        <f aca="false">IF($C$6&lt;&gt;"Yes","",INDEX(Staff!$AO$5:$AO$154,MATCH($C$5,Staff!$BR$5:$BR$154,0)))</f>
        <v/>
      </c>
      <c r="E12" s="24" t="s">
        <v>134</v>
      </c>
      <c r="F12" s="16" t="n">
        <f aca="false">HoursPerDay</f>
        <v>8</v>
      </c>
    </row>
    <row r="13" customFormat="false" ht="15" hidden="false" customHeight="false" outlineLevel="0" collapsed="false">
      <c r="B13" s="24" t="s">
        <v>135</v>
      </c>
      <c r="C13" s="16" t="str">
        <f aca="false">IF($C$6&lt;&gt;"Yes","",INDEX(Staff!$AR$5:$AR$154,MATCH($C$5,Staff!$BR$5:$BR$154,0)))</f>
        <v/>
      </c>
      <c r="E13" s="24" t="s">
        <v>136</v>
      </c>
      <c r="F13" s="25" t="n">
        <f aca="false">IF($C$6&lt;&gt;"Yes","",F10*HoursPerDay)</f>
        <v>0</v>
      </c>
    </row>
    <row r="14" customFormat="false" ht="15" hidden="false" customHeight="false" outlineLevel="0" collapsed="false">
      <c r="B14" s="24" t="s">
        <v>137</v>
      </c>
      <c r="C14" s="14" t="str">
        <f aca="false">IF($C$6&lt;&gt;"Yes","",INDEX(Staff!$AP$5:$AP$154,MATCH($C$5,Staff!$BR$5:$BR$154,0)))</f>
        <v/>
      </c>
    </row>
    <row r="15" customFormat="false" ht="15" hidden="false" customHeight="false" outlineLevel="0" collapsed="false">
      <c r="B15" s="24" t="s">
        <v>138</v>
      </c>
      <c r="C15" s="16" t="str">
        <f aca="false">IF($C$6&lt;&gt;"Yes","",INDEX(Staff!$AS$5:$AS$154,MATCH($C$5,Staff!$BR$5:$BR$154,0)))</f>
        <v/>
      </c>
    </row>
    <row r="16" customFormat="false" ht="15" hidden="false" customHeight="false" outlineLevel="0" collapsed="false">
      <c r="B16" s="24" t="s">
        <v>139</v>
      </c>
      <c r="C16" s="16" t="str">
        <f aca="false">IF($C$6&lt;&gt;"Yes","",INDEX(Staff!$AM$5:$AM$154,MATCH($C$5,Staff!$BR$5:$BR$154,0)))</f>
        <v/>
      </c>
    </row>
    <row r="18" customFormat="false" ht="15" hidden="false" customHeight="true" outlineLevel="0" collapsed="false">
      <c r="H18" s="26" t="s">
        <v>140</v>
      </c>
      <c r="I18" s="26"/>
      <c r="J18" s="26"/>
      <c r="K18" s="26"/>
      <c r="L18" s="26"/>
      <c r="M18" s="26"/>
      <c r="N18" s="26"/>
      <c r="O18" s="26"/>
      <c r="P18" s="26"/>
      <c r="Q18" s="26" t="s">
        <v>141</v>
      </c>
      <c r="R18" s="26"/>
      <c r="S18" s="26"/>
      <c r="T18" s="26"/>
      <c r="U18" s="26"/>
      <c r="V18" s="26"/>
      <c r="W18" s="26"/>
      <c r="X18" s="26"/>
      <c r="Y18" s="26"/>
      <c r="Z18" s="4" t="s">
        <v>142</v>
      </c>
    </row>
    <row r="19" customFormat="false" ht="39.75" hidden="false" customHeight="true" outlineLevel="0" collapsed="false">
      <c r="H19" s="8" t="s">
        <v>143</v>
      </c>
      <c r="I19" s="8" t="s">
        <v>144</v>
      </c>
      <c r="J19" s="8" t="s">
        <v>145</v>
      </c>
      <c r="K19" s="8" t="s">
        <v>146</v>
      </c>
      <c r="L19" s="8" t="s">
        <v>147</v>
      </c>
      <c r="M19" s="8" t="s">
        <v>148</v>
      </c>
      <c r="N19" s="8" t="s">
        <v>149</v>
      </c>
      <c r="O19" s="8" t="s">
        <v>150</v>
      </c>
      <c r="P19" s="8" t="s">
        <v>151</v>
      </c>
      <c r="Q19" s="8" t="s">
        <v>143</v>
      </c>
      <c r="R19" s="8" t="s">
        <v>144</v>
      </c>
      <c r="S19" s="8" t="s">
        <v>145</v>
      </c>
      <c r="T19" s="8" t="s">
        <v>146</v>
      </c>
      <c r="U19" s="8" t="s">
        <v>147</v>
      </c>
      <c r="V19" s="8" t="s">
        <v>148</v>
      </c>
      <c r="W19" s="8" t="s">
        <v>149</v>
      </c>
      <c r="X19" s="8" t="s">
        <v>150</v>
      </c>
      <c r="Y19" s="8" t="s">
        <v>151</v>
      </c>
      <c r="Z19" s="27" t="s">
        <v>152</v>
      </c>
      <c r="AA19" s="27" t="s">
        <v>153</v>
      </c>
      <c r="AB19" s="27" t="s">
        <v>148</v>
      </c>
      <c r="AC19" s="27" t="s">
        <v>47</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154</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33</v>
      </c>
      <c r="B4" s="8" t="s">
        <v>34</v>
      </c>
      <c r="C4" s="8" t="s">
        <v>155</v>
      </c>
      <c r="D4" s="8" t="s">
        <v>156</v>
      </c>
      <c r="E4" s="8" t="s">
        <v>47</v>
      </c>
      <c r="F4" s="8" t="s">
        <v>157</v>
      </c>
      <c r="G4" s="8" t="s">
        <v>63</v>
      </c>
      <c r="H4" s="8" t="s">
        <v>158</v>
      </c>
      <c r="I4" s="11" t="s">
        <v>159</v>
      </c>
      <c r="J4" s="11" t="s">
        <v>159</v>
      </c>
      <c r="K4" s="11" t="s">
        <v>159</v>
      </c>
      <c r="L4" s="11" t="s">
        <v>159</v>
      </c>
      <c r="M4" s="11" t="s">
        <v>159</v>
      </c>
      <c r="N4" s="11" t="s">
        <v>159</v>
      </c>
      <c r="O4" s="11" t="s">
        <v>159</v>
      </c>
      <c r="P4" s="11" t="s">
        <v>159</v>
      </c>
      <c r="Q4" s="11" t="s">
        <v>159</v>
      </c>
      <c r="R4" s="11" t="s">
        <v>159</v>
      </c>
      <c r="S4" s="11" t="s">
        <v>159</v>
      </c>
      <c r="T4" s="11" t="s">
        <v>159</v>
      </c>
      <c r="U4" s="11" t="s">
        <v>159</v>
      </c>
      <c r="V4" s="11" t="s">
        <v>159</v>
      </c>
      <c r="W4" s="11" t="s">
        <v>159</v>
      </c>
      <c r="X4" s="11" t="s">
        <v>71</v>
      </c>
      <c r="Y4" s="11" t="s">
        <v>73</v>
      </c>
      <c r="Z4" s="11" t="s">
        <v>74</v>
      </c>
      <c r="AA4" s="11" t="s">
        <v>78</v>
      </c>
      <c r="AB4" s="11" t="s">
        <v>79</v>
      </c>
      <c r="AC4" s="11" t="s">
        <v>80</v>
      </c>
      <c r="AD4" s="11" t="s">
        <v>81</v>
      </c>
    </row>
    <row r="5" customFormat="false" ht="15" hidden="false" customHeight="false" outlineLevel="0" collapsed="false">
      <c r="A5" s="16" t="str">
        <f aca="false">IF(Staff!$A5="","",Staff!$A5)</f>
        <v/>
      </c>
      <c r="B5" s="16" t="str">
        <f aca="false">IF(Staff!$A5="","",Staff!$B5)</f>
        <v/>
      </c>
      <c r="C5" s="16" t="str">
        <f aca="false">IF(Staff!$A5="","",Staff!$C5)</f>
        <v/>
      </c>
      <c r="D5" s="14" t="str">
        <f aca="false">IF(Staff!$A5="","",Staff!$AL5)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IF(Staff!$A5="","",Staff!$AM5)</f>
        <v/>
      </c>
      <c r="Y5" s="0" t="str">
        <f aca="false">IF(Staff!$A5="","",Staff!$AO5)</f>
        <v/>
      </c>
      <c r="Z5" s="0" t="str">
        <f aca="false">IF(Staff!$A5="","",Staff!$AP5)</f>
        <v/>
      </c>
      <c r="AA5" s="0" t="str">
        <f aca="false">IF(Staff!$A5="","",Staff!$AT5)</f>
        <v/>
      </c>
      <c r="AB5" s="0" t="str">
        <f aca="false">IF(Staff!$A5="","",Staff!$AU5)</f>
        <v/>
      </c>
      <c r="AC5" s="0" t="str">
        <f aca="false">IF(Staff!$A5="","",Staff!$AV5)</f>
        <v/>
      </c>
      <c r="AD5" s="0" t="str">
        <f aca="false">IF(Staff!$A5="","",Staff!$AW5)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IF(Staff!$A6="","",Staff!$AL6)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IF(Staff!$A6="","",Staff!$AM6)</f>
        <v/>
      </c>
      <c r="Y6" s="0" t="str">
        <f aca="false">IF(Staff!$A6="","",Staff!$AO6)</f>
        <v/>
      </c>
      <c r="Z6" s="0" t="str">
        <f aca="false">IF(Staff!$A6="","",Staff!$AP6)</f>
        <v/>
      </c>
      <c r="AA6" s="0" t="str">
        <f aca="false">IF(Staff!$A6="","",Staff!$AT6)</f>
        <v/>
      </c>
      <c r="AB6" s="0" t="str">
        <f aca="false">IF(Staff!$A6="","",Staff!$AU6)</f>
        <v/>
      </c>
      <c r="AC6" s="0" t="str">
        <f aca="false">IF(Staff!$A6="","",Staff!$AV6)</f>
        <v/>
      </c>
      <c r="AD6" s="0" t="str">
        <f aca="false">IF(Staff!$A6="","",Staff!$AW6)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IF(Staff!$A7="","",Staff!$AL7)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IF(Staff!$A7="","",Staff!$AM7)</f>
        <v/>
      </c>
      <c r="Y7" s="0" t="str">
        <f aca="false">IF(Staff!$A7="","",Staff!$AO7)</f>
        <v/>
      </c>
      <c r="Z7" s="0" t="str">
        <f aca="false">IF(Staff!$A7="","",Staff!$AP7)</f>
        <v/>
      </c>
      <c r="AA7" s="0" t="str">
        <f aca="false">IF(Staff!$A7="","",Staff!$AT7)</f>
        <v/>
      </c>
      <c r="AB7" s="0" t="str">
        <f aca="false">IF(Staff!$A7="","",Staff!$AU7)</f>
        <v/>
      </c>
      <c r="AC7" s="0" t="str">
        <f aca="false">IF(Staff!$A7="","",Staff!$AV7)</f>
        <v/>
      </c>
      <c r="AD7" s="0" t="str">
        <f aca="false">IF(Staff!$A7="","",Staff!$AW7)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IF(Staff!$A8="","",Staff!$AL8)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IF(Staff!$A8="","",Staff!$AM8)</f>
        <v/>
      </c>
      <c r="Y8" s="0" t="str">
        <f aca="false">IF(Staff!$A8="","",Staff!$AO8)</f>
        <v/>
      </c>
      <c r="Z8" s="0" t="str">
        <f aca="false">IF(Staff!$A8="","",Staff!$AP8)</f>
        <v/>
      </c>
      <c r="AA8" s="0" t="str">
        <f aca="false">IF(Staff!$A8="","",Staff!$AT8)</f>
        <v/>
      </c>
      <c r="AB8" s="0" t="str">
        <f aca="false">IF(Staff!$A8="","",Staff!$AU8)</f>
        <v/>
      </c>
      <c r="AC8" s="0" t="str">
        <f aca="false">IF(Staff!$A8="","",Staff!$AV8)</f>
        <v/>
      </c>
      <c r="AD8" s="0" t="str">
        <f aca="false">IF(Staff!$A8="","",Staff!$AW8)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IF(Staff!$A9="","",Staff!$AL9)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IF(Staff!$A9="","",Staff!$AM9)</f>
        <v/>
      </c>
      <c r="Y9" s="0" t="str">
        <f aca="false">IF(Staff!$A9="","",Staff!$AO9)</f>
        <v/>
      </c>
      <c r="Z9" s="0" t="str">
        <f aca="false">IF(Staff!$A9="","",Staff!$AP9)</f>
        <v/>
      </c>
      <c r="AA9" s="0" t="str">
        <f aca="false">IF(Staff!$A9="","",Staff!$AT9)</f>
        <v/>
      </c>
      <c r="AB9" s="0" t="str">
        <f aca="false">IF(Staff!$A9="","",Staff!$AU9)</f>
        <v/>
      </c>
      <c r="AC9" s="0" t="str">
        <f aca="false">IF(Staff!$A9="","",Staff!$AV9)</f>
        <v/>
      </c>
      <c r="AD9" s="0" t="str">
        <f aca="false">IF(Staff!$A9="","",Staff!$AW9)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IF(Staff!$A10="","",Staff!$AL10)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IF(Staff!$A10="","",Staff!$AM10)</f>
        <v/>
      </c>
      <c r="Y10" s="0" t="str">
        <f aca="false">IF(Staff!$A10="","",Staff!$AO10)</f>
        <v/>
      </c>
      <c r="Z10" s="0" t="str">
        <f aca="false">IF(Staff!$A10="","",Staff!$AP10)</f>
        <v/>
      </c>
      <c r="AA10" s="0" t="str">
        <f aca="false">IF(Staff!$A10="","",Staff!$AT10)</f>
        <v/>
      </c>
      <c r="AB10" s="0" t="str">
        <f aca="false">IF(Staff!$A10="","",Staff!$AU10)</f>
        <v/>
      </c>
      <c r="AC10" s="0" t="str">
        <f aca="false">IF(Staff!$A10="","",Staff!$AV10)</f>
        <v/>
      </c>
      <c r="AD10" s="0" t="str">
        <f aca="false">IF(Staff!$A10="","",Staff!$AW10)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IF(Staff!$A11="","",Staff!$AL11)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IF(Staff!$A11="","",Staff!$AM11)</f>
        <v/>
      </c>
      <c r="Y11" s="0" t="str">
        <f aca="false">IF(Staff!$A11="","",Staff!$AO11)</f>
        <v/>
      </c>
      <c r="Z11" s="0" t="str">
        <f aca="false">IF(Staff!$A11="","",Staff!$AP11)</f>
        <v/>
      </c>
      <c r="AA11" s="0" t="str">
        <f aca="false">IF(Staff!$A11="","",Staff!$AT11)</f>
        <v/>
      </c>
      <c r="AB11" s="0" t="str">
        <f aca="false">IF(Staff!$A11="","",Staff!$AU11)</f>
        <v/>
      </c>
      <c r="AC11" s="0" t="str">
        <f aca="false">IF(Staff!$A11="","",Staff!$AV11)</f>
        <v/>
      </c>
      <c r="AD11" s="0" t="str">
        <f aca="false">IF(Staff!$A11="","",Staff!$AW11)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IF(Staff!$A12="","",Staff!$AL12)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IF(Staff!$A12="","",Staff!$AM12)</f>
        <v/>
      </c>
      <c r="Y12" s="0" t="str">
        <f aca="false">IF(Staff!$A12="","",Staff!$AO12)</f>
        <v/>
      </c>
      <c r="Z12" s="0" t="str">
        <f aca="false">IF(Staff!$A12="","",Staff!$AP12)</f>
        <v/>
      </c>
      <c r="AA12" s="0" t="str">
        <f aca="false">IF(Staff!$A12="","",Staff!$AT12)</f>
        <v/>
      </c>
      <c r="AB12" s="0" t="str">
        <f aca="false">IF(Staff!$A12="","",Staff!$AU12)</f>
        <v/>
      </c>
      <c r="AC12" s="0" t="str">
        <f aca="false">IF(Staff!$A12="","",Staff!$AV12)</f>
        <v/>
      </c>
      <c r="AD12" s="0" t="str">
        <f aca="false">IF(Staff!$A12="","",Staff!$AW12)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IF(Staff!$A13="","",Staff!$AL13)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IF(Staff!$A13="","",Staff!$AM13)</f>
        <v/>
      </c>
      <c r="Y13" s="0" t="str">
        <f aca="false">IF(Staff!$A13="","",Staff!$AO13)</f>
        <v/>
      </c>
      <c r="Z13" s="0" t="str">
        <f aca="false">IF(Staff!$A13="","",Staff!$AP13)</f>
        <v/>
      </c>
      <c r="AA13" s="0" t="str">
        <f aca="false">IF(Staff!$A13="","",Staff!$AT13)</f>
        <v/>
      </c>
      <c r="AB13" s="0" t="str">
        <f aca="false">IF(Staff!$A13="","",Staff!$AU13)</f>
        <v/>
      </c>
      <c r="AC13" s="0" t="str">
        <f aca="false">IF(Staff!$A13="","",Staff!$AV13)</f>
        <v/>
      </c>
      <c r="AD13" s="0" t="str">
        <f aca="false">IF(Staff!$A13="","",Staff!$AW13)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IF(Staff!$A14="","",Staff!$AL14)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IF(Staff!$A14="","",Staff!$AM14)</f>
        <v/>
      </c>
      <c r="Y14" s="0" t="str">
        <f aca="false">IF(Staff!$A14="","",Staff!$AO14)</f>
        <v/>
      </c>
      <c r="Z14" s="0" t="str">
        <f aca="false">IF(Staff!$A14="","",Staff!$AP14)</f>
        <v/>
      </c>
      <c r="AA14" s="0" t="str">
        <f aca="false">IF(Staff!$A14="","",Staff!$AT14)</f>
        <v/>
      </c>
      <c r="AB14" s="0" t="str">
        <f aca="false">IF(Staff!$A14="","",Staff!$AU14)</f>
        <v/>
      </c>
      <c r="AC14" s="0" t="str">
        <f aca="false">IF(Staff!$A14="","",Staff!$AV14)</f>
        <v/>
      </c>
      <c r="AD14" s="0" t="str">
        <f aca="false">IF(Staff!$A14="","",Staff!$AW14)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IF(Staff!$A15="","",Staff!$AL15)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IF(Staff!$A15="","",Staff!$AM15)</f>
        <v/>
      </c>
      <c r="Y15" s="0" t="str">
        <f aca="false">IF(Staff!$A15="","",Staff!$AO15)</f>
        <v/>
      </c>
      <c r="Z15" s="0" t="str">
        <f aca="false">IF(Staff!$A15="","",Staff!$AP15)</f>
        <v/>
      </c>
      <c r="AA15" s="0" t="str">
        <f aca="false">IF(Staff!$A15="","",Staff!$AT15)</f>
        <v/>
      </c>
      <c r="AB15" s="0" t="str">
        <f aca="false">IF(Staff!$A15="","",Staff!$AU15)</f>
        <v/>
      </c>
      <c r="AC15" s="0" t="str">
        <f aca="false">IF(Staff!$A15="","",Staff!$AV15)</f>
        <v/>
      </c>
      <c r="AD15" s="0" t="str">
        <f aca="false">IF(Staff!$A15="","",Staff!$AW15)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IF(Staff!$A16="","",Staff!$AL16)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IF(Staff!$A16="","",Staff!$AM16)</f>
        <v/>
      </c>
      <c r="Y16" s="0" t="str">
        <f aca="false">IF(Staff!$A16="","",Staff!$AO16)</f>
        <v/>
      </c>
      <c r="Z16" s="0" t="str">
        <f aca="false">IF(Staff!$A16="","",Staff!$AP16)</f>
        <v/>
      </c>
      <c r="AA16" s="0" t="str">
        <f aca="false">IF(Staff!$A16="","",Staff!$AT16)</f>
        <v/>
      </c>
      <c r="AB16" s="0" t="str">
        <f aca="false">IF(Staff!$A16="","",Staff!$AU16)</f>
        <v/>
      </c>
      <c r="AC16" s="0" t="str">
        <f aca="false">IF(Staff!$A16="","",Staff!$AV16)</f>
        <v/>
      </c>
      <c r="AD16" s="0" t="str">
        <f aca="false">IF(Staff!$A16="","",Staff!$AW16)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IF(Staff!$A17="","",Staff!$AL17)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IF(Staff!$A17="","",Staff!$AM17)</f>
        <v/>
      </c>
      <c r="Y17" s="0" t="str">
        <f aca="false">IF(Staff!$A17="","",Staff!$AO17)</f>
        <v/>
      </c>
      <c r="Z17" s="0" t="str">
        <f aca="false">IF(Staff!$A17="","",Staff!$AP17)</f>
        <v/>
      </c>
      <c r="AA17" s="0" t="str">
        <f aca="false">IF(Staff!$A17="","",Staff!$AT17)</f>
        <v/>
      </c>
      <c r="AB17" s="0" t="str">
        <f aca="false">IF(Staff!$A17="","",Staff!$AU17)</f>
        <v/>
      </c>
      <c r="AC17" s="0" t="str">
        <f aca="false">IF(Staff!$A17="","",Staff!$AV17)</f>
        <v/>
      </c>
      <c r="AD17" s="0" t="str">
        <f aca="false">IF(Staff!$A17="","",Staff!$AW17)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IF(Staff!$A18="","",Staff!$AL18)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IF(Staff!$A18="","",Staff!$AM18)</f>
        <v/>
      </c>
      <c r="Y18" s="0" t="str">
        <f aca="false">IF(Staff!$A18="","",Staff!$AO18)</f>
        <v/>
      </c>
      <c r="Z18" s="0" t="str">
        <f aca="false">IF(Staff!$A18="","",Staff!$AP18)</f>
        <v/>
      </c>
      <c r="AA18" s="0" t="str">
        <f aca="false">IF(Staff!$A18="","",Staff!$AT18)</f>
        <v/>
      </c>
      <c r="AB18" s="0" t="str">
        <f aca="false">IF(Staff!$A18="","",Staff!$AU18)</f>
        <v/>
      </c>
      <c r="AC18" s="0" t="str">
        <f aca="false">IF(Staff!$A18="","",Staff!$AV18)</f>
        <v/>
      </c>
      <c r="AD18" s="0" t="str">
        <f aca="false">IF(Staff!$A18="","",Staff!$AW18)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IF(Staff!$A19="","",Staff!$AL19)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IF(Staff!$A19="","",Staff!$AM19)</f>
        <v/>
      </c>
      <c r="Y19" s="0" t="str">
        <f aca="false">IF(Staff!$A19="","",Staff!$AO19)</f>
        <v/>
      </c>
      <c r="Z19" s="0" t="str">
        <f aca="false">IF(Staff!$A19="","",Staff!$AP19)</f>
        <v/>
      </c>
      <c r="AA19" s="0" t="str">
        <f aca="false">IF(Staff!$A19="","",Staff!$AT19)</f>
        <v/>
      </c>
      <c r="AB19" s="0" t="str">
        <f aca="false">IF(Staff!$A19="","",Staff!$AU19)</f>
        <v/>
      </c>
      <c r="AC19" s="0" t="str">
        <f aca="false">IF(Staff!$A19="","",Staff!$AV19)</f>
        <v/>
      </c>
      <c r="AD19" s="0" t="str">
        <f aca="false">IF(Staff!$A19="","",Staff!$AW19)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IF(Staff!$A20="","",Staff!$AL20)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IF(Staff!$A20="","",Staff!$AM20)</f>
        <v/>
      </c>
      <c r="Y20" s="0" t="str">
        <f aca="false">IF(Staff!$A20="","",Staff!$AO20)</f>
        <v/>
      </c>
      <c r="Z20" s="0" t="str">
        <f aca="false">IF(Staff!$A20="","",Staff!$AP20)</f>
        <v/>
      </c>
      <c r="AA20" s="0" t="str">
        <f aca="false">IF(Staff!$A20="","",Staff!$AT20)</f>
        <v/>
      </c>
      <c r="AB20" s="0" t="str">
        <f aca="false">IF(Staff!$A20="","",Staff!$AU20)</f>
        <v/>
      </c>
      <c r="AC20" s="0" t="str">
        <f aca="false">IF(Staff!$A20="","",Staff!$AV20)</f>
        <v/>
      </c>
      <c r="AD20" s="0" t="str">
        <f aca="false">IF(Staff!$A20="","",Staff!$AW20)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IF(Staff!$A21="","",Staff!$AL21)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IF(Staff!$A21="","",Staff!$AM21)</f>
        <v/>
      </c>
      <c r="Y21" s="0" t="str">
        <f aca="false">IF(Staff!$A21="","",Staff!$AO21)</f>
        <v/>
      </c>
      <c r="Z21" s="0" t="str">
        <f aca="false">IF(Staff!$A21="","",Staff!$AP21)</f>
        <v/>
      </c>
      <c r="AA21" s="0" t="str">
        <f aca="false">IF(Staff!$A21="","",Staff!$AT21)</f>
        <v/>
      </c>
      <c r="AB21" s="0" t="str">
        <f aca="false">IF(Staff!$A21="","",Staff!$AU21)</f>
        <v/>
      </c>
      <c r="AC21" s="0" t="str">
        <f aca="false">IF(Staff!$A21="","",Staff!$AV21)</f>
        <v/>
      </c>
      <c r="AD21" s="0" t="str">
        <f aca="false">IF(Staff!$A21="","",Staff!$AW21)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IF(Staff!$A22="","",Staff!$AL22)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IF(Staff!$A22="","",Staff!$AM22)</f>
        <v/>
      </c>
      <c r="Y22" s="0" t="str">
        <f aca="false">IF(Staff!$A22="","",Staff!$AO22)</f>
        <v/>
      </c>
      <c r="Z22" s="0" t="str">
        <f aca="false">IF(Staff!$A22="","",Staff!$AP22)</f>
        <v/>
      </c>
      <c r="AA22" s="0" t="str">
        <f aca="false">IF(Staff!$A22="","",Staff!$AT22)</f>
        <v/>
      </c>
      <c r="AB22" s="0" t="str">
        <f aca="false">IF(Staff!$A22="","",Staff!$AU22)</f>
        <v/>
      </c>
      <c r="AC22" s="0" t="str">
        <f aca="false">IF(Staff!$A22="","",Staff!$AV22)</f>
        <v/>
      </c>
      <c r="AD22" s="0" t="str">
        <f aca="false">IF(Staff!$A22="","",Staff!$AW22)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IF(Staff!$A23="","",Staff!$AL23)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IF(Staff!$A23="","",Staff!$AM23)</f>
        <v/>
      </c>
      <c r="Y23" s="0" t="str">
        <f aca="false">IF(Staff!$A23="","",Staff!$AO23)</f>
        <v/>
      </c>
      <c r="Z23" s="0" t="str">
        <f aca="false">IF(Staff!$A23="","",Staff!$AP23)</f>
        <v/>
      </c>
      <c r="AA23" s="0" t="str">
        <f aca="false">IF(Staff!$A23="","",Staff!$AT23)</f>
        <v/>
      </c>
      <c r="AB23" s="0" t="str">
        <f aca="false">IF(Staff!$A23="","",Staff!$AU23)</f>
        <v/>
      </c>
      <c r="AC23" s="0" t="str">
        <f aca="false">IF(Staff!$A23="","",Staff!$AV23)</f>
        <v/>
      </c>
      <c r="AD23" s="0" t="str">
        <f aca="false">IF(Staff!$A23="","",Staff!$AW23)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IF(Staff!$A24="","",Staff!$AL24)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IF(Staff!$A24="","",Staff!$AM24)</f>
        <v/>
      </c>
      <c r="Y24" s="0" t="str">
        <f aca="false">IF(Staff!$A24="","",Staff!$AO24)</f>
        <v/>
      </c>
      <c r="Z24" s="0" t="str">
        <f aca="false">IF(Staff!$A24="","",Staff!$AP24)</f>
        <v/>
      </c>
      <c r="AA24" s="0" t="str">
        <f aca="false">IF(Staff!$A24="","",Staff!$AT24)</f>
        <v/>
      </c>
      <c r="AB24" s="0" t="str">
        <f aca="false">IF(Staff!$A24="","",Staff!$AU24)</f>
        <v/>
      </c>
      <c r="AC24" s="0" t="str">
        <f aca="false">IF(Staff!$A24="","",Staff!$AV24)</f>
        <v/>
      </c>
      <c r="AD24" s="0" t="str">
        <f aca="false">IF(Staff!$A24="","",Staff!$AW24)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IF(Staff!$A25="","",Staff!$AL25)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IF(Staff!$A25="","",Staff!$AM25)</f>
        <v/>
      </c>
      <c r="Y25" s="0" t="str">
        <f aca="false">IF(Staff!$A25="","",Staff!$AO25)</f>
        <v/>
      </c>
      <c r="Z25" s="0" t="str">
        <f aca="false">IF(Staff!$A25="","",Staff!$AP25)</f>
        <v/>
      </c>
      <c r="AA25" s="0" t="str">
        <f aca="false">IF(Staff!$A25="","",Staff!$AT25)</f>
        <v/>
      </c>
      <c r="AB25" s="0" t="str">
        <f aca="false">IF(Staff!$A25="","",Staff!$AU25)</f>
        <v/>
      </c>
      <c r="AC25" s="0" t="str">
        <f aca="false">IF(Staff!$A25="","",Staff!$AV25)</f>
        <v/>
      </c>
      <c r="AD25" s="0" t="str">
        <f aca="false">IF(Staff!$A25="","",Staff!$AW25)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IF(Staff!$A26="","",Staff!$AL26)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IF(Staff!$A26="","",Staff!$AM26)</f>
        <v/>
      </c>
      <c r="Y26" s="0" t="str">
        <f aca="false">IF(Staff!$A26="","",Staff!$AO26)</f>
        <v/>
      </c>
      <c r="Z26" s="0" t="str">
        <f aca="false">IF(Staff!$A26="","",Staff!$AP26)</f>
        <v/>
      </c>
      <c r="AA26" s="0" t="str">
        <f aca="false">IF(Staff!$A26="","",Staff!$AT26)</f>
        <v/>
      </c>
      <c r="AB26" s="0" t="str">
        <f aca="false">IF(Staff!$A26="","",Staff!$AU26)</f>
        <v/>
      </c>
      <c r="AC26" s="0" t="str">
        <f aca="false">IF(Staff!$A26="","",Staff!$AV26)</f>
        <v/>
      </c>
      <c r="AD26" s="0" t="str">
        <f aca="false">IF(Staff!$A26="","",Staff!$AW26)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IF(Staff!$A27="","",Staff!$AL27)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IF(Staff!$A27="","",Staff!$AM27)</f>
        <v/>
      </c>
      <c r="Y27" s="0" t="str">
        <f aca="false">IF(Staff!$A27="","",Staff!$AO27)</f>
        <v/>
      </c>
      <c r="Z27" s="0" t="str">
        <f aca="false">IF(Staff!$A27="","",Staff!$AP27)</f>
        <v/>
      </c>
      <c r="AA27" s="0" t="str">
        <f aca="false">IF(Staff!$A27="","",Staff!$AT27)</f>
        <v/>
      </c>
      <c r="AB27" s="0" t="str">
        <f aca="false">IF(Staff!$A27="","",Staff!$AU27)</f>
        <v/>
      </c>
      <c r="AC27" s="0" t="str">
        <f aca="false">IF(Staff!$A27="","",Staff!$AV27)</f>
        <v/>
      </c>
      <c r="AD27" s="0" t="str">
        <f aca="false">IF(Staff!$A27="","",Staff!$AW27)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IF(Staff!$A28="","",Staff!$AL28)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IF(Staff!$A28="","",Staff!$AM28)</f>
        <v/>
      </c>
      <c r="Y28" s="0" t="str">
        <f aca="false">IF(Staff!$A28="","",Staff!$AO28)</f>
        <v/>
      </c>
      <c r="Z28" s="0" t="str">
        <f aca="false">IF(Staff!$A28="","",Staff!$AP28)</f>
        <v/>
      </c>
      <c r="AA28" s="0" t="str">
        <f aca="false">IF(Staff!$A28="","",Staff!$AT28)</f>
        <v/>
      </c>
      <c r="AB28" s="0" t="str">
        <f aca="false">IF(Staff!$A28="","",Staff!$AU28)</f>
        <v/>
      </c>
      <c r="AC28" s="0" t="str">
        <f aca="false">IF(Staff!$A28="","",Staff!$AV28)</f>
        <v/>
      </c>
      <c r="AD28" s="0" t="str">
        <f aca="false">IF(Staff!$A28="","",Staff!$AW28)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IF(Staff!$A29="","",Staff!$AL29)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IF(Staff!$A29="","",Staff!$AM29)</f>
        <v/>
      </c>
      <c r="Y29" s="0" t="str">
        <f aca="false">IF(Staff!$A29="","",Staff!$AO29)</f>
        <v/>
      </c>
      <c r="Z29" s="0" t="str">
        <f aca="false">IF(Staff!$A29="","",Staff!$AP29)</f>
        <v/>
      </c>
      <c r="AA29" s="0" t="str">
        <f aca="false">IF(Staff!$A29="","",Staff!$AT29)</f>
        <v/>
      </c>
      <c r="AB29" s="0" t="str">
        <f aca="false">IF(Staff!$A29="","",Staff!$AU29)</f>
        <v/>
      </c>
      <c r="AC29" s="0" t="str">
        <f aca="false">IF(Staff!$A29="","",Staff!$AV29)</f>
        <v/>
      </c>
      <c r="AD29" s="0" t="str">
        <f aca="false">IF(Staff!$A29="","",Staff!$AW29)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IF(Staff!$A30="","",Staff!$AL30)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IF(Staff!$A30="","",Staff!$AM30)</f>
        <v/>
      </c>
      <c r="Y30" s="0" t="str">
        <f aca="false">IF(Staff!$A30="","",Staff!$AO30)</f>
        <v/>
      </c>
      <c r="Z30" s="0" t="str">
        <f aca="false">IF(Staff!$A30="","",Staff!$AP30)</f>
        <v/>
      </c>
      <c r="AA30" s="0" t="str">
        <f aca="false">IF(Staff!$A30="","",Staff!$AT30)</f>
        <v/>
      </c>
      <c r="AB30" s="0" t="str">
        <f aca="false">IF(Staff!$A30="","",Staff!$AU30)</f>
        <v/>
      </c>
      <c r="AC30" s="0" t="str">
        <f aca="false">IF(Staff!$A30="","",Staff!$AV30)</f>
        <v/>
      </c>
      <c r="AD30" s="0" t="str">
        <f aca="false">IF(Staff!$A30="","",Staff!$AW30)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IF(Staff!$A31="","",Staff!$AL31)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IF(Staff!$A31="","",Staff!$AM31)</f>
        <v/>
      </c>
      <c r="Y31" s="0" t="str">
        <f aca="false">IF(Staff!$A31="","",Staff!$AO31)</f>
        <v/>
      </c>
      <c r="Z31" s="0" t="str">
        <f aca="false">IF(Staff!$A31="","",Staff!$AP31)</f>
        <v/>
      </c>
      <c r="AA31" s="0" t="str">
        <f aca="false">IF(Staff!$A31="","",Staff!$AT31)</f>
        <v/>
      </c>
      <c r="AB31" s="0" t="str">
        <f aca="false">IF(Staff!$A31="","",Staff!$AU31)</f>
        <v/>
      </c>
      <c r="AC31" s="0" t="str">
        <f aca="false">IF(Staff!$A31="","",Staff!$AV31)</f>
        <v/>
      </c>
      <c r="AD31" s="0" t="str">
        <f aca="false">IF(Staff!$A31="","",Staff!$AW31)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IF(Staff!$A32="","",Staff!$AL32)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IF(Staff!$A32="","",Staff!$AM32)</f>
        <v/>
      </c>
      <c r="Y32" s="0" t="str">
        <f aca="false">IF(Staff!$A32="","",Staff!$AO32)</f>
        <v/>
      </c>
      <c r="Z32" s="0" t="str">
        <f aca="false">IF(Staff!$A32="","",Staff!$AP32)</f>
        <v/>
      </c>
      <c r="AA32" s="0" t="str">
        <f aca="false">IF(Staff!$A32="","",Staff!$AT32)</f>
        <v/>
      </c>
      <c r="AB32" s="0" t="str">
        <f aca="false">IF(Staff!$A32="","",Staff!$AU32)</f>
        <v/>
      </c>
      <c r="AC32" s="0" t="str">
        <f aca="false">IF(Staff!$A32="","",Staff!$AV32)</f>
        <v/>
      </c>
      <c r="AD32" s="0" t="str">
        <f aca="false">IF(Staff!$A32="","",Staff!$AW32)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IF(Staff!$A33="","",Staff!$AL33)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IF(Staff!$A33="","",Staff!$AM33)</f>
        <v/>
      </c>
      <c r="Y33" s="0" t="str">
        <f aca="false">IF(Staff!$A33="","",Staff!$AO33)</f>
        <v/>
      </c>
      <c r="Z33" s="0" t="str">
        <f aca="false">IF(Staff!$A33="","",Staff!$AP33)</f>
        <v/>
      </c>
      <c r="AA33" s="0" t="str">
        <f aca="false">IF(Staff!$A33="","",Staff!$AT33)</f>
        <v/>
      </c>
      <c r="AB33" s="0" t="str">
        <f aca="false">IF(Staff!$A33="","",Staff!$AU33)</f>
        <v/>
      </c>
      <c r="AC33" s="0" t="str">
        <f aca="false">IF(Staff!$A33="","",Staff!$AV33)</f>
        <v/>
      </c>
      <c r="AD33" s="0" t="str">
        <f aca="false">IF(Staff!$A33="","",Staff!$AW33)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IF(Staff!$A34="","",Staff!$AL34)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IF(Staff!$A34="","",Staff!$AM34)</f>
        <v/>
      </c>
      <c r="Y34" s="0" t="str">
        <f aca="false">IF(Staff!$A34="","",Staff!$AO34)</f>
        <v/>
      </c>
      <c r="Z34" s="0" t="str">
        <f aca="false">IF(Staff!$A34="","",Staff!$AP34)</f>
        <v/>
      </c>
      <c r="AA34" s="0" t="str">
        <f aca="false">IF(Staff!$A34="","",Staff!$AT34)</f>
        <v/>
      </c>
      <c r="AB34" s="0" t="str">
        <f aca="false">IF(Staff!$A34="","",Staff!$AU34)</f>
        <v/>
      </c>
      <c r="AC34" s="0" t="str">
        <f aca="false">IF(Staff!$A34="","",Staff!$AV34)</f>
        <v/>
      </c>
      <c r="AD34" s="0" t="str">
        <f aca="false">IF(Staff!$A34="","",Staff!$AW34)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IF(Staff!$A35="","",Staff!$AL35)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IF(Staff!$A35="","",Staff!$AM35)</f>
        <v/>
      </c>
      <c r="Y35" s="0" t="str">
        <f aca="false">IF(Staff!$A35="","",Staff!$AO35)</f>
        <v/>
      </c>
      <c r="Z35" s="0" t="str">
        <f aca="false">IF(Staff!$A35="","",Staff!$AP35)</f>
        <v/>
      </c>
      <c r="AA35" s="0" t="str">
        <f aca="false">IF(Staff!$A35="","",Staff!$AT35)</f>
        <v/>
      </c>
      <c r="AB35" s="0" t="str">
        <f aca="false">IF(Staff!$A35="","",Staff!$AU35)</f>
        <v/>
      </c>
      <c r="AC35" s="0" t="str">
        <f aca="false">IF(Staff!$A35="","",Staff!$AV35)</f>
        <v/>
      </c>
      <c r="AD35" s="0" t="str">
        <f aca="false">IF(Staff!$A35="","",Staff!$AW35)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IF(Staff!$A36="","",Staff!$AL36)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IF(Staff!$A36="","",Staff!$AM36)</f>
        <v/>
      </c>
      <c r="Y36" s="0" t="str">
        <f aca="false">IF(Staff!$A36="","",Staff!$AO36)</f>
        <v/>
      </c>
      <c r="Z36" s="0" t="str">
        <f aca="false">IF(Staff!$A36="","",Staff!$AP36)</f>
        <v/>
      </c>
      <c r="AA36" s="0" t="str">
        <f aca="false">IF(Staff!$A36="","",Staff!$AT36)</f>
        <v/>
      </c>
      <c r="AB36" s="0" t="str">
        <f aca="false">IF(Staff!$A36="","",Staff!$AU36)</f>
        <v/>
      </c>
      <c r="AC36" s="0" t="str">
        <f aca="false">IF(Staff!$A36="","",Staff!$AV36)</f>
        <v/>
      </c>
      <c r="AD36" s="0" t="str">
        <f aca="false">IF(Staff!$A36="","",Staff!$AW36)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IF(Staff!$A37="","",Staff!$AL37)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IF(Staff!$A37="","",Staff!$AM37)</f>
        <v/>
      </c>
      <c r="Y37" s="0" t="str">
        <f aca="false">IF(Staff!$A37="","",Staff!$AO37)</f>
        <v/>
      </c>
      <c r="Z37" s="0" t="str">
        <f aca="false">IF(Staff!$A37="","",Staff!$AP37)</f>
        <v/>
      </c>
      <c r="AA37" s="0" t="str">
        <f aca="false">IF(Staff!$A37="","",Staff!$AT37)</f>
        <v/>
      </c>
      <c r="AB37" s="0" t="str">
        <f aca="false">IF(Staff!$A37="","",Staff!$AU37)</f>
        <v/>
      </c>
      <c r="AC37" s="0" t="str">
        <f aca="false">IF(Staff!$A37="","",Staff!$AV37)</f>
        <v/>
      </c>
      <c r="AD37" s="0" t="str">
        <f aca="false">IF(Staff!$A37="","",Staff!$AW37)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IF(Staff!$A38="","",Staff!$AL38)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IF(Staff!$A38="","",Staff!$AM38)</f>
        <v/>
      </c>
      <c r="Y38" s="0" t="str">
        <f aca="false">IF(Staff!$A38="","",Staff!$AO38)</f>
        <v/>
      </c>
      <c r="Z38" s="0" t="str">
        <f aca="false">IF(Staff!$A38="","",Staff!$AP38)</f>
        <v/>
      </c>
      <c r="AA38" s="0" t="str">
        <f aca="false">IF(Staff!$A38="","",Staff!$AT38)</f>
        <v/>
      </c>
      <c r="AB38" s="0" t="str">
        <f aca="false">IF(Staff!$A38="","",Staff!$AU38)</f>
        <v/>
      </c>
      <c r="AC38" s="0" t="str">
        <f aca="false">IF(Staff!$A38="","",Staff!$AV38)</f>
        <v/>
      </c>
      <c r="AD38" s="0" t="str">
        <f aca="false">IF(Staff!$A38="","",Staff!$AW38)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IF(Staff!$A39="","",Staff!$AL39)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IF(Staff!$A39="","",Staff!$AM39)</f>
        <v/>
      </c>
      <c r="Y39" s="0" t="str">
        <f aca="false">IF(Staff!$A39="","",Staff!$AO39)</f>
        <v/>
      </c>
      <c r="Z39" s="0" t="str">
        <f aca="false">IF(Staff!$A39="","",Staff!$AP39)</f>
        <v/>
      </c>
      <c r="AA39" s="0" t="str">
        <f aca="false">IF(Staff!$A39="","",Staff!$AT39)</f>
        <v/>
      </c>
      <c r="AB39" s="0" t="str">
        <f aca="false">IF(Staff!$A39="","",Staff!$AU39)</f>
        <v/>
      </c>
      <c r="AC39" s="0" t="str">
        <f aca="false">IF(Staff!$A39="","",Staff!$AV39)</f>
        <v/>
      </c>
      <c r="AD39" s="0" t="str">
        <f aca="false">IF(Staff!$A39="","",Staff!$AW39)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IF(Staff!$A40="","",Staff!$AL40)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IF(Staff!$A40="","",Staff!$AM40)</f>
        <v/>
      </c>
      <c r="Y40" s="0" t="str">
        <f aca="false">IF(Staff!$A40="","",Staff!$AO40)</f>
        <v/>
      </c>
      <c r="Z40" s="0" t="str">
        <f aca="false">IF(Staff!$A40="","",Staff!$AP40)</f>
        <v/>
      </c>
      <c r="AA40" s="0" t="str">
        <f aca="false">IF(Staff!$A40="","",Staff!$AT40)</f>
        <v/>
      </c>
      <c r="AB40" s="0" t="str">
        <f aca="false">IF(Staff!$A40="","",Staff!$AU40)</f>
        <v/>
      </c>
      <c r="AC40" s="0" t="str">
        <f aca="false">IF(Staff!$A40="","",Staff!$AV40)</f>
        <v/>
      </c>
      <c r="AD40" s="0" t="str">
        <f aca="false">IF(Staff!$A40="","",Staff!$AW40)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IF(Staff!$A41="","",Staff!$AL41)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IF(Staff!$A41="","",Staff!$AM41)</f>
        <v/>
      </c>
      <c r="Y41" s="0" t="str">
        <f aca="false">IF(Staff!$A41="","",Staff!$AO41)</f>
        <v/>
      </c>
      <c r="Z41" s="0" t="str">
        <f aca="false">IF(Staff!$A41="","",Staff!$AP41)</f>
        <v/>
      </c>
      <c r="AA41" s="0" t="str">
        <f aca="false">IF(Staff!$A41="","",Staff!$AT41)</f>
        <v/>
      </c>
      <c r="AB41" s="0" t="str">
        <f aca="false">IF(Staff!$A41="","",Staff!$AU41)</f>
        <v/>
      </c>
      <c r="AC41" s="0" t="str">
        <f aca="false">IF(Staff!$A41="","",Staff!$AV41)</f>
        <v/>
      </c>
      <c r="AD41" s="0" t="str">
        <f aca="false">IF(Staff!$A41="","",Staff!$AW41)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IF(Staff!$A42="","",Staff!$AL42)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IF(Staff!$A42="","",Staff!$AM42)</f>
        <v/>
      </c>
      <c r="Y42" s="0" t="str">
        <f aca="false">IF(Staff!$A42="","",Staff!$AO42)</f>
        <v/>
      </c>
      <c r="Z42" s="0" t="str">
        <f aca="false">IF(Staff!$A42="","",Staff!$AP42)</f>
        <v/>
      </c>
      <c r="AA42" s="0" t="str">
        <f aca="false">IF(Staff!$A42="","",Staff!$AT42)</f>
        <v/>
      </c>
      <c r="AB42" s="0" t="str">
        <f aca="false">IF(Staff!$A42="","",Staff!$AU42)</f>
        <v/>
      </c>
      <c r="AC42" s="0" t="str">
        <f aca="false">IF(Staff!$A42="","",Staff!$AV42)</f>
        <v/>
      </c>
      <c r="AD42" s="0" t="str">
        <f aca="false">IF(Staff!$A42="","",Staff!$AW42)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IF(Staff!$A43="","",Staff!$AL43)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IF(Staff!$A43="","",Staff!$AM43)</f>
        <v/>
      </c>
      <c r="Y43" s="0" t="str">
        <f aca="false">IF(Staff!$A43="","",Staff!$AO43)</f>
        <v/>
      </c>
      <c r="Z43" s="0" t="str">
        <f aca="false">IF(Staff!$A43="","",Staff!$AP43)</f>
        <v/>
      </c>
      <c r="AA43" s="0" t="str">
        <f aca="false">IF(Staff!$A43="","",Staff!$AT43)</f>
        <v/>
      </c>
      <c r="AB43" s="0" t="str">
        <f aca="false">IF(Staff!$A43="","",Staff!$AU43)</f>
        <v/>
      </c>
      <c r="AC43" s="0" t="str">
        <f aca="false">IF(Staff!$A43="","",Staff!$AV43)</f>
        <v/>
      </c>
      <c r="AD43" s="0" t="str">
        <f aca="false">IF(Staff!$A43="","",Staff!$AW43)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IF(Staff!$A44="","",Staff!$AL44)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IF(Staff!$A44="","",Staff!$AM44)</f>
        <v/>
      </c>
      <c r="Y44" s="0" t="str">
        <f aca="false">IF(Staff!$A44="","",Staff!$AO44)</f>
        <v/>
      </c>
      <c r="Z44" s="0" t="str">
        <f aca="false">IF(Staff!$A44="","",Staff!$AP44)</f>
        <v/>
      </c>
      <c r="AA44" s="0" t="str">
        <f aca="false">IF(Staff!$A44="","",Staff!$AT44)</f>
        <v/>
      </c>
      <c r="AB44" s="0" t="str">
        <f aca="false">IF(Staff!$A44="","",Staff!$AU44)</f>
        <v/>
      </c>
      <c r="AC44" s="0" t="str">
        <f aca="false">IF(Staff!$A44="","",Staff!$AV44)</f>
        <v/>
      </c>
      <c r="AD44" s="0" t="str">
        <f aca="false">IF(Staff!$A44="","",Staff!$AW44)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IF(Staff!$A45="","",Staff!$AL45)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IF(Staff!$A45="","",Staff!$AM45)</f>
        <v/>
      </c>
      <c r="Y45" s="0" t="str">
        <f aca="false">IF(Staff!$A45="","",Staff!$AO45)</f>
        <v/>
      </c>
      <c r="Z45" s="0" t="str">
        <f aca="false">IF(Staff!$A45="","",Staff!$AP45)</f>
        <v/>
      </c>
      <c r="AA45" s="0" t="str">
        <f aca="false">IF(Staff!$A45="","",Staff!$AT45)</f>
        <v/>
      </c>
      <c r="AB45" s="0" t="str">
        <f aca="false">IF(Staff!$A45="","",Staff!$AU45)</f>
        <v/>
      </c>
      <c r="AC45" s="0" t="str">
        <f aca="false">IF(Staff!$A45="","",Staff!$AV45)</f>
        <v/>
      </c>
      <c r="AD45" s="0" t="str">
        <f aca="false">IF(Staff!$A45="","",Staff!$AW45)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IF(Staff!$A46="","",Staff!$AL46)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IF(Staff!$A46="","",Staff!$AM46)</f>
        <v/>
      </c>
      <c r="Y46" s="0" t="str">
        <f aca="false">IF(Staff!$A46="","",Staff!$AO46)</f>
        <v/>
      </c>
      <c r="Z46" s="0" t="str">
        <f aca="false">IF(Staff!$A46="","",Staff!$AP46)</f>
        <v/>
      </c>
      <c r="AA46" s="0" t="str">
        <f aca="false">IF(Staff!$A46="","",Staff!$AT46)</f>
        <v/>
      </c>
      <c r="AB46" s="0" t="str">
        <f aca="false">IF(Staff!$A46="","",Staff!$AU46)</f>
        <v/>
      </c>
      <c r="AC46" s="0" t="str">
        <f aca="false">IF(Staff!$A46="","",Staff!$AV46)</f>
        <v/>
      </c>
      <c r="AD46" s="0" t="str">
        <f aca="false">IF(Staff!$A46="","",Staff!$AW46)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IF(Staff!$A47="","",Staff!$AL47)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IF(Staff!$A47="","",Staff!$AM47)</f>
        <v/>
      </c>
      <c r="Y47" s="0" t="str">
        <f aca="false">IF(Staff!$A47="","",Staff!$AO47)</f>
        <v/>
      </c>
      <c r="Z47" s="0" t="str">
        <f aca="false">IF(Staff!$A47="","",Staff!$AP47)</f>
        <v/>
      </c>
      <c r="AA47" s="0" t="str">
        <f aca="false">IF(Staff!$A47="","",Staff!$AT47)</f>
        <v/>
      </c>
      <c r="AB47" s="0" t="str">
        <f aca="false">IF(Staff!$A47="","",Staff!$AU47)</f>
        <v/>
      </c>
      <c r="AC47" s="0" t="str">
        <f aca="false">IF(Staff!$A47="","",Staff!$AV47)</f>
        <v/>
      </c>
      <c r="AD47" s="0" t="str">
        <f aca="false">IF(Staff!$A47="","",Staff!$AW47)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IF(Staff!$A48="","",Staff!$AL48)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IF(Staff!$A48="","",Staff!$AM48)</f>
        <v/>
      </c>
      <c r="Y48" s="0" t="str">
        <f aca="false">IF(Staff!$A48="","",Staff!$AO48)</f>
        <v/>
      </c>
      <c r="Z48" s="0" t="str">
        <f aca="false">IF(Staff!$A48="","",Staff!$AP48)</f>
        <v/>
      </c>
      <c r="AA48" s="0" t="str">
        <f aca="false">IF(Staff!$A48="","",Staff!$AT48)</f>
        <v/>
      </c>
      <c r="AB48" s="0" t="str">
        <f aca="false">IF(Staff!$A48="","",Staff!$AU48)</f>
        <v/>
      </c>
      <c r="AC48" s="0" t="str">
        <f aca="false">IF(Staff!$A48="","",Staff!$AV48)</f>
        <v/>
      </c>
      <c r="AD48" s="0" t="str">
        <f aca="false">IF(Staff!$A48="","",Staff!$AW48)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IF(Staff!$A49="","",Staff!$AL49)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IF(Staff!$A49="","",Staff!$AM49)</f>
        <v/>
      </c>
      <c r="Y49" s="0" t="str">
        <f aca="false">IF(Staff!$A49="","",Staff!$AO49)</f>
        <v/>
      </c>
      <c r="Z49" s="0" t="str">
        <f aca="false">IF(Staff!$A49="","",Staff!$AP49)</f>
        <v/>
      </c>
      <c r="AA49" s="0" t="str">
        <f aca="false">IF(Staff!$A49="","",Staff!$AT49)</f>
        <v/>
      </c>
      <c r="AB49" s="0" t="str">
        <f aca="false">IF(Staff!$A49="","",Staff!$AU49)</f>
        <v/>
      </c>
      <c r="AC49" s="0" t="str">
        <f aca="false">IF(Staff!$A49="","",Staff!$AV49)</f>
        <v/>
      </c>
      <c r="AD49" s="0" t="str">
        <f aca="false">IF(Staff!$A49="","",Staff!$AW49)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IF(Staff!$A50="","",Staff!$AL50)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IF(Staff!$A50="","",Staff!$AM50)</f>
        <v/>
      </c>
      <c r="Y50" s="0" t="str">
        <f aca="false">IF(Staff!$A50="","",Staff!$AO50)</f>
        <v/>
      </c>
      <c r="Z50" s="0" t="str">
        <f aca="false">IF(Staff!$A50="","",Staff!$AP50)</f>
        <v/>
      </c>
      <c r="AA50" s="0" t="str">
        <f aca="false">IF(Staff!$A50="","",Staff!$AT50)</f>
        <v/>
      </c>
      <c r="AB50" s="0" t="str">
        <f aca="false">IF(Staff!$A50="","",Staff!$AU50)</f>
        <v/>
      </c>
      <c r="AC50" s="0" t="str">
        <f aca="false">IF(Staff!$A50="","",Staff!$AV50)</f>
        <v/>
      </c>
      <c r="AD50" s="0" t="str">
        <f aca="false">IF(Staff!$A50="","",Staff!$AW50)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IF(Staff!$A51="","",Staff!$AL51)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IF(Staff!$A51="","",Staff!$AM51)</f>
        <v/>
      </c>
      <c r="Y51" s="0" t="str">
        <f aca="false">IF(Staff!$A51="","",Staff!$AO51)</f>
        <v/>
      </c>
      <c r="Z51" s="0" t="str">
        <f aca="false">IF(Staff!$A51="","",Staff!$AP51)</f>
        <v/>
      </c>
      <c r="AA51" s="0" t="str">
        <f aca="false">IF(Staff!$A51="","",Staff!$AT51)</f>
        <v/>
      </c>
      <c r="AB51" s="0" t="str">
        <f aca="false">IF(Staff!$A51="","",Staff!$AU51)</f>
        <v/>
      </c>
      <c r="AC51" s="0" t="str">
        <f aca="false">IF(Staff!$A51="","",Staff!$AV51)</f>
        <v/>
      </c>
      <c r="AD51" s="0" t="str">
        <f aca="false">IF(Staff!$A51="","",Staff!$AW51)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IF(Staff!$A52="","",Staff!$AL52)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IF(Staff!$A52="","",Staff!$AM52)</f>
        <v/>
      </c>
      <c r="Y52" s="0" t="str">
        <f aca="false">IF(Staff!$A52="","",Staff!$AO52)</f>
        <v/>
      </c>
      <c r="Z52" s="0" t="str">
        <f aca="false">IF(Staff!$A52="","",Staff!$AP52)</f>
        <v/>
      </c>
      <c r="AA52" s="0" t="str">
        <f aca="false">IF(Staff!$A52="","",Staff!$AT52)</f>
        <v/>
      </c>
      <c r="AB52" s="0" t="str">
        <f aca="false">IF(Staff!$A52="","",Staff!$AU52)</f>
        <v/>
      </c>
      <c r="AC52" s="0" t="str">
        <f aca="false">IF(Staff!$A52="","",Staff!$AV52)</f>
        <v/>
      </c>
      <c r="AD52" s="0" t="str">
        <f aca="false">IF(Staff!$A52="","",Staff!$AW52)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IF(Staff!$A53="","",Staff!$AL53)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IF(Staff!$A53="","",Staff!$AM53)</f>
        <v/>
      </c>
      <c r="Y53" s="0" t="str">
        <f aca="false">IF(Staff!$A53="","",Staff!$AO53)</f>
        <v/>
      </c>
      <c r="Z53" s="0" t="str">
        <f aca="false">IF(Staff!$A53="","",Staff!$AP53)</f>
        <v/>
      </c>
      <c r="AA53" s="0" t="str">
        <f aca="false">IF(Staff!$A53="","",Staff!$AT53)</f>
        <v/>
      </c>
      <c r="AB53" s="0" t="str">
        <f aca="false">IF(Staff!$A53="","",Staff!$AU53)</f>
        <v/>
      </c>
      <c r="AC53" s="0" t="str">
        <f aca="false">IF(Staff!$A53="","",Staff!$AV53)</f>
        <v/>
      </c>
      <c r="AD53" s="0" t="str">
        <f aca="false">IF(Staff!$A53="","",Staff!$AW53)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IF(Staff!$A54="","",Staff!$AL54)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IF(Staff!$A54="","",Staff!$AM54)</f>
        <v/>
      </c>
      <c r="Y54" s="0" t="str">
        <f aca="false">IF(Staff!$A54="","",Staff!$AO54)</f>
        <v/>
      </c>
      <c r="Z54" s="0" t="str">
        <f aca="false">IF(Staff!$A54="","",Staff!$AP54)</f>
        <v/>
      </c>
      <c r="AA54" s="0" t="str">
        <f aca="false">IF(Staff!$A54="","",Staff!$AT54)</f>
        <v/>
      </c>
      <c r="AB54" s="0" t="str">
        <f aca="false">IF(Staff!$A54="","",Staff!$AU54)</f>
        <v/>
      </c>
      <c r="AC54" s="0" t="str">
        <f aca="false">IF(Staff!$A54="","",Staff!$AV54)</f>
        <v/>
      </c>
      <c r="AD54" s="0" t="str">
        <f aca="false">IF(Staff!$A54="","",Staff!$AW54)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IF(Staff!$A55="","",Staff!$AL55)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IF(Staff!$A55="","",Staff!$AM55)</f>
        <v/>
      </c>
      <c r="Y55" s="0" t="str">
        <f aca="false">IF(Staff!$A55="","",Staff!$AO55)</f>
        <v/>
      </c>
      <c r="Z55" s="0" t="str">
        <f aca="false">IF(Staff!$A55="","",Staff!$AP55)</f>
        <v/>
      </c>
      <c r="AA55" s="0" t="str">
        <f aca="false">IF(Staff!$A55="","",Staff!$AT55)</f>
        <v/>
      </c>
      <c r="AB55" s="0" t="str">
        <f aca="false">IF(Staff!$A55="","",Staff!$AU55)</f>
        <v/>
      </c>
      <c r="AC55" s="0" t="str">
        <f aca="false">IF(Staff!$A55="","",Staff!$AV55)</f>
        <v/>
      </c>
      <c r="AD55" s="0" t="str">
        <f aca="false">IF(Staff!$A55="","",Staff!$AW55)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IF(Staff!$A56="","",Staff!$AL56)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IF(Staff!$A56="","",Staff!$AM56)</f>
        <v/>
      </c>
      <c r="Y56" s="0" t="str">
        <f aca="false">IF(Staff!$A56="","",Staff!$AO56)</f>
        <v/>
      </c>
      <c r="Z56" s="0" t="str">
        <f aca="false">IF(Staff!$A56="","",Staff!$AP56)</f>
        <v/>
      </c>
      <c r="AA56" s="0" t="str">
        <f aca="false">IF(Staff!$A56="","",Staff!$AT56)</f>
        <v/>
      </c>
      <c r="AB56" s="0" t="str">
        <f aca="false">IF(Staff!$A56="","",Staff!$AU56)</f>
        <v/>
      </c>
      <c r="AC56" s="0" t="str">
        <f aca="false">IF(Staff!$A56="","",Staff!$AV56)</f>
        <v/>
      </c>
      <c r="AD56" s="0" t="str">
        <f aca="false">IF(Staff!$A56="","",Staff!$AW56)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IF(Staff!$A57="","",Staff!$AL57)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IF(Staff!$A57="","",Staff!$AM57)</f>
        <v/>
      </c>
      <c r="Y57" s="0" t="str">
        <f aca="false">IF(Staff!$A57="","",Staff!$AO57)</f>
        <v/>
      </c>
      <c r="Z57" s="0" t="str">
        <f aca="false">IF(Staff!$A57="","",Staff!$AP57)</f>
        <v/>
      </c>
      <c r="AA57" s="0" t="str">
        <f aca="false">IF(Staff!$A57="","",Staff!$AT57)</f>
        <v/>
      </c>
      <c r="AB57" s="0" t="str">
        <f aca="false">IF(Staff!$A57="","",Staff!$AU57)</f>
        <v/>
      </c>
      <c r="AC57" s="0" t="str">
        <f aca="false">IF(Staff!$A57="","",Staff!$AV57)</f>
        <v/>
      </c>
      <c r="AD57" s="0" t="str">
        <f aca="false">IF(Staff!$A57="","",Staff!$AW57)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IF(Staff!$A58="","",Staff!$AL58)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IF(Staff!$A58="","",Staff!$AM58)</f>
        <v/>
      </c>
      <c r="Y58" s="0" t="str">
        <f aca="false">IF(Staff!$A58="","",Staff!$AO58)</f>
        <v/>
      </c>
      <c r="Z58" s="0" t="str">
        <f aca="false">IF(Staff!$A58="","",Staff!$AP58)</f>
        <v/>
      </c>
      <c r="AA58" s="0" t="str">
        <f aca="false">IF(Staff!$A58="","",Staff!$AT58)</f>
        <v/>
      </c>
      <c r="AB58" s="0" t="str">
        <f aca="false">IF(Staff!$A58="","",Staff!$AU58)</f>
        <v/>
      </c>
      <c r="AC58" s="0" t="str">
        <f aca="false">IF(Staff!$A58="","",Staff!$AV58)</f>
        <v/>
      </c>
      <c r="AD58" s="0" t="str">
        <f aca="false">IF(Staff!$A58="","",Staff!$AW58)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IF(Staff!$A59="","",Staff!$AL59)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IF(Staff!$A59="","",Staff!$AM59)</f>
        <v/>
      </c>
      <c r="Y59" s="0" t="str">
        <f aca="false">IF(Staff!$A59="","",Staff!$AO59)</f>
        <v/>
      </c>
      <c r="Z59" s="0" t="str">
        <f aca="false">IF(Staff!$A59="","",Staff!$AP59)</f>
        <v/>
      </c>
      <c r="AA59" s="0" t="str">
        <f aca="false">IF(Staff!$A59="","",Staff!$AT59)</f>
        <v/>
      </c>
      <c r="AB59" s="0" t="str">
        <f aca="false">IF(Staff!$A59="","",Staff!$AU59)</f>
        <v/>
      </c>
      <c r="AC59" s="0" t="str">
        <f aca="false">IF(Staff!$A59="","",Staff!$AV59)</f>
        <v/>
      </c>
      <c r="AD59" s="0" t="str">
        <f aca="false">IF(Staff!$A59="","",Staff!$AW59)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IF(Staff!$A60="","",Staff!$AL60)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IF(Staff!$A60="","",Staff!$AM60)</f>
        <v/>
      </c>
      <c r="Y60" s="0" t="str">
        <f aca="false">IF(Staff!$A60="","",Staff!$AO60)</f>
        <v/>
      </c>
      <c r="Z60" s="0" t="str">
        <f aca="false">IF(Staff!$A60="","",Staff!$AP60)</f>
        <v/>
      </c>
      <c r="AA60" s="0" t="str">
        <f aca="false">IF(Staff!$A60="","",Staff!$AT60)</f>
        <v/>
      </c>
      <c r="AB60" s="0" t="str">
        <f aca="false">IF(Staff!$A60="","",Staff!$AU60)</f>
        <v/>
      </c>
      <c r="AC60" s="0" t="str">
        <f aca="false">IF(Staff!$A60="","",Staff!$AV60)</f>
        <v/>
      </c>
      <c r="AD60" s="0" t="str">
        <f aca="false">IF(Staff!$A60="","",Staff!$AW60)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IF(Staff!$A61="","",Staff!$AL61)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IF(Staff!$A61="","",Staff!$AM61)</f>
        <v/>
      </c>
      <c r="Y61" s="0" t="str">
        <f aca="false">IF(Staff!$A61="","",Staff!$AO61)</f>
        <v/>
      </c>
      <c r="Z61" s="0" t="str">
        <f aca="false">IF(Staff!$A61="","",Staff!$AP61)</f>
        <v/>
      </c>
      <c r="AA61" s="0" t="str">
        <f aca="false">IF(Staff!$A61="","",Staff!$AT61)</f>
        <v/>
      </c>
      <c r="AB61" s="0" t="str">
        <f aca="false">IF(Staff!$A61="","",Staff!$AU61)</f>
        <v/>
      </c>
      <c r="AC61" s="0" t="str">
        <f aca="false">IF(Staff!$A61="","",Staff!$AV61)</f>
        <v/>
      </c>
      <c r="AD61" s="0" t="str">
        <f aca="false">IF(Staff!$A61="","",Staff!$AW61)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IF(Staff!$A62="","",Staff!$AL62)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IF(Staff!$A62="","",Staff!$AM62)</f>
        <v/>
      </c>
      <c r="Y62" s="0" t="str">
        <f aca="false">IF(Staff!$A62="","",Staff!$AO62)</f>
        <v/>
      </c>
      <c r="Z62" s="0" t="str">
        <f aca="false">IF(Staff!$A62="","",Staff!$AP62)</f>
        <v/>
      </c>
      <c r="AA62" s="0" t="str">
        <f aca="false">IF(Staff!$A62="","",Staff!$AT62)</f>
        <v/>
      </c>
      <c r="AB62" s="0" t="str">
        <f aca="false">IF(Staff!$A62="","",Staff!$AU62)</f>
        <v/>
      </c>
      <c r="AC62" s="0" t="str">
        <f aca="false">IF(Staff!$A62="","",Staff!$AV62)</f>
        <v/>
      </c>
      <c r="AD62" s="0" t="str">
        <f aca="false">IF(Staff!$A62="","",Staff!$AW62)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IF(Staff!$A63="","",Staff!$AL63)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IF(Staff!$A63="","",Staff!$AM63)</f>
        <v/>
      </c>
      <c r="Y63" s="0" t="str">
        <f aca="false">IF(Staff!$A63="","",Staff!$AO63)</f>
        <v/>
      </c>
      <c r="Z63" s="0" t="str">
        <f aca="false">IF(Staff!$A63="","",Staff!$AP63)</f>
        <v/>
      </c>
      <c r="AA63" s="0" t="str">
        <f aca="false">IF(Staff!$A63="","",Staff!$AT63)</f>
        <v/>
      </c>
      <c r="AB63" s="0" t="str">
        <f aca="false">IF(Staff!$A63="","",Staff!$AU63)</f>
        <v/>
      </c>
      <c r="AC63" s="0" t="str">
        <f aca="false">IF(Staff!$A63="","",Staff!$AV63)</f>
        <v/>
      </c>
      <c r="AD63" s="0" t="str">
        <f aca="false">IF(Staff!$A63="","",Staff!$AW63)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IF(Staff!$A64="","",Staff!$AL64)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IF(Staff!$A64="","",Staff!$AM64)</f>
        <v/>
      </c>
      <c r="Y64" s="0" t="str">
        <f aca="false">IF(Staff!$A64="","",Staff!$AO64)</f>
        <v/>
      </c>
      <c r="Z64" s="0" t="str">
        <f aca="false">IF(Staff!$A64="","",Staff!$AP64)</f>
        <v/>
      </c>
      <c r="AA64" s="0" t="str">
        <f aca="false">IF(Staff!$A64="","",Staff!$AT64)</f>
        <v/>
      </c>
      <c r="AB64" s="0" t="str">
        <f aca="false">IF(Staff!$A64="","",Staff!$AU64)</f>
        <v/>
      </c>
      <c r="AC64" s="0" t="str">
        <f aca="false">IF(Staff!$A64="","",Staff!$AV64)</f>
        <v/>
      </c>
      <c r="AD64" s="0" t="str">
        <f aca="false">IF(Staff!$A64="","",Staff!$AW64)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IF(Staff!$A65="","",Staff!$AL65)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IF(Staff!$A65="","",Staff!$AM65)</f>
        <v/>
      </c>
      <c r="Y65" s="0" t="str">
        <f aca="false">IF(Staff!$A65="","",Staff!$AO65)</f>
        <v/>
      </c>
      <c r="Z65" s="0" t="str">
        <f aca="false">IF(Staff!$A65="","",Staff!$AP65)</f>
        <v/>
      </c>
      <c r="AA65" s="0" t="str">
        <f aca="false">IF(Staff!$A65="","",Staff!$AT65)</f>
        <v/>
      </c>
      <c r="AB65" s="0" t="str">
        <f aca="false">IF(Staff!$A65="","",Staff!$AU65)</f>
        <v/>
      </c>
      <c r="AC65" s="0" t="str">
        <f aca="false">IF(Staff!$A65="","",Staff!$AV65)</f>
        <v/>
      </c>
      <c r="AD65" s="0" t="str">
        <f aca="false">IF(Staff!$A65="","",Staff!$AW65)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IF(Staff!$A66="","",Staff!$AL66)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IF(Staff!$A66="","",Staff!$AM66)</f>
        <v/>
      </c>
      <c r="Y66" s="0" t="str">
        <f aca="false">IF(Staff!$A66="","",Staff!$AO66)</f>
        <v/>
      </c>
      <c r="Z66" s="0" t="str">
        <f aca="false">IF(Staff!$A66="","",Staff!$AP66)</f>
        <v/>
      </c>
      <c r="AA66" s="0" t="str">
        <f aca="false">IF(Staff!$A66="","",Staff!$AT66)</f>
        <v/>
      </c>
      <c r="AB66" s="0" t="str">
        <f aca="false">IF(Staff!$A66="","",Staff!$AU66)</f>
        <v/>
      </c>
      <c r="AC66" s="0" t="str">
        <f aca="false">IF(Staff!$A66="","",Staff!$AV66)</f>
        <v/>
      </c>
      <c r="AD66" s="0" t="str">
        <f aca="false">IF(Staff!$A66="","",Staff!$AW66)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IF(Staff!$A67="","",Staff!$AL67)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IF(Staff!$A67="","",Staff!$AM67)</f>
        <v/>
      </c>
      <c r="Y67" s="0" t="str">
        <f aca="false">IF(Staff!$A67="","",Staff!$AO67)</f>
        <v/>
      </c>
      <c r="Z67" s="0" t="str">
        <f aca="false">IF(Staff!$A67="","",Staff!$AP67)</f>
        <v/>
      </c>
      <c r="AA67" s="0" t="str">
        <f aca="false">IF(Staff!$A67="","",Staff!$AT67)</f>
        <v/>
      </c>
      <c r="AB67" s="0" t="str">
        <f aca="false">IF(Staff!$A67="","",Staff!$AU67)</f>
        <v/>
      </c>
      <c r="AC67" s="0" t="str">
        <f aca="false">IF(Staff!$A67="","",Staff!$AV67)</f>
        <v/>
      </c>
      <c r="AD67" s="0" t="str">
        <f aca="false">IF(Staff!$A67="","",Staff!$AW67)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IF(Staff!$A68="","",Staff!$AL68)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IF(Staff!$A68="","",Staff!$AM68)</f>
        <v/>
      </c>
      <c r="Y68" s="0" t="str">
        <f aca="false">IF(Staff!$A68="","",Staff!$AO68)</f>
        <v/>
      </c>
      <c r="Z68" s="0" t="str">
        <f aca="false">IF(Staff!$A68="","",Staff!$AP68)</f>
        <v/>
      </c>
      <c r="AA68" s="0" t="str">
        <f aca="false">IF(Staff!$A68="","",Staff!$AT68)</f>
        <v/>
      </c>
      <c r="AB68" s="0" t="str">
        <f aca="false">IF(Staff!$A68="","",Staff!$AU68)</f>
        <v/>
      </c>
      <c r="AC68" s="0" t="str">
        <f aca="false">IF(Staff!$A68="","",Staff!$AV68)</f>
        <v/>
      </c>
      <c r="AD68" s="0" t="str">
        <f aca="false">IF(Staff!$A68="","",Staff!$AW68)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IF(Staff!$A69="","",Staff!$AL69)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IF(Staff!$A69="","",Staff!$AM69)</f>
        <v/>
      </c>
      <c r="Y69" s="0" t="str">
        <f aca="false">IF(Staff!$A69="","",Staff!$AO69)</f>
        <v/>
      </c>
      <c r="Z69" s="0" t="str">
        <f aca="false">IF(Staff!$A69="","",Staff!$AP69)</f>
        <v/>
      </c>
      <c r="AA69" s="0" t="str">
        <f aca="false">IF(Staff!$A69="","",Staff!$AT69)</f>
        <v/>
      </c>
      <c r="AB69" s="0" t="str">
        <f aca="false">IF(Staff!$A69="","",Staff!$AU69)</f>
        <v/>
      </c>
      <c r="AC69" s="0" t="str">
        <f aca="false">IF(Staff!$A69="","",Staff!$AV69)</f>
        <v/>
      </c>
      <c r="AD69" s="0" t="str">
        <f aca="false">IF(Staff!$A69="","",Staff!$AW69)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IF(Staff!$A70="","",Staff!$AL70)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IF(Staff!$A70="","",Staff!$AM70)</f>
        <v/>
      </c>
      <c r="Y70" s="0" t="str">
        <f aca="false">IF(Staff!$A70="","",Staff!$AO70)</f>
        <v/>
      </c>
      <c r="Z70" s="0" t="str">
        <f aca="false">IF(Staff!$A70="","",Staff!$AP70)</f>
        <v/>
      </c>
      <c r="AA70" s="0" t="str">
        <f aca="false">IF(Staff!$A70="","",Staff!$AT70)</f>
        <v/>
      </c>
      <c r="AB70" s="0" t="str">
        <f aca="false">IF(Staff!$A70="","",Staff!$AU70)</f>
        <v/>
      </c>
      <c r="AC70" s="0" t="str">
        <f aca="false">IF(Staff!$A70="","",Staff!$AV70)</f>
        <v/>
      </c>
      <c r="AD70" s="0" t="str">
        <f aca="false">IF(Staff!$A70="","",Staff!$AW70)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IF(Staff!$A71="","",Staff!$AL71)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IF(Staff!$A71="","",Staff!$AM71)</f>
        <v/>
      </c>
      <c r="Y71" s="0" t="str">
        <f aca="false">IF(Staff!$A71="","",Staff!$AO71)</f>
        <v/>
      </c>
      <c r="Z71" s="0" t="str">
        <f aca="false">IF(Staff!$A71="","",Staff!$AP71)</f>
        <v/>
      </c>
      <c r="AA71" s="0" t="str">
        <f aca="false">IF(Staff!$A71="","",Staff!$AT71)</f>
        <v/>
      </c>
      <c r="AB71" s="0" t="str">
        <f aca="false">IF(Staff!$A71="","",Staff!$AU71)</f>
        <v/>
      </c>
      <c r="AC71" s="0" t="str">
        <f aca="false">IF(Staff!$A71="","",Staff!$AV71)</f>
        <v/>
      </c>
      <c r="AD71" s="0" t="str">
        <f aca="false">IF(Staff!$A71="","",Staff!$AW71)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IF(Staff!$A72="","",Staff!$AL72)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IF(Staff!$A72="","",Staff!$AM72)</f>
        <v/>
      </c>
      <c r="Y72" s="0" t="str">
        <f aca="false">IF(Staff!$A72="","",Staff!$AO72)</f>
        <v/>
      </c>
      <c r="Z72" s="0" t="str">
        <f aca="false">IF(Staff!$A72="","",Staff!$AP72)</f>
        <v/>
      </c>
      <c r="AA72" s="0" t="str">
        <f aca="false">IF(Staff!$A72="","",Staff!$AT72)</f>
        <v/>
      </c>
      <c r="AB72" s="0" t="str">
        <f aca="false">IF(Staff!$A72="","",Staff!$AU72)</f>
        <v/>
      </c>
      <c r="AC72" s="0" t="str">
        <f aca="false">IF(Staff!$A72="","",Staff!$AV72)</f>
        <v/>
      </c>
      <c r="AD72" s="0" t="str">
        <f aca="false">IF(Staff!$A72="","",Staff!$AW72)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IF(Staff!$A73="","",Staff!$AL73)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IF(Staff!$A73="","",Staff!$AM73)</f>
        <v/>
      </c>
      <c r="Y73" s="0" t="str">
        <f aca="false">IF(Staff!$A73="","",Staff!$AO73)</f>
        <v/>
      </c>
      <c r="Z73" s="0" t="str">
        <f aca="false">IF(Staff!$A73="","",Staff!$AP73)</f>
        <v/>
      </c>
      <c r="AA73" s="0" t="str">
        <f aca="false">IF(Staff!$A73="","",Staff!$AT73)</f>
        <v/>
      </c>
      <c r="AB73" s="0" t="str">
        <f aca="false">IF(Staff!$A73="","",Staff!$AU73)</f>
        <v/>
      </c>
      <c r="AC73" s="0" t="str">
        <f aca="false">IF(Staff!$A73="","",Staff!$AV73)</f>
        <v/>
      </c>
      <c r="AD73" s="0" t="str">
        <f aca="false">IF(Staff!$A73="","",Staff!$AW73)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IF(Staff!$A74="","",Staff!$AL74)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IF(Staff!$A74="","",Staff!$AM74)</f>
        <v/>
      </c>
      <c r="Y74" s="0" t="str">
        <f aca="false">IF(Staff!$A74="","",Staff!$AO74)</f>
        <v/>
      </c>
      <c r="Z74" s="0" t="str">
        <f aca="false">IF(Staff!$A74="","",Staff!$AP74)</f>
        <v/>
      </c>
      <c r="AA74" s="0" t="str">
        <f aca="false">IF(Staff!$A74="","",Staff!$AT74)</f>
        <v/>
      </c>
      <c r="AB74" s="0" t="str">
        <f aca="false">IF(Staff!$A74="","",Staff!$AU74)</f>
        <v/>
      </c>
      <c r="AC74" s="0" t="str">
        <f aca="false">IF(Staff!$A74="","",Staff!$AV74)</f>
        <v/>
      </c>
      <c r="AD74" s="0" t="str">
        <f aca="false">IF(Staff!$A74="","",Staff!$AW74)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IF(Staff!$A75="","",Staff!$AL75)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IF(Staff!$A76="","",Staff!$AL76)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IF(Staff!$A77="","",Staff!$AL77)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IF(Staff!$A78="","",Staff!$AL78)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IF(Staff!$A79="","",Staff!$AL79)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IF(Staff!$A80="","",Staff!$AL80)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IF(Staff!$A81="","",Staff!$AL81)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IF(Staff!$A82="","",Staff!$AL82)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IF(Staff!$A83="","",Staff!$AL83)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IF(Staff!$A84="","",Staff!$AL84)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IF(Staff!$A85="","",Staff!$AL85)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IF(Staff!$A86="","",Staff!$AL86)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IF(Staff!$A87="","",Staff!$AL87)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IF(Staff!$A88="","",Staff!$AL88)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IF(Staff!$A89="","",Staff!$AL89)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IF(Staff!$A90="","",Staff!$AL90)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IF(Staff!$A91="","",Staff!$AL91)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IF(Staff!$A92="","",Staff!$AL92)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IF(Staff!$A93="","",Staff!$AL93)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IF(Staff!$A94="","",Staff!$AL94)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IF(Staff!$A95="","",Staff!$AL95)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IF(Staff!$A96="","",Staff!$AL96)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IF(Staff!$A97="","",Staff!$AL97)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IF(Staff!$A98="","",Staff!$AL98)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IF(Staff!$A99="","",Staff!$AL99)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IF(Staff!$A100="","",Staff!$AL100)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IF(Staff!$A101="","",Staff!$AL101)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IF(Staff!$A102="","",Staff!$AL102)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IF(Staff!$A103="","",Staff!$AL103)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IF(Staff!$A104="","",Staff!$AL104)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IF(Staff!$A105="","",Staff!$AL105)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IF(Staff!$A106="","",Staff!$AL106)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IF(Staff!$A107="","",Staff!$AL107)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IF(Staff!$A108="","",Staff!$AL108)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IF(Staff!$A109="","",Staff!$AL109)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IF(Staff!$A110="","",Staff!$AL110)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IF(Staff!$A111="","",Staff!$AL111)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IF(Staff!$A112="","",Staff!$AL112)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IF(Staff!$A113="","",Staff!$AL113)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IF(Staff!$A114="","",Staff!$AL114)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IF(Staff!$A115="","",Staff!$AL115)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IF(Staff!$A116="","",Staff!$AL116)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IF(Staff!$A117="","",Staff!$AL117)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IF(Staff!$A118="","",Staff!$AL118)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IF(Staff!$A119="","",Staff!$AL119)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IF(Staff!$A120="","",Staff!$AL120)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IF(Staff!$A121="","",Staff!$AL121)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IF(Staff!$A122="","",Staff!$AL122)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IF(Staff!$A123="","",Staff!$AL123)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IF(Staff!$A124="","",Staff!$AL124)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IF(Staff!$A125="","",Staff!$AL125)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IF(Staff!$A126="","",Staff!$AL126)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IF(Staff!$A127="","",Staff!$AL127)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IF(Staff!$A128="","",Staff!$AL128)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IF(Staff!$A129="","",Staff!$AL129)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IF(Staff!$A130="","",Staff!$AL130)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IF(Staff!$A131="","",Staff!$AL131)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IF(Staff!$A132="","",Staff!$AL132)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IF(Staff!$A133="","",Staff!$AL133)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IF(Staff!$A134="","",Staff!$AL134)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IF(Staff!$A135="","",Staff!$AL135)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IF(Staff!$A136="","",Staff!$AL136)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IF(Staff!$A137="","",Staff!$AL137)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IF(Staff!$A138="","",Staff!$AL138)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IF(Staff!$A139="","",Staff!$AL139)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IF(Staff!$A140="","",Staff!$AL140)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IF(Staff!$A141="","",Staff!$AL141)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IF(Staff!$A142="","",Staff!$AL142)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IF(Staff!$A143="","",Staff!$AL143)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IF(Staff!$A144="","",Staff!$AL144)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IF(Staff!$A145="","",Staff!$AL145)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IF(Staff!$A146="","",Staff!$AL146)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IF(Staff!$A147="","",Staff!$AL147)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IF(Staff!$A148="","",Staff!$AL148)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IF(Staff!$A149="","",Staff!$AL149)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IF(Staff!$A150="","",Staff!$AL150)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IF(Staff!$A151="","",Staff!$AL151)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IF(Staff!$A152="","",Staff!$AL152)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IF(Staff!$A153="","",Staff!$AL153)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IF(Staff!$A154="","",Staff!$AL154)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160</v>
      </c>
    </row>
    <row r="2" customFormat="false" ht="15" hidden="false" customHeight="false" outlineLevel="0" collapsed="false">
      <c r="A2" s="4" t="s">
        <v>161</v>
      </c>
    </row>
    <row r="3" customFormat="false" ht="15" hidden="false" customHeight="false" outlineLevel="0" collapsed="false">
      <c r="A3" s="5" t="s">
        <v>162</v>
      </c>
      <c r="B3" s="29" t="n">
        <f aca="false">EOMONTH(AsOfDate,0)</f>
        <v>46295</v>
      </c>
      <c r="C3" s="4" t="s">
        <v>163</v>
      </c>
    </row>
    <row r="4" customFormat="false" ht="15" hidden="false" customHeight="false" outlineLevel="0" collapsed="false">
      <c r="A4" s="5" t="s">
        <v>164</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165</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166</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167</v>
      </c>
      <c r="B7" s="32"/>
      <c r="C7" s="32"/>
      <c r="D7" s="32"/>
      <c r="E7" s="32"/>
      <c r="F7" s="32"/>
      <c r="G7" s="32"/>
      <c r="H7" s="32"/>
      <c r="I7" s="32"/>
      <c r="J7" s="32"/>
      <c r="K7" s="32"/>
      <c r="L7" s="32"/>
      <c r="M7" s="32"/>
      <c r="N7" s="32"/>
      <c r="O7" s="32"/>
      <c r="P7" s="32"/>
      <c r="Q7" s="32"/>
      <c r="R7" s="32"/>
      <c r="S7" s="32"/>
      <c r="T7" s="32"/>
      <c r="U7" s="32"/>
      <c r="W7" s="5" t="s">
        <v>168</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169</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170</v>
      </c>
      <c r="BS7" s="33" t="s">
        <v>171</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172</v>
      </c>
    </row>
    <row r="4" customFormat="false" ht="15" hidden="false" customHeight="false" outlineLevel="0" collapsed="false">
      <c r="B4" s="8" t="s">
        <v>173</v>
      </c>
      <c r="C4" s="8" t="s">
        <v>174</v>
      </c>
    </row>
    <row r="5" customFormat="false" ht="15" hidden="false" customHeight="false" outlineLevel="0" collapsed="false">
      <c r="B5" s="22" t="s">
        <v>175</v>
      </c>
      <c r="C5" s="14" t="n">
        <f aca="false">Staff!$D$1</f>
        <v>46295</v>
      </c>
      <c r="F5" s="4" t="s">
        <v>176</v>
      </c>
    </row>
    <row r="6" customFormat="false" ht="15" hidden="false" customHeight="false" outlineLevel="0" collapsed="false">
      <c r="B6" s="22" t="s">
        <v>177</v>
      </c>
      <c r="C6" s="13" t="n">
        <v>43646</v>
      </c>
      <c r="F6" s="4" t="s">
        <v>178</v>
      </c>
    </row>
    <row r="7" customFormat="false" ht="15" hidden="false" customHeight="false" outlineLevel="0" collapsed="false">
      <c r="B7" s="22" t="s">
        <v>179</v>
      </c>
      <c r="C7" s="12" t="n">
        <v>8</v>
      </c>
      <c r="F7" s="4" t="s">
        <v>180</v>
      </c>
    </row>
    <row r="8" customFormat="false" ht="15" hidden="false" customHeight="false" outlineLevel="0" collapsed="false">
      <c r="B8" s="22" t="s">
        <v>181</v>
      </c>
      <c r="C8" s="12" t="s">
        <v>182</v>
      </c>
      <c r="F8" s="4" t="s">
        <v>183</v>
      </c>
    </row>
    <row r="9" customFormat="false" ht="15" hidden="false" customHeight="false" outlineLevel="0" collapsed="false">
      <c r="B9" s="22" t="s">
        <v>184</v>
      </c>
      <c r="C9" s="12" t="s">
        <v>157</v>
      </c>
      <c r="F9" s="4" t="s">
        <v>185</v>
      </c>
      <c r="G9" s="4" t="n">
        <f aca="false">IF(LHUnit="Days",HoursPerDay,1)</f>
        <v>1</v>
      </c>
    </row>
    <row r="10" customFormat="false" ht="15" hidden="false" customHeight="false" outlineLevel="0" collapsed="false">
      <c r="B10" s="22" t="s">
        <v>186</v>
      </c>
      <c r="C10" s="12" t="s">
        <v>114</v>
      </c>
      <c r="D10" s="34" t="str">
        <f aca="false">IF(ISNUMBER(MATCH($C10,LH_Hdr,0)),"Yes","NO")</f>
        <v>Yes</v>
      </c>
      <c r="G10" s="4" t="n">
        <f aca="false">IFERROR(MATCH($C10,LH_Hdr,0),0)</f>
        <v>8</v>
      </c>
    </row>
    <row r="11" customFormat="false" ht="15" hidden="false" customHeight="false" outlineLevel="0" collapsed="false">
      <c r="B11" s="8" t="s">
        <v>187</v>
      </c>
      <c r="C11" s="8" t="s">
        <v>188</v>
      </c>
      <c r="D11" s="8" t="s">
        <v>124</v>
      </c>
    </row>
    <row r="12" customFormat="false" ht="15" hidden="false" customHeight="false" outlineLevel="0" collapsed="false">
      <c r="B12" s="22" t="s">
        <v>189</v>
      </c>
      <c r="C12" s="12" t="s">
        <v>110</v>
      </c>
      <c r="D12" s="34" t="str">
        <f aca="false">IF(ISNUMBER(MATCH($C12,LH_Hdr,0)),"Yes","NO")</f>
        <v>Yes</v>
      </c>
      <c r="F12" s="4" t="s">
        <v>190</v>
      </c>
      <c r="G12" s="4" t="n">
        <f aca="false">IFERROR(MATCH($C12,LH_Hdr,0),0)</f>
        <v>3</v>
      </c>
    </row>
    <row r="13" customFormat="false" ht="15" hidden="false" customHeight="false" outlineLevel="0" collapsed="false">
      <c r="B13" s="22" t="s">
        <v>34</v>
      </c>
      <c r="C13" s="12" t="s">
        <v>34</v>
      </c>
      <c r="D13" s="34" t="str">
        <f aca="false">IF(ISNUMBER(MATCH($C13,LH_Hdr,0)),"Yes","NO")</f>
        <v>Yes</v>
      </c>
      <c r="G13" s="4" t="n">
        <f aca="false">IFERROR(MATCH($C13,LH_Hdr,0),0)</f>
        <v>4</v>
      </c>
    </row>
    <row r="14" customFormat="false" ht="15" hidden="false" customHeight="false" outlineLevel="0" collapsed="false">
      <c r="B14" s="22" t="s">
        <v>191</v>
      </c>
      <c r="C14" s="12" t="s">
        <v>111</v>
      </c>
      <c r="D14" s="34" t="str">
        <f aca="false">IF(ISNUMBER(MATCH($C14,LH_Hdr,0)),"Yes","NO")</f>
        <v>Yes</v>
      </c>
      <c r="G14" s="4" t="n">
        <f aca="false">IFERROR(MATCH($C14,LH_Hdr,0),0)</f>
        <v>5</v>
      </c>
    </row>
    <row r="15" customFormat="false" ht="15" hidden="false" customHeight="false" outlineLevel="0" collapsed="false">
      <c r="B15" s="22" t="s">
        <v>192</v>
      </c>
      <c r="C15" s="12" t="s">
        <v>115</v>
      </c>
      <c r="D15" s="34" t="str">
        <f aca="false">IF(ISNUMBER(MATCH($C15,LH_Hdr,0)),"Yes","NO")</f>
        <v>Yes</v>
      </c>
      <c r="G15" s="4" t="n">
        <f aca="false">IFERROR(MATCH($C15,LH_Hdr,0),0)</f>
        <v>10</v>
      </c>
    </row>
    <row r="16" customFormat="false" ht="15" hidden="false" customHeight="false" outlineLevel="0" collapsed="false">
      <c r="B16" s="22" t="s">
        <v>193</v>
      </c>
      <c r="C16" s="12" t="s">
        <v>116</v>
      </c>
      <c r="D16" s="34" t="str">
        <f aca="false">IF(ISNUMBER(MATCH($C16,LH_Hdr,0)),"Yes","NO")</f>
        <v>Yes</v>
      </c>
      <c r="G16" s="4" t="n">
        <f aca="false">IFERROR(MATCH($C16,LH_Hdr,0),0)</f>
        <v>11</v>
      </c>
    </row>
    <row r="17" customFormat="false" ht="15" hidden="false" customHeight="false" outlineLevel="0" collapsed="false">
      <c r="B17" s="22" t="s">
        <v>194</v>
      </c>
      <c r="C17" s="12" t="s">
        <v>113</v>
      </c>
      <c r="D17" s="34" t="str">
        <f aca="false">IF(ISNUMBER(MATCH($C17,LH_Hdr,0)),"Yes","NO")</f>
        <v>Yes</v>
      </c>
      <c r="G17" s="4" t="n">
        <f aca="false">IFERROR(MATCH($C17,LH_Hdr,0),0)</f>
        <v>7</v>
      </c>
    </row>
    <row r="18" customFormat="false" ht="15" hidden="false" customHeight="false" outlineLevel="0" collapsed="false">
      <c r="B18" s="5" t="s">
        <v>195</v>
      </c>
      <c r="D18" s="34" t="str">
        <f aca="false">IF(LH_Ready,"YES","NO")</f>
        <v>YES</v>
      </c>
      <c r="G18" s="35" t="b">
        <f aca="false">AND(LH_ColFirst&gt;0,LH_ColSur&gt;0,LH_ColCat&gt;0,LH_ColAcc&gt;0,LH_ColTaken&gt;0,LH_ColClose&gt;0)</f>
        <v>1</v>
      </c>
    </row>
    <row r="19" customFormat="false" ht="15" hidden="false" customHeight="false" outlineLevel="0" collapsed="false">
      <c r="B19" s="22" t="s">
        <v>196</v>
      </c>
      <c r="C19" s="12" t="s">
        <v>197</v>
      </c>
      <c r="F19" s="4" t="s">
        <v>198</v>
      </c>
    </row>
    <row r="20" customFormat="false" ht="23.85" hidden="false" customHeight="false" outlineLevel="0" collapsed="false">
      <c r="B20" s="8" t="s">
        <v>199</v>
      </c>
      <c r="C20" s="8" t="s">
        <v>174</v>
      </c>
    </row>
    <row r="21" customFormat="false" ht="15" hidden="false" customHeight="false" outlineLevel="0" collapsed="false">
      <c r="B21" s="22" t="s">
        <v>200</v>
      </c>
      <c r="C21" s="12" t="n">
        <v>36</v>
      </c>
      <c r="F21" s="4" t="s">
        <v>201</v>
      </c>
    </row>
    <row r="22" customFormat="false" ht="15" hidden="false" customHeight="false" outlineLevel="0" collapsed="false">
      <c r="B22" s="22" t="s">
        <v>202</v>
      </c>
      <c r="C22" s="12" t="n">
        <v>4</v>
      </c>
      <c r="F22" s="4" t="s">
        <v>203</v>
      </c>
    </row>
    <row r="23" customFormat="false" ht="15" hidden="false" customHeight="false" outlineLevel="0" collapsed="false">
      <c r="B23" s="22" t="s">
        <v>204</v>
      </c>
      <c r="C23" s="12" t="n">
        <v>60</v>
      </c>
      <c r="F23" s="4" t="s">
        <v>205</v>
      </c>
    </row>
    <row r="24" customFormat="false" ht="15" hidden="false" customHeight="false" outlineLevel="0" collapsed="false">
      <c r="B24" s="22" t="s">
        <v>206</v>
      </c>
      <c r="C24" s="12" t="n">
        <v>2</v>
      </c>
      <c r="F24" s="4" t="s">
        <v>205</v>
      </c>
    </row>
    <row r="25" customFormat="false" ht="15" hidden="false" customHeight="false" outlineLevel="0" collapsed="false">
      <c r="B25" s="22" t="s">
        <v>207</v>
      </c>
      <c r="C25" s="12" t="n">
        <v>3</v>
      </c>
      <c r="F25" s="4" t="s">
        <v>208</v>
      </c>
    </row>
    <row r="26" customFormat="false" ht="15" hidden="false" customHeight="false" outlineLevel="0" collapsed="false">
      <c r="B26" s="22" t="s">
        <v>209</v>
      </c>
      <c r="C26" s="12" t="n">
        <v>60</v>
      </c>
      <c r="F26" s="4" t="s">
        <v>210</v>
      </c>
    </row>
    <row r="27" customFormat="false" ht="15" hidden="false" customHeight="false" outlineLevel="0" collapsed="false">
      <c r="B27" s="22" t="s">
        <v>211</v>
      </c>
      <c r="C27" s="12" t="n">
        <v>4</v>
      </c>
      <c r="F27" s="4" t="s">
        <v>212</v>
      </c>
    </row>
    <row r="28" customFormat="false" ht="15" hidden="false" customHeight="false" outlineLevel="0" collapsed="false">
      <c r="B28" s="22" t="s">
        <v>213</v>
      </c>
      <c r="C28" s="12" t="n">
        <v>24</v>
      </c>
      <c r="F28" s="4" t="s">
        <v>214</v>
      </c>
    </row>
    <row r="29" customFormat="false" ht="15" hidden="false" customHeight="false" outlineLevel="0" collapsed="false">
      <c r="B29" s="22" t="s">
        <v>215</v>
      </c>
      <c r="C29" s="16" t="n">
        <f aca="false">1+INT((FT_Y5-1-FT_First)/FT_Int1)</f>
        <v>6</v>
      </c>
    </row>
    <row r="30" customFormat="false" ht="15" hidden="false" customHeight="false" outlineLevel="0" collapsed="false">
      <c r="B30" s="22" t="s">
        <v>216</v>
      </c>
      <c r="C30" s="16" t="n">
        <f aca="false">FT_AnnivDays+INT(11/FT_Int2)</f>
        <v>5</v>
      </c>
    </row>
    <row r="31" customFormat="false" ht="15" hidden="false" customHeight="false" outlineLevel="0" collapsed="false">
      <c r="B31" s="22" t="s">
        <v>217</v>
      </c>
      <c r="C31" s="12" t="s">
        <v>218</v>
      </c>
      <c r="F31" s="4" t="s">
        <v>219</v>
      </c>
    </row>
    <row r="32" customFormat="false" ht="15" hidden="false" customHeight="false" outlineLevel="0" collapsed="false">
      <c r="B32" s="22" t="s">
        <v>220</v>
      </c>
      <c r="C32" s="13" t="n">
        <v>43066</v>
      </c>
      <c r="F32" s="4" t="s">
        <v>221</v>
      </c>
    </row>
    <row r="33" customFormat="false" ht="15" hidden="false" customHeight="false" outlineLevel="0" collapsed="false">
      <c r="B33" s="22" t="s">
        <v>222</v>
      </c>
      <c r="C33" s="13" t="n">
        <v>46273</v>
      </c>
      <c r="F33" s="4" t="s">
        <v>223</v>
      </c>
    </row>
    <row r="34" customFormat="false" ht="15" hidden="false" customHeight="false" outlineLevel="0" collapsed="false">
      <c r="B34" s="22" t="s">
        <v>224</v>
      </c>
      <c r="C34" s="12" t="s">
        <v>225</v>
      </c>
      <c r="F34" s="4" t="s">
        <v>226</v>
      </c>
    </row>
    <row r="35" customFormat="false" ht="15" hidden="false" customHeight="false" outlineLevel="0" collapsed="false">
      <c r="B35" s="22" t="s">
        <v>227</v>
      </c>
      <c r="C35" s="12" t="s">
        <v>225</v>
      </c>
      <c r="F35" s="4" t="s">
        <v>228</v>
      </c>
      <c r="G35" s="36" t="n">
        <f aca="false">IF(Apply2026="Yes",PolicyDate,DATE(9999,12,31))</f>
        <v>46273</v>
      </c>
    </row>
    <row r="38" customFormat="false" ht="15" hidden="false" customHeight="true" outlineLevel="0" collapsed="false">
      <c r="B38" s="37" t="s">
        <v>229</v>
      </c>
      <c r="C38" s="37"/>
      <c r="D38" s="37"/>
      <c r="E38" s="37"/>
      <c r="F38" s="37"/>
    </row>
    <row r="39" customFormat="false" ht="15" hidden="false" customHeight="true" outlineLevel="0" collapsed="false">
      <c r="B39" s="38" t="s">
        <v>230</v>
      </c>
      <c r="C39" s="38"/>
      <c r="D39" s="38"/>
      <c r="E39" s="38"/>
      <c r="F39" s="38"/>
    </row>
    <row r="40" customFormat="false" ht="43.5" hidden="false" customHeight="true" outlineLevel="0" collapsed="false">
      <c r="B40" s="38" t="s">
        <v>231</v>
      </c>
      <c r="C40" s="38"/>
      <c r="D40" s="38"/>
      <c r="E40" s="38"/>
      <c r="F40" s="38"/>
    </row>
    <row r="41" customFormat="false" ht="43.5" hidden="false" customHeight="true" outlineLevel="0" collapsed="false">
      <c r="B41" s="38" t="s">
        <v>232</v>
      </c>
      <c r="C41" s="38"/>
      <c r="D41" s="38"/>
      <c r="E41" s="38"/>
      <c r="F41" s="38"/>
    </row>
    <row r="42" customFormat="false" ht="30" hidden="false" customHeight="true" outlineLevel="0" collapsed="false">
      <c r="B42" s="38" t="s">
        <v>233</v>
      </c>
      <c r="C42" s="38"/>
      <c r="D42" s="38"/>
      <c r="E42" s="38"/>
      <c r="F42" s="38"/>
    </row>
    <row r="43" customFormat="false" ht="30" hidden="false" customHeight="true" outlineLevel="0" collapsed="false">
      <c r="B43" s="38" t="s">
        <v>234</v>
      </c>
      <c r="C43" s="38"/>
      <c r="D43" s="38"/>
      <c r="E43" s="38"/>
      <c r="F43" s="38"/>
    </row>
    <row r="44" customFormat="false" ht="30" hidden="false" customHeight="true" outlineLevel="0" collapsed="false">
      <c r="B44" s="38" t="s">
        <v>235</v>
      </c>
      <c r="C44" s="38"/>
      <c r="D44" s="38"/>
      <c r="E44" s="38"/>
      <c r="F44" s="38"/>
    </row>
    <row r="45" customFormat="false" ht="43.5" hidden="false" customHeight="true" outlineLevel="0" collapsed="false">
      <c r="B45" s="38" t="s">
        <v>236</v>
      </c>
      <c r="C45" s="38"/>
      <c r="D45" s="38"/>
      <c r="E45" s="38"/>
      <c r="F45" s="38"/>
    </row>
    <row r="46" customFormat="false" ht="43.5" hidden="false" customHeight="true" outlineLevel="0" collapsed="false">
      <c r="B46" s="38" t="s">
        <v>237</v>
      </c>
      <c r="C46" s="38"/>
      <c r="D46" s="38"/>
      <c r="E46" s="38"/>
      <c r="F46" s="38"/>
    </row>
    <row r="47" customFormat="false" ht="43.5" hidden="false" customHeight="true" outlineLevel="0" collapsed="false">
      <c r="B47" s="38" t="s">
        <v>238</v>
      </c>
      <c r="C47" s="38"/>
      <c r="D47" s="38"/>
      <c r="E47" s="38"/>
      <c r="F47" s="38"/>
    </row>
    <row r="48" customFormat="false" ht="43.5" hidden="false" customHeight="true" outlineLevel="0" collapsed="false">
      <c r="B48" s="38" t="s">
        <v>239</v>
      </c>
      <c r="C48" s="38"/>
      <c r="D48" s="38"/>
      <c r="E48" s="38"/>
      <c r="F48" s="38"/>
    </row>
    <row r="49" customFormat="false" ht="30" hidden="false" customHeight="true" outlineLevel="0" collapsed="false">
      <c r="B49" s="38" t="s">
        <v>240</v>
      </c>
      <c r="C49" s="38"/>
      <c r="D49" s="38"/>
      <c r="E49" s="38"/>
      <c r="F49" s="38"/>
    </row>
    <row r="50" customFormat="false" ht="43.5" hidden="false" customHeight="true" outlineLevel="0" collapsed="false">
      <c r="B50" s="38" t="s">
        <v>241</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242</v>
      </c>
      <c r="C52" s="37"/>
      <c r="D52" s="37"/>
      <c r="E52" s="37"/>
      <c r="F52" s="37"/>
    </row>
    <row r="53" customFormat="false" ht="30" hidden="false" customHeight="true" outlineLevel="0" collapsed="false">
      <c r="B53" s="38" t="s">
        <v>243</v>
      </c>
      <c r="C53" s="38"/>
      <c r="D53" s="38"/>
      <c r="E53" s="38"/>
      <c r="F53" s="38"/>
    </row>
    <row r="54" customFormat="false" ht="15" hidden="false" customHeight="true" outlineLevel="0" collapsed="false">
      <c r="B54" s="38" t="s">
        <v>244</v>
      </c>
      <c r="C54" s="38"/>
      <c r="D54" s="38"/>
      <c r="E54" s="38"/>
      <c r="F54" s="38"/>
    </row>
    <row r="55" customFormat="false" ht="43.5" hidden="false" customHeight="true" outlineLevel="0" collapsed="false">
      <c r="B55" s="38" t="s">
        <v>245</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246</v>
      </c>
      <c r="C57" s="38"/>
      <c r="D57" s="38"/>
      <c r="E57" s="38"/>
      <c r="F57" s="38"/>
    </row>
    <row r="58" customFormat="false" ht="43.5" hidden="false" customHeight="true" outlineLevel="0" collapsed="false">
      <c r="B58" s="38" t="s">
        <v>247</v>
      </c>
      <c r="C58" s="38"/>
      <c r="D58" s="38"/>
      <c r="E58" s="38"/>
      <c r="F58" s="38"/>
    </row>
    <row r="59" customFormat="false" ht="43.5" hidden="false" customHeight="true" outlineLevel="0" collapsed="false">
      <c r="B59" s="38" t="s">
        <v>248</v>
      </c>
      <c r="C59" s="38"/>
      <c r="D59" s="38"/>
      <c r="E59" s="38"/>
      <c r="F59" s="38"/>
    </row>
    <row r="60" customFormat="false" ht="43.5" hidden="false" customHeight="true" outlineLevel="0" collapsed="false">
      <c r="B60" s="37" t="s">
        <v>249</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250</v>
      </c>
    </row>
    <row r="2" customFormat="false" ht="15" hidden="false" customHeight="false" outlineLevel="0" collapsed="false">
      <c r="A2" s="5" t="s">
        <v>251</v>
      </c>
      <c r="B2" s="5" t="s">
        <v>252</v>
      </c>
      <c r="C2" s="5" t="s">
        <v>253</v>
      </c>
      <c r="D2" s="5" t="s">
        <v>254</v>
      </c>
      <c r="E2" s="5" t="s">
        <v>255</v>
      </c>
      <c r="F2" s="5" t="s">
        <v>256</v>
      </c>
      <c r="G2" s="5" t="s">
        <v>257</v>
      </c>
      <c r="H2" s="5" t="s">
        <v>258</v>
      </c>
      <c r="I2" s="5" t="s">
        <v>259</v>
      </c>
      <c r="J2" s="5" t="s">
        <v>260</v>
      </c>
      <c r="K2" s="5" t="s">
        <v>261</v>
      </c>
    </row>
    <row r="3" customFormat="false" ht="15" hidden="false" customHeight="false" outlineLevel="0" collapsed="false">
      <c r="A3" s="0" t="str">
        <f aca="false">IF('HR Tally Check'!B$7="","",'HR Tally Check'!B$7)</f>
        <v/>
      </c>
      <c r="B3" s="0" t="str">
        <f aca="false">IF(A3="","",ISNUMBER(MATCH(A3,Staff!$BR$5:$BR$154,0)))</f>
        <v/>
      </c>
      <c r="C3" s="20" t="str">
        <f aca="false">IF(B3&lt;&gt;TRUE(),"",INDEX(Staff!$AL$5:$AL$154,MATCH($A3,Staff!$BR$5:$BR$154,0)))</f>
        <v/>
      </c>
      <c r="D3" s="0" t="str">
        <f aca="false">IF(B3&lt;&gt;TRUE(),"",INDEX(Staff!$AM$5:$AM$154,MATCH($A3,Staff!$BR$5:$BR$154,0)))</f>
        <v/>
      </c>
      <c r="E3" s="20" t="str">
        <f aca="false">IF(B3&lt;&gt;TRUE(),"",INDEX(Staff!$AO$5:$AO$154,MATCH($A3,Staff!$BR$5:$BR$154,0)))</f>
        <v/>
      </c>
      <c r="F3" s="20"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33" t="s">
        <v>262</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263</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264</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IF(A6="","",ISNUMBER(MATCH(A6,Staff!$BR$5:$BR$154,0)))</f>
        <v/>
      </c>
      <c r="C6" s="20" t="str">
        <f aca="false">IF(B6&lt;&gt;TRUE(),"",INDEX(Staff!$AL$5:$AL$154,MATCH($A6,Staff!$BR$5:$BR$154,0)))</f>
        <v/>
      </c>
      <c r="D6" s="0" t="str">
        <f aca="false">IF(B6&lt;&gt;TRUE(),"",INDEX(Staff!$AM$5:$AM$154,MATCH($A6,Staff!$BR$5:$BR$154,0)))</f>
        <v/>
      </c>
      <c r="E6" s="20" t="str">
        <f aca="false">IF(B6&lt;&gt;TRUE(),"",INDEX(Staff!$AO$5:$AO$154,MATCH($A6,Staff!$BR$5:$BR$154,0)))</f>
        <v/>
      </c>
      <c r="F6" s="20" t="str">
        <f aca="false">IF(B6&lt;&gt;TRUE(),"",INDEX(Staff!$AP$5:$AP$154,MATCH($A6,Staff!$BR$5:$BR$154,0)))</f>
        <v/>
      </c>
      <c r="G6" s="0" t="str">
        <f aca="false">IF(B6&lt;&gt;TRUE(),"",INDEX(Staff!$AT$5:$AT$154,MATCH($A6,Staff!$BR$5:$BR$154,0)))</f>
        <v/>
      </c>
      <c r="H6" s="0" t="str">
        <f aca="false">IF(B6&lt;&gt;TRUE(),"",INDEX(Staff!$AU$5:$AU$154,MATCH($A6,Staff!$BR$5:$BR$154,0)))</f>
        <v/>
      </c>
      <c r="I6" s="0" t="str">
        <f aca="false">IF(B6&lt;&gt;TRUE(),"",INDEX(Staff!$AV$5:$AV$154,MATCH($A6,Staff!$BR$5:$BR$154,0)))</f>
        <v/>
      </c>
      <c r="J6" s="0" t="str">
        <f aca="false">IF(B6&lt;&gt;TRUE(),"",INDEX(Staff!$AW$5:$AW$154,MATCH($A6,Staff!$BR$5:$BR$154,0)))</f>
        <v/>
      </c>
      <c r="K6" s="33" t="s">
        <v>262</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263</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264</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IF(A9="","",ISNUMBER(MATCH(A9,Staff!$BR$5:$BR$154,0)))</f>
        <v/>
      </c>
      <c r="C9" s="20" t="str">
        <f aca="false">IF(B9&lt;&gt;TRUE(),"",INDEX(Staff!$AL$5:$AL$154,MATCH($A9,Staff!$BR$5:$BR$154,0)))</f>
        <v/>
      </c>
      <c r="D9" s="0" t="str">
        <f aca="false">IF(B9&lt;&gt;TRUE(),"",INDEX(Staff!$AM$5:$AM$154,MATCH($A9,Staff!$BR$5:$BR$154,0)))</f>
        <v/>
      </c>
      <c r="E9" s="20" t="str">
        <f aca="false">IF(B9&lt;&gt;TRUE(),"",INDEX(Staff!$AO$5:$AO$154,MATCH($A9,Staff!$BR$5:$BR$154,0)))</f>
        <v/>
      </c>
      <c r="F9" s="20" t="str">
        <f aca="false">IF(B9&lt;&gt;TRUE(),"",INDEX(Staff!$AP$5:$AP$154,MATCH($A9,Staff!$BR$5:$BR$154,0)))</f>
        <v/>
      </c>
      <c r="G9" s="0" t="str">
        <f aca="false">IF(B9&lt;&gt;TRUE(),"",INDEX(Staff!$AT$5:$AT$154,MATCH($A9,Staff!$BR$5:$BR$154,0)))</f>
        <v/>
      </c>
      <c r="H9" s="0" t="str">
        <f aca="false">IF(B9&lt;&gt;TRUE(),"",INDEX(Staff!$AU$5:$AU$154,MATCH($A9,Staff!$BR$5:$BR$154,0)))</f>
        <v/>
      </c>
      <c r="I9" s="0" t="str">
        <f aca="false">IF(B9&lt;&gt;TRUE(),"",INDEX(Staff!$AV$5:$AV$154,MATCH($A9,Staff!$BR$5:$BR$154,0)))</f>
        <v/>
      </c>
      <c r="J9" s="0" t="str">
        <f aca="false">IF(B9&lt;&gt;TRUE(),"",INDEX(Staff!$AW$5:$AW$154,MATCH($A9,Staff!$BR$5:$BR$154,0)))</f>
        <v/>
      </c>
      <c r="K9" s="33" t="s">
        <v>262</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263</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264</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IF(A12="","",ISNUMBER(MATCH(A12,Staff!$BR$5:$BR$154,0)))</f>
        <v/>
      </c>
      <c r="C12" s="20" t="str">
        <f aca="false">IF(B12&lt;&gt;TRUE(),"",INDEX(Staff!$AL$5:$AL$154,MATCH($A12,Staff!$BR$5:$BR$154,0)))</f>
        <v/>
      </c>
      <c r="D12" s="0" t="str">
        <f aca="false">IF(B12&lt;&gt;TRUE(),"",INDEX(Staff!$AM$5:$AM$154,MATCH($A12,Staff!$BR$5:$BR$154,0)))</f>
        <v/>
      </c>
      <c r="E12" s="20" t="str">
        <f aca="false">IF(B12&lt;&gt;TRUE(),"",INDEX(Staff!$AO$5:$AO$154,MATCH($A12,Staff!$BR$5:$BR$154,0)))</f>
        <v/>
      </c>
      <c r="F12" s="20" t="str">
        <f aca="false">IF(B12&lt;&gt;TRUE(),"",INDEX(Staff!$AP$5:$AP$154,MATCH($A12,Staff!$BR$5:$BR$154,0)))</f>
        <v/>
      </c>
      <c r="G12" s="0" t="str">
        <f aca="false">IF(B12&lt;&gt;TRUE(),"",INDEX(Staff!$AT$5:$AT$154,MATCH($A12,Staff!$BR$5:$BR$154,0)))</f>
        <v/>
      </c>
      <c r="H12" s="0" t="str">
        <f aca="false">IF(B12&lt;&gt;TRUE(),"",INDEX(Staff!$AU$5:$AU$154,MATCH($A12,Staff!$BR$5:$BR$154,0)))</f>
        <v/>
      </c>
      <c r="I12" s="0" t="str">
        <f aca="false">IF(B12&lt;&gt;TRUE(),"",INDEX(Staff!$AV$5:$AV$154,MATCH($A12,Staff!$BR$5:$BR$154,0)))</f>
        <v/>
      </c>
      <c r="J12" s="0" t="str">
        <f aca="false">IF(B12&lt;&gt;TRUE(),"",INDEX(Staff!$AW$5:$AW$154,MATCH($A12,Staff!$BR$5:$BR$154,0)))</f>
        <v/>
      </c>
      <c r="K12" s="33" t="s">
        <v>262</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263</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264</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IF(A15="","",ISNUMBER(MATCH(A15,Staff!$BR$5:$BR$154,0)))</f>
        <v/>
      </c>
      <c r="C15" s="20" t="str">
        <f aca="false">IF(B15&lt;&gt;TRUE(),"",INDEX(Staff!$AL$5:$AL$154,MATCH($A15,Staff!$BR$5:$BR$154,0)))</f>
        <v/>
      </c>
      <c r="D15" s="0" t="str">
        <f aca="false">IF(B15&lt;&gt;TRUE(),"",INDEX(Staff!$AM$5:$AM$154,MATCH($A15,Staff!$BR$5:$BR$154,0)))</f>
        <v/>
      </c>
      <c r="E15" s="20" t="str">
        <f aca="false">IF(B15&lt;&gt;TRUE(),"",INDEX(Staff!$AO$5:$AO$154,MATCH($A15,Staff!$BR$5:$BR$154,0)))</f>
        <v/>
      </c>
      <c r="F15" s="20" t="str">
        <f aca="false">IF(B15&lt;&gt;TRUE(),"",INDEX(Staff!$AP$5:$AP$154,MATCH($A15,Staff!$BR$5:$BR$154,0)))</f>
        <v/>
      </c>
      <c r="G15" s="0" t="str">
        <f aca="false">IF(B15&lt;&gt;TRUE(),"",INDEX(Staff!$AT$5:$AT$154,MATCH($A15,Staff!$BR$5:$BR$154,0)))</f>
        <v/>
      </c>
      <c r="H15" s="0" t="str">
        <f aca="false">IF(B15&lt;&gt;TRUE(),"",INDEX(Staff!$AU$5:$AU$154,MATCH($A15,Staff!$BR$5:$BR$154,0)))</f>
        <v/>
      </c>
      <c r="I15" s="0" t="str">
        <f aca="false">IF(B15&lt;&gt;TRUE(),"",INDEX(Staff!$AV$5:$AV$154,MATCH($A15,Staff!$BR$5:$BR$154,0)))</f>
        <v/>
      </c>
      <c r="J15" s="0" t="str">
        <f aca="false">IF(B15&lt;&gt;TRUE(),"",INDEX(Staff!$AW$5:$AW$154,MATCH($A15,Staff!$BR$5:$BR$154,0)))</f>
        <v/>
      </c>
      <c r="K15" s="33" t="s">
        <v>262</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263</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264</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IF(A18="","",ISNUMBER(MATCH(A18,Staff!$BR$5:$BR$154,0)))</f>
        <v/>
      </c>
      <c r="C18" s="20" t="str">
        <f aca="false">IF(B18&lt;&gt;TRUE(),"",INDEX(Staff!$AL$5:$AL$154,MATCH($A18,Staff!$BR$5:$BR$154,0)))</f>
        <v/>
      </c>
      <c r="D18" s="0" t="str">
        <f aca="false">IF(B18&lt;&gt;TRUE(),"",INDEX(Staff!$AM$5:$AM$154,MATCH($A18,Staff!$BR$5:$BR$154,0)))</f>
        <v/>
      </c>
      <c r="E18" s="20" t="str">
        <f aca="false">IF(B18&lt;&gt;TRUE(),"",INDEX(Staff!$AO$5:$AO$154,MATCH($A18,Staff!$BR$5:$BR$154,0)))</f>
        <v/>
      </c>
      <c r="F18" s="20" t="str">
        <f aca="false">IF(B18&lt;&gt;TRUE(),"",INDEX(Staff!$AP$5:$AP$154,MATCH($A18,Staff!$BR$5:$BR$154,0)))</f>
        <v/>
      </c>
      <c r="G18" s="0" t="str">
        <f aca="false">IF(B18&lt;&gt;TRUE(),"",INDEX(Staff!$AT$5:$AT$154,MATCH($A18,Staff!$BR$5:$BR$154,0)))</f>
        <v/>
      </c>
      <c r="H18" s="0" t="str">
        <f aca="false">IF(B18&lt;&gt;TRUE(),"",INDEX(Staff!$AU$5:$AU$154,MATCH($A18,Staff!$BR$5:$BR$154,0)))</f>
        <v/>
      </c>
      <c r="I18" s="0" t="str">
        <f aca="false">IF(B18&lt;&gt;TRUE(),"",INDEX(Staff!$AV$5:$AV$154,MATCH($A18,Staff!$BR$5:$BR$154,0)))</f>
        <v/>
      </c>
      <c r="J18" s="0" t="str">
        <f aca="false">IF(B18&lt;&gt;TRUE(),"",INDEX(Staff!$AW$5:$AW$154,MATCH($A18,Staff!$BR$5:$BR$154,0)))</f>
        <v/>
      </c>
      <c r="K18" s="33" t="s">
        <v>262</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263</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264</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IF(A21="","",ISNUMBER(MATCH(A21,Staff!$BR$5:$BR$154,0)))</f>
        <v/>
      </c>
      <c r="C21" s="20" t="str">
        <f aca="false">IF(B21&lt;&gt;TRUE(),"",INDEX(Staff!$AL$5:$AL$154,MATCH($A21,Staff!$BR$5:$BR$154,0)))</f>
        <v/>
      </c>
      <c r="D21" s="0" t="str">
        <f aca="false">IF(B21&lt;&gt;TRUE(),"",INDEX(Staff!$AM$5:$AM$154,MATCH($A21,Staff!$BR$5:$BR$154,0)))</f>
        <v/>
      </c>
      <c r="E21" s="20" t="str">
        <f aca="false">IF(B21&lt;&gt;TRUE(),"",INDEX(Staff!$AO$5:$AO$154,MATCH($A21,Staff!$BR$5:$BR$154,0)))</f>
        <v/>
      </c>
      <c r="F21" s="20" t="str">
        <f aca="false">IF(B21&lt;&gt;TRUE(),"",INDEX(Staff!$AP$5:$AP$154,MATCH($A21,Staff!$BR$5:$BR$154,0)))</f>
        <v/>
      </c>
      <c r="G21" s="0" t="str">
        <f aca="false">IF(B21&lt;&gt;TRUE(),"",INDEX(Staff!$AT$5:$AT$154,MATCH($A21,Staff!$BR$5:$BR$154,0)))</f>
        <v/>
      </c>
      <c r="H21" s="0" t="str">
        <f aca="false">IF(B21&lt;&gt;TRUE(),"",INDEX(Staff!$AU$5:$AU$154,MATCH($A21,Staff!$BR$5:$BR$154,0)))</f>
        <v/>
      </c>
      <c r="I21" s="0" t="str">
        <f aca="false">IF(B21&lt;&gt;TRUE(),"",INDEX(Staff!$AV$5:$AV$154,MATCH($A21,Staff!$BR$5:$BR$154,0)))</f>
        <v/>
      </c>
      <c r="J21" s="0" t="str">
        <f aca="false">IF(B21&lt;&gt;TRUE(),"",INDEX(Staff!$AW$5:$AW$154,MATCH($A21,Staff!$BR$5:$BR$154,0)))</f>
        <v/>
      </c>
      <c r="K21" s="33" t="s">
        <v>262</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263</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264</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IF(A24="","",ISNUMBER(MATCH(A24,Staff!$BR$5:$BR$154,0)))</f>
        <v/>
      </c>
      <c r="C24" s="20" t="str">
        <f aca="false">IF(B24&lt;&gt;TRUE(),"",INDEX(Staff!$AL$5:$AL$154,MATCH($A24,Staff!$BR$5:$BR$154,0)))</f>
        <v/>
      </c>
      <c r="D24" s="0" t="str">
        <f aca="false">IF(B24&lt;&gt;TRUE(),"",INDEX(Staff!$AM$5:$AM$154,MATCH($A24,Staff!$BR$5:$BR$154,0)))</f>
        <v/>
      </c>
      <c r="E24" s="20" t="str">
        <f aca="false">IF(B24&lt;&gt;TRUE(),"",INDEX(Staff!$AO$5:$AO$154,MATCH($A24,Staff!$BR$5:$BR$154,0)))</f>
        <v/>
      </c>
      <c r="F24" s="20"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33" t="s">
        <v>262</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263</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264</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IF(A27="","",ISNUMBER(MATCH(A27,Staff!$BR$5:$BR$154,0)))</f>
        <v/>
      </c>
      <c r="C27" s="20" t="str">
        <f aca="false">IF(B27&lt;&gt;TRUE(),"",INDEX(Staff!$AL$5:$AL$154,MATCH($A27,Staff!$BR$5:$BR$154,0)))</f>
        <v/>
      </c>
      <c r="D27" s="0" t="str">
        <f aca="false">IF(B27&lt;&gt;TRUE(),"",INDEX(Staff!$AM$5:$AM$154,MATCH($A27,Staff!$BR$5:$BR$154,0)))</f>
        <v/>
      </c>
      <c r="E27" s="20" t="str">
        <f aca="false">IF(B27&lt;&gt;TRUE(),"",INDEX(Staff!$AO$5:$AO$154,MATCH($A27,Staff!$BR$5:$BR$154,0)))</f>
        <v/>
      </c>
      <c r="F27" s="20"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33" t="s">
        <v>262</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263</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264</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IF(A30="","",ISNUMBER(MATCH(A30,Staff!$BR$5:$BR$154,0)))</f>
        <v/>
      </c>
      <c r="C30" s="20" t="str">
        <f aca="false">IF(B30&lt;&gt;TRUE(),"",INDEX(Staff!$AL$5:$AL$154,MATCH($A30,Staff!$BR$5:$BR$154,0)))</f>
        <v/>
      </c>
      <c r="D30" s="0" t="str">
        <f aca="false">IF(B30&lt;&gt;TRUE(),"",INDEX(Staff!$AM$5:$AM$154,MATCH($A30,Staff!$BR$5:$BR$154,0)))</f>
        <v/>
      </c>
      <c r="E30" s="20" t="str">
        <f aca="false">IF(B30&lt;&gt;TRUE(),"",INDEX(Staff!$AO$5:$AO$154,MATCH($A30,Staff!$BR$5:$BR$154,0)))</f>
        <v/>
      </c>
      <c r="F30" s="20" t="str">
        <f aca="false">IF(B30&lt;&gt;TRUE(),"",INDEX(Staff!$AP$5:$AP$154,MATCH($A30,Staff!$BR$5:$BR$154,0)))</f>
        <v/>
      </c>
      <c r="G30" s="0" t="str">
        <f aca="false">IF(B30&lt;&gt;TRUE(),"",INDEX(Staff!$AT$5:$AT$154,MATCH($A30,Staff!$BR$5:$BR$154,0)))</f>
        <v/>
      </c>
      <c r="H30" s="0" t="str">
        <f aca="false">IF(B30&lt;&gt;TRUE(),"",INDEX(Staff!$AU$5:$AU$154,MATCH($A30,Staff!$BR$5:$BR$154,0)))</f>
        <v/>
      </c>
      <c r="I30" s="0" t="str">
        <f aca="false">IF(B30&lt;&gt;TRUE(),"",INDEX(Staff!$AV$5:$AV$154,MATCH($A30,Staff!$BR$5:$BR$154,0)))</f>
        <v/>
      </c>
      <c r="J30" s="0" t="str">
        <f aca="false">IF(B30&lt;&gt;TRUE(),"",INDEX(Staff!$AW$5:$AW$154,MATCH($A30,Staff!$BR$5:$BR$154,0)))</f>
        <v/>
      </c>
      <c r="K30" s="33" t="s">
        <v>262</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263</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264</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IF(A33="","",ISNUMBER(MATCH(A33,Staff!$BR$5:$BR$154,0)))</f>
        <v/>
      </c>
      <c r="C33" s="20" t="str">
        <f aca="false">IF(B33&lt;&gt;TRUE(),"",INDEX(Staff!$AL$5:$AL$154,MATCH($A33,Staff!$BR$5:$BR$154,0)))</f>
        <v/>
      </c>
      <c r="D33" s="0" t="str">
        <f aca="false">IF(B33&lt;&gt;TRUE(),"",INDEX(Staff!$AM$5:$AM$154,MATCH($A33,Staff!$BR$5:$BR$154,0)))</f>
        <v/>
      </c>
      <c r="E33" s="20" t="str">
        <f aca="false">IF(B33&lt;&gt;TRUE(),"",INDEX(Staff!$AO$5:$AO$154,MATCH($A33,Staff!$BR$5:$BR$154,0)))</f>
        <v/>
      </c>
      <c r="F33" s="20" t="str">
        <f aca="false">IF(B33&lt;&gt;TRUE(),"",INDEX(Staff!$AP$5:$AP$154,MATCH($A33,Staff!$BR$5:$BR$154,0)))</f>
        <v/>
      </c>
      <c r="G33" s="0" t="str">
        <f aca="false">IF(B33&lt;&gt;TRUE(),"",INDEX(Staff!$AT$5:$AT$154,MATCH($A33,Staff!$BR$5:$BR$154,0)))</f>
        <v/>
      </c>
      <c r="H33" s="0" t="str">
        <f aca="false">IF(B33&lt;&gt;TRUE(),"",INDEX(Staff!$AU$5:$AU$154,MATCH($A33,Staff!$BR$5:$BR$154,0)))</f>
        <v/>
      </c>
      <c r="I33" s="0" t="str">
        <f aca="false">IF(B33&lt;&gt;TRUE(),"",INDEX(Staff!$AV$5:$AV$154,MATCH($A33,Staff!$BR$5:$BR$154,0)))</f>
        <v/>
      </c>
      <c r="J33" s="0" t="str">
        <f aca="false">IF(B33&lt;&gt;TRUE(),"",INDEX(Staff!$AW$5:$AW$154,MATCH($A33,Staff!$BR$5:$BR$154,0)))</f>
        <v/>
      </c>
      <c r="K33" s="33" t="s">
        <v>262</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263</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264</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IF(A36="","",ISNUMBER(MATCH(A36,Staff!$BR$5:$BR$154,0)))</f>
        <v/>
      </c>
      <c r="C36" s="20" t="str">
        <f aca="false">IF(B36&lt;&gt;TRUE(),"",INDEX(Staff!$AL$5:$AL$154,MATCH($A36,Staff!$BR$5:$BR$154,0)))</f>
        <v/>
      </c>
      <c r="D36" s="0" t="str">
        <f aca="false">IF(B36&lt;&gt;TRUE(),"",INDEX(Staff!$AM$5:$AM$154,MATCH($A36,Staff!$BR$5:$BR$154,0)))</f>
        <v/>
      </c>
      <c r="E36" s="20" t="str">
        <f aca="false">IF(B36&lt;&gt;TRUE(),"",INDEX(Staff!$AO$5:$AO$154,MATCH($A36,Staff!$BR$5:$BR$154,0)))</f>
        <v/>
      </c>
      <c r="F36" s="20" t="str">
        <f aca="false">IF(B36&lt;&gt;TRUE(),"",INDEX(Staff!$AP$5:$AP$154,MATCH($A36,Staff!$BR$5:$BR$154,0)))</f>
        <v/>
      </c>
      <c r="G36" s="0" t="str">
        <f aca="false">IF(B36&lt;&gt;TRUE(),"",INDEX(Staff!$AT$5:$AT$154,MATCH($A36,Staff!$BR$5:$BR$154,0)))</f>
        <v/>
      </c>
      <c r="H36" s="0" t="str">
        <f aca="false">IF(B36&lt;&gt;TRUE(),"",INDEX(Staff!$AU$5:$AU$154,MATCH($A36,Staff!$BR$5:$BR$154,0)))</f>
        <v/>
      </c>
      <c r="I36" s="0" t="str">
        <f aca="false">IF(B36&lt;&gt;TRUE(),"",INDEX(Staff!$AV$5:$AV$154,MATCH($A36,Staff!$BR$5:$BR$154,0)))</f>
        <v/>
      </c>
      <c r="J36" s="0" t="str">
        <f aca="false">IF(B36&lt;&gt;TRUE(),"",INDEX(Staff!$AW$5:$AW$154,MATCH($A36,Staff!$BR$5:$BR$154,0)))</f>
        <v/>
      </c>
      <c r="K36" s="33" t="s">
        <v>262</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263</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264</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IF(A39="","",ISNUMBER(MATCH(A39,Staff!$BR$5:$BR$154,0)))</f>
        <v/>
      </c>
      <c r="C39" s="20" t="str">
        <f aca="false">IF(B39&lt;&gt;TRUE(),"",INDEX(Staff!$AL$5:$AL$154,MATCH($A39,Staff!$BR$5:$BR$154,0)))</f>
        <v/>
      </c>
      <c r="D39" s="0" t="str">
        <f aca="false">IF(B39&lt;&gt;TRUE(),"",INDEX(Staff!$AM$5:$AM$154,MATCH($A39,Staff!$BR$5:$BR$154,0)))</f>
        <v/>
      </c>
      <c r="E39" s="20" t="str">
        <f aca="false">IF(B39&lt;&gt;TRUE(),"",INDEX(Staff!$AO$5:$AO$154,MATCH($A39,Staff!$BR$5:$BR$154,0)))</f>
        <v/>
      </c>
      <c r="F39" s="20" t="str">
        <f aca="false">IF(B39&lt;&gt;TRUE(),"",INDEX(Staff!$AP$5:$AP$154,MATCH($A39,Staff!$BR$5:$BR$154,0)))</f>
        <v/>
      </c>
      <c r="G39" s="0" t="str">
        <f aca="false">IF(B39&lt;&gt;TRUE(),"",INDEX(Staff!$AT$5:$AT$154,MATCH($A39,Staff!$BR$5:$BR$154,0)))</f>
        <v/>
      </c>
      <c r="H39" s="0" t="str">
        <f aca="false">IF(B39&lt;&gt;TRUE(),"",INDEX(Staff!$AU$5:$AU$154,MATCH($A39,Staff!$BR$5:$BR$154,0)))</f>
        <v/>
      </c>
      <c r="I39" s="0" t="str">
        <f aca="false">IF(B39&lt;&gt;TRUE(),"",INDEX(Staff!$AV$5:$AV$154,MATCH($A39,Staff!$BR$5:$BR$154,0)))</f>
        <v/>
      </c>
      <c r="J39" s="0" t="str">
        <f aca="false">IF(B39&lt;&gt;TRUE(),"",INDEX(Staff!$AW$5:$AW$154,MATCH($A39,Staff!$BR$5:$BR$154,0)))</f>
        <v/>
      </c>
      <c r="K39" s="33" t="s">
        <v>262</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263</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264</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IF(A42="","",ISNUMBER(MATCH(A42,Staff!$BR$5:$BR$154,0)))</f>
        <v/>
      </c>
      <c r="C42" s="20" t="str">
        <f aca="false">IF(B42&lt;&gt;TRUE(),"",INDEX(Staff!$AL$5:$AL$154,MATCH($A42,Staff!$BR$5:$BR$154,0)))</f>
        <v/>
      </c>
      <c r="D42" s="0" t="str">
        <f aca="false">IF(B42&lt;&gt;TRUE(),"",INDEX(Staff!$AM$5:$AM$154,MATCH($A42,Staff!$BR$5:$BR$154,0)))</f>
        <v/>
      </c>
      <c r="E42" s="20" t="str">
        <f aca="false">IF(B42&lt;&gt;TRUE(),"",INDEX(Staff!$AO$5:$AO$154,MATCH($A42,Staff!$BR$5:$BR$154,0)))</f>
        <v/>
      </c>
      <c r="F42" s="20" t="str">
        <f aca="false">IF(B42&lt;&gt;TRUE(),"",INDEX(Staff!$AP$5:$AP$154,MATCH($A42,Staff!$BR$5:$BR$154,0)))</f>
        <v/>
      </c>
      <c r="G42" s="0" t="str">
        <f aca="false">IF(B42&lt;&gt;TRUE(),"",INDEX(Staff!$AT$5:$AT$154,MATCH($A42,Staff!$BR$5:$BR$154,0)))</f>
        <v/>
      </c>
      <c r="H42" s="0" t="str">
        <f aca="false">IF(B42&lt;&gt;TRUE(),"",INDEX(Staff!$AU$5:$AU$154,MATCH($A42,Staff!$BR$5:$BR$154,0)))</f>
        <v/>
      </c>
      <c r="I42" s="0" t="str">
        <f aca="false">IF(B42&lt;&gt;TRUE(),"",INDEX(Staff!$AV$5:$AV$154,MATCH($A42,Staff!$BR$5:$BR$154,0)))</f>
        <v/>
      </c>
      <c r="J42" s="0" t="str">
        <f aca="false">IF(B42&lt;&gt;TRUE(),"",INDEX(Staff!$AW$5:$AW$154,MATCH($A42,Staff!$BR$5:$BR$154,0)))</f>
        <v/>
      </c>
      <c r="K42" s="33" t="s">
        <v>262</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263</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264</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20" t="str">
        <f aca="false">IF(B45&lt;&gt;TRUE(),"",INDEX(Staff!$AL$5:$AL$154,MATCH($A45,Staff!$BR$5:$BR$154,0)))</f>
        <v/>
      </c>
      <c r="D45" s="0" t="str">
        <f aca="false">IF(B45&lt;&gt;TRUE(),"",INDEX(Staff!$AM$5:$AM$154,MATCH($A45,Staff!$BR$5:$BR$154,0)))</f>
        <v/>
      </c>
      <c r="E45" s="20" t="str">
        <f aca="false">IF(B45&lt;&gt;TRUE(),"",INDEX(Staff!$AO$5:$AO$154,MATCH($A45,Staff!$BR$5:$BR$154,0)))</f>
        <v/>
      </c>
      <c r="F45" s="20"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33" t="s">
        <v>262</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263</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264</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20" t="str">
        <f aca="false">IF(B48&lt;&gt;TRUE(),"",INDEX(Staff!$AL$5:$AL$154,MATCH($A48,Staff!$BR$5:$BR$154,0)))</f>
        <v/>
      </c>
      <c r="D48" s="0" t="str">
        <f aca="false">IF(B48&lt;&gt;TRUE(),"",INDEX(Staff!$AM$5:$AM$154,MATCH($A48,Staff!$BR$5:$BR$154,0)))</f>
        <v/>
      </c>
      <c r="E48" s="20" t="str">
        <f aca="false">IF(B48&lt;&gt;TRUE(),"",INDEX(Staff!$AO$5:$AO$154,MATCH($A48,Staff!$BR$5:$BR$154,0)))</f>
        <v/>
      </c>
      <c r="F48" s="20"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33" t="s">
        <v>262</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263</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264</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20" t="str">
        <f aca="false">IF(B51&lt;&gt;TRUE(),"",INDEX(Staff!$AL$5:$AL$154,MATCH($A51,Staff!$BR$5:$BR$154,0)))</f>
        <v/>
      </c>
      <c r="D51" s="0" t="str">
        <f aca="false">IF(B51&lt;&gt;TRUE(),"",INDEX(Staff!$AM$5:$AM$154,MATCH($A51,Staff!$BR$5:$BR$154,0)))</f>
        <v/>
      </c>
      <c r="E51" s="20" t="str">
        <f aca="false">IF(B51&lt;&gt;TRUE(),"",INDEX(Staff!$AO$5:$AO$154,MATCH($A51,Staff!$BR$5:$BR$154,0)))</f>
        <v/>
      </c>
      <c r="F51" s="20"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33" t="s">
        <v>262</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263</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264</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20" t="str">
        <f aca="false">IF(B54&lt;&gt;TRUE(),"",INDEX(Staff!$AL$5:$AL$154,MATCH($A54,Staff!$BR$5:$BR$154,0)))</f>
        <v/>
      </c>
      <c r="D54" s="0" t="str">
        <f aca="false">IF(B54&lt;&gt;TRUE(),"",INDEX(Staff!$AM$5:$AM$154,MATCH($A54,Staff!$BR$5:$BR$154,0)))</f>
        <v/>
      </c>
      <c r="E54" s="20" t="str">
        <f aca="false">IF(B54&lt;&gt;TRUE(),"",INDEX(Staff!$AO$5:$AO$154,MATCH($A54,Staff!$BR$5:$BR$154,0)))</f>
        <v/>
      </c>
      <c r="F54" s="20"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33" t="s">
        <v>262</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263</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264</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20" t="str">
        <f aca="false">IF(B57&lt;&gt;TRUE(),"",INDEX(Staff!$AL$5:$AL$154,MATCH($A57,Staff!$BR$5:$BR$154,0)))</f>
        <v/>
      </c>
      <c r="D57" s="0" t="str">
        <f aca="false">IF(B57&lt;&gt;TRUE(),"",INDEX(Staff!$AM$5:$AM$154,MATCH($A57,Staff!$BR$5:$BR$154,0)))</f>
        <v/>
      </c>
      <c r="E57" s="20" t="str">
        <f aca="false">IF(B57&lt;&gt;TRUE(),"",INDEX(Staff!$AO$5:$AO$154,MATCH($A57,Staff!$BR$5:$BR$154,0)))</f>
        <v/>
      </c>
      <c r="F57" s="20"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33" t="s">
        <v>262</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263</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264</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20" t="str">
        <f aca="false">IF(B60&lt;&gt;TRUE(),"",INDEX(Staff!$AL$5:$AL$154,MATCH($A60,Staff!$BR$5:$BR$154,0)))</f>
        <v/>
      </c>
      <c r="D60" s="0" t="str">
        <f aca="false">IF(B60&lt;&gt;TRUE(),"",INDEX(Staff!$AM$5:$AM$154,MATCH($A60,Staff!$BR$5:$BR$154,0)))</f>
        <v/>
      </c>
      <c r="E60" s="20" t="str">
        <f aca="false">IF(B60&lt;&gt;TRUE(),"",INDEX(Staff!$AO$5:$AO$154,MATCH($A60,Staff!$BR$5:$BR$154,0)))</f>
        <v/>
      </c>
      <c r="F60" s="20"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33" t="s">
        <v>262</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263</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264</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2026-10-12T23:09:23Z</dcterms:created>
  <dc:creator>openpyxl</dc:creator>
  <dc:description/>
  <dc:language>en-US</dc:language>
  <cp:lastModifiedBy/>
  <dcterms:modified xsi:type="dcterms:W3CDTF">2026-10-12T23:09:26Z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