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<sst xmlns="http://schemas.openxmlformats.org/spreadsheetml/2006/main" count="369" uniqueCount="258">
  <si>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</si>
  <si>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</si>
  <si>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</si>
  <si>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</si>
  <si>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</si>
  <si>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</si>
  <si>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</si>
  <si>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</si>
  <si>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</si>
  <si>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</si>
  <si>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</si>
  <si>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</si>
  <si>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</si>
  <si>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</si>
  <si>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</si>
  <si>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</si>
  <si>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</si>
  <si>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</si>
  <si>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</si>
  <si>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</si>
  <si>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</si>
  <si>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</si>
  <si>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</si>
  <si>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</si>
  <si>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</si>
  <si>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</si>
  <si>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</si>
  <si>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</si>
  <si>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</si>
  <si>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</si>
  <si>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</si>
  <si>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</si>
  <si>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</si>
  <si>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</si>
  <si>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</si>
  <si>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</si>
  <si>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</si>
  <si>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</si>
  <si>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</si>
  <si>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</si>
  <si>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</si>
  <si>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</si>
  <si>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</si>
  <si>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</si>
  <si>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</si>
  <si>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</si>
  <si>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</si>
  <si>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</si>
  <si>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</si>
  <si>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</si>
  <si>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</si>
  <si>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</si>
  <si>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</si>
  <si>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</si>
  <si>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</si>
  <si>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</si>
  <si>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</si>
  <si>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</si>
  <si>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</si>
  <si>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</si>
  <si>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</si>
  <si>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</si>
  <si>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</si>
  <si>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</si>
  <si>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</si>
  <si>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</si>
  <si>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</si>
  <si>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</si>
  <si>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</si>
  <si>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</si>
  <si>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</si>
  <si>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</si>
  <si>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</si>
  <si>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</si>
  <si>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</si>
  <si>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</si>
  <si>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</si>
  <si>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</si>
  <si>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</si>
  <si>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</si>
  <si>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</si>
  <si>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</si>
  <si>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</si>
  <si>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</si>
  <si>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</si>
  <si>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</si>
  <si>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</si>
  <si>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</si>
  <si>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</si>
  <si>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</si>
  <si>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</si>
  <si>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</si>
  <si>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</si>
  <si>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</si>
  <si>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</si>
  <si>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</si>
  <si>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</si>
  <si>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</si>
  <si>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</si>
  <si>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</si>
  <si>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</si>
  <si>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</si>
  <si>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</si>
  <si>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</si>
  <si>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</si>
  <si>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</si>
  <si>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</si>
  <si>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</si>
  <si>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</si>
  <si>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</si>
  <si>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</si>
  <si>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</si>
  <si>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</si>
  <si>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</si>
  <si>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</si>
  <si>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</si>
  <si>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</si>
  <si>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</si>
  <si>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</si>
  <si>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</si>
  <si>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</si>
  <si>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</si>
  <si>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</si>
  <si>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</si>
  <si>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</si>
  <si>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</si>
  <si>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</si>
  <si>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</si>
  <si>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</si>
  <si>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</si>
  <si>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</si>
  <si>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</si>
  <si>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</si>
  <si>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</si>
  <si>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</si>
  <si>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</si>
  <si>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</si>
  <si>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</si>
  <si>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</si>
  <si>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</si>
  <si>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</si>
  <si>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</si>
  <si>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</si>
  <si>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</si>
  <si>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</si>
  <si>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</si>
  <si>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</si>
  <si>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</si>
  <si>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</si>
  <si>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</si>
  <si>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</si>
  <si>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</si>
  <si>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</si>
  <si>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</si>
  <si>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</si>
  <si>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</si>
  <si>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</si>
  <si>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</si>
  <si>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</si>
  <si>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</si>
  <si>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</si>
  <si>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</si>
  <si>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</si>
  <si>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</si>
  <si>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</si>
  <si>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</si>
  <si>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</si>
  <si>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</si>
  <si>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</si>
  <si>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</si>
  <si>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</si>
  <si>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</si>
  <si>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</si>
  <si>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</si>
  <si>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</si>
  <si>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</si>
  <si>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</si>
  <si>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</si>
  <si>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</si>
  <si>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</si>
  <si>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</si>
  <si>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</si>
  <si>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</si>
  <si>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</si>
  <si>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</si>
  <si>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</si>
  <si>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</si>
  <si>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</si>
  <si>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</si>
  <si>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</si>
  <si>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</si>
  <si>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</si>
  <si>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</si>
  <si>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</si>
  <si>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</si>
  <si>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</si>
  <si>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</si>
  <si>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</si>
  <si>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</si>
  <si>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</si>
  <si>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</si>
  <si>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</si>
  <si>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</si>
  <si>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</si>
  <si>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</si>
  <si>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</si>
  <si>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</si>
  <si>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</si>
  <si>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</si>
  <si>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</si>
  <si>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</si>
  <si>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</si>
  <si>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</si>
  <si>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</si>
  <si>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</si>
  <si>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</si>
  <si>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</si>
  <si>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</si>
  <si>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</si>
  <si>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</si>
  <si>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Yes</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</si>
  <si>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</si>
  <si>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</si>
  <si>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</si>
  <si>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</si>
  <si>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</si>
  <si>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</si>
  <si>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</si>
  <si>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</si>
  <si>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</si>
  <si>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</si>
  <si>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</si>
  <si>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</si>
  <si>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</si>
  <si>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</si>
  <si>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</si>
  <si>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</si>
  <si>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</si>
  <si>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</si>
  <si>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</si>
  <si>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on the 2026 policy as written (part-time on 24+ hrs eligible from 5 years; 5-year anniversary 2 days from 08/09/2026, 1 day before that under the 2017 scheme). Settings row 35 = Yes. The one agreed exception is that nobody counts service before the scheme start (row 34 = No). The 2017 vs 2026 differences have been raised with management; if they decide only the payout change was intended, set row 35 to No.</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</si>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</sst>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row>
    <row r="4" customFormat="false" ht="42" hidden="false" customHeight="true" outlineLevel="0" collapsed="false">
      <c r="A4" s="7" t="s">
        <v>32</v>
      </c>
      <c r="B4" s="7" t="s">
        <v>33</v>
      </c>
      <c r="C4" s="7" t="s">
        <v>34</v>
      </c>
      <c r="D4" s="7" t="s">
        <v>35</v>
      </c>
      <c r="E4" s="8" t="s">
        <v>36</v>
      </c>
      <c r="F4" s="7" t="s">
        <v>37</v>
      </c>
      <c r="G4" s="7" t="s">
        <v>38</v>
      </c>
      <c r="H4" s="7" t="s">
        <v>39</v>
      </c>
      <c r="I4" s="7" t="s">
        <v>40</v>
      </c>
      <c r="J4" s="7" t="s">
        <v>41</v>
      </c>
      <c r="K4" s="8" t="s">
        <v>42</v>
      </c>
      <c r="L4" s="8" t="s">
        <v>43</v>
      </c>
      <c r="M4" s="8" t="s">
        <v>44</v>
      </c>
      <c r="N4" s="8" t="s">
        <v>45</v>
      </c>
      <c r="O4" s="8" t="s">
        <v>46</v>
      </c>
      <c r="P4" s="7" t="s">
        <v>47</v>
      </c>
      <c r="Q4" s="8" t="s">
        <v>48</v>
      </c>
      <c r="R4" s="8" t="s">
        <v>49</v>
      </c>
      <c r="S4" s="8" t="s">
        <v>50</v>
      </c>
      <c r="T4" s="9" t="s">
        <v>51</v>
      </c>
      <c r="U4" s="9" t="s">
        <v>52</v>
      </c>
      <c r="V4" s="9" t="s">
        <v>53</v>
      </c>
      <c r="W4" s="9" t="s">
        <v>54</v>
      </c>
      <c r="X4" s="9" t="s">
        <v>55</v>
      </c>
      <c r="Y4" s="9" t="s">
        <v>56</v>
      </c>
      <c r="Z4" s="9" t="s">
        <v>57</v>
      </c>
      <c r="AA4" s="9" t="s">
        <v>58</v>
      </c>
      <c r="AB4" s="9" t="s">
        <v>59</v>
      </c>
      <c r="AC4" s="9" t="s">
        <v>60</v>
      </c>
      <c r="AD4" s="8" t="s">
        <v>61</v>
      </c>
      <c r="AE4" s="9" t="s">
        <v>62</v>
      </c>
      <c r="AF4" s="9" t="s">
        <v>63</v>
      </c>
      <c r="AG4" s="9" t="s">
        <v>64</v>
      </c>
      <c r="AH4" s="7" t="s">
        <v>65</v>
      </c>
      <c r="AI4" s="7" t="s">
        <v>66</v>
      </c>
      <c r="AJ4" s="10" t="s">
        <v>67</v>
      </c>
      <c r="AK4" s="10" t="s">
        <v>68</v>
      </c>
      <c r="AL4" s="10" t="s">
        <v>69</v>
      </c>
      <c r="AM4" s="10" t="s">
        <v>70</v>
      </c>
      <c r="AN4" s="10" t="s">
        <v>71</v>
      </c>
      <c r="AO4" s="10" t="s">
        <v>72</v>
      </c>
      <c r="AP4" s="10" t="s">
        <v>73</v>
      </c>
      <c r="AQ4" s="10" t="s">
        <v>74</v>
      </c>
      <c r="AR4" s="10" t="s">
        <v>75</v>
      </c>
      <c r="AS4" s="10" t="s">
        <v>76</v>
      </c>
      <c r="AT4" s="10" t="s">
        <v>77</v>
      </c>
      <c r="AU4" s="10" t="s">
        <v>78</v>
      </c>
      <c r="AV4" s="10" t="s">
        <v>79</v>
      </c>
      <c r="AW4" s="10" t="s">
        <v>80</v>
      </c>
      <c r="AX4" s="10" t="s">
        <v>81</v>
      </c>
      <c r="AY4" s="10" t="s">
        <v>82</v>
      </c>
      <c r="AZ4" s="10" t="s">
        <v>83</v>
      </c>
      <c r="BA4" s="10" t="s">
        <v>84</v>
      </c>
      <c r="BB4" s="10" t="s">
        <v>85</v>
      </c>
      <c r="BC4" s="10" t="s">
        <v>86</v>
      </c>
      <c r="BD4" s="10" t="s">
        <v>87</v>
      </c>
      <c r="BE4" s="10" t="s">
        <v>88</v>
      </c>
      <c r="BF4" s="10" t="s">
        <v>89</v>
      </c>
      <c r="BG4" s="10" t="s">
        <v>90</v>
      </c>
      <c r="BH4" s="10" t="s">
        <v>91</v>
      </c>
      <c r="BI4" s="10" t="s">
        <v>92</v>
      </c>
      <c r="BJ4" s="10" t="s">
        <v>93</v>
      </c>
      <c r="BK4" s="10" t="s">
        <v>94</v>
      </c>
      <c r="BL4" s="10" t="s">
        <v>95</v>
      </c>
      <c r="BM4" s="10" t="s">
        <v>96</v>
      </c>
      <c r="BN4" s="10" t="s">
        <v>97</v>
      </c>
      <c r="BO4" s="10" t="s">
        <v>98</v>
      </c>
      <c r="BP4" s="10" t="s">
        <v>99</v>
      </c>
      <c r="BQ4" s="11" t="s">
        <v>100</v>
      </c>
    </row>
    <row r="5" customFormat="false" ht="15" hidden="false" customHeight="false" outlineLevel="0" collapsed="false">
      <c r="A5" s="12"/>
      <c r="B5" s="12"/>
      <c r="C5" s="12"/>
      <c r="D5" s="13"/>
      <c r="E5" s="14" t="str">
        <f aca="false">IF(OR(AJ5=0,$D5=""),"",DATE(YEAR(AsOfDate)+IF(DATE(YEAR(AsOfDate),MONTH($D5),DAY($D5))&lt;=AsOfDate,1,0),MONTH($D5),DAY($D5)))</f>
        <v/>
      </c>
      <c r="F5" s="13"/>
      <c r="G5" s="13"/>
      <c r="H5" s="13"/>
      <c r="I5" s="13"/>
      <c r="J5" s="13"/>
      <c r="K5" s="14" t="str">
        <f aca="false">IF(AJ5=0,"",DATE(YEAR(AsOfDate)+IF(DATE(YEAR(AsOfDate),MONTH(AK5),DAY(AK5))&lt;=AsOfDate,1,0),MONTH(AK5),DAY(AK5)))</f>
        <v/>
      </c>
      <c r="L5" s="15" t="str">
        <f aca="false">IF(AJ5=0,"",ROUND((AsOfDate-AK5)/365.25,1))</f>
        <v/>
      </c>
      <c r="M5" s="16" t="str">
        <f aca="false">IF(AJ5=0,"",IF(AsOfDate&lt;AK5,"-",DATEDIF(AK5,AsOfDate,"y")&amp;"y "&amp;DATEDIF(AK5,AsOfDate,"ym")&amp;"m "&amp;DATEDIF(AK5,AsOfDate,"md")&amp;"d"))</f>
        <v/>
      </c>
      <c r="N5" s="17" t="str">
        <f aca="false">IF(AJ5=0,"",O5*HoursPerDay)</f>
        <v/>
      </c>
      <c r="O5" s="17" t="str">
        <f aca="false">IF(AJ5=0,"",MAX(0,BC5-BP5))</f>
        <v/>
      </c>
      <c r="P5" s="18"/>
      <c r="Q5" s="16"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16" t="str">
        <f aca="false">IF(AJ5=0,"",IF(AV5="None",IF(O5&gt;0,"No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IF(AJ5=0,"",IF(AV5="None","",EDATE(AK5,BE5)))</f>
        <v/>
      </c>
      <c r="T5" s="17" t="str">
        <f aca="false">IF(AJ5=0,"",IF(NOT(LH_Ready),"",IF($F5&gt;PFYDate,0,IF(LH_ColPeriod=0,W5-U5+V5,SUMIFS(INDEX(LH_Data,0,LH_ColAcc),INDEX(LH_Data,0,LH_ColFirst),$A5,INDEX(LH_Data,0,LH_ColSur),$B5,INDEX(LH_Data,0,LH_ColCat),BonusCat,INDEX(LH_Data,0,LH_ColPeriod),LH_OpenLabel)*UnitFactor))))</f>
        <v/>
      </c>
      <c r="U5" s="17" t="str">
        <f aca="false">IF(AJ5=0,"",IF(NOT(LH_Ready),"",SUMIFS(INDEX(LH_Data,0,LH_ColAcc),INDEX(LH_Data,0,LH_ColFirst),$A5,INDEX(LH_Data,0,LH_ColSur),$B5,INDEX(LH_Data,0,LH_ColCat),BonusCat,INDEX(LH_Data,0,LH_ColStart),"&gt;="&amp;AK5)*UnitFactor))</f>
        <v/>
      </c>
      <c r="V5" s="17" t="str">
        <f aca="false">IF(AJ5=0,"",IF(NOT(LH_Ready),"",SUMIFS(INDEX(LH_Data,0,LH_ColTaken),INDEX(LH_Data,0,LH_ColFirst),$A5,INDEX(LH_Data,0,LH_ColSur),$B5,INDEX(LH_Data,0,LH_ColCat),BonusCat,INDEX(LH_Data,0,LH_ColStart),"&gt;="&amp;AK5)*UnitFactor))</f>
        <v/>
      </c>
      <c r="W5" s="17" t="str">
        <f aca="false">IF(AJ5=0,"",IF(NOT(LH_Ready),"",IF(BG5=0,0,INDEX(INDEX(LH_Data,0,LH_ColClose),BG5-1)*UnitFactor)))</f>
        <v/>
      </c>
      <c r="X5" s="17" t="str">
        <f aca="false">IF(AJ5=0,"",(MAX(0,BC5-BP5)-MAX(0,BD5-BP5))*HoursPerDay)</f>
        <v/>
      </c>
      <c r="Y5" s="17" t="str">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
      </c>
      <c r="Z5" s="16" t="str">
        <f aca="false">IF(OR(AJ5=0,Y5=""),"",IF(Y5&gt;0,"Yes","No"))</f>
        <v/>
      </c>
      <c r="AA5" s="16"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
      </c>
      <c r="AB5" s="17" t="str">
        <f aca="false">IF(OR(AJ5=0,T5=""),"",MAX(0,BD5-BP5)*HoursPerDay-T5)</f>
        <v/>
      </c>
      <c r="AC5" s="16" t="str">
        <f aca="false">IF(AJ5=0,"",BF5)</f>
        <v/>
      </c>
      <c r="AD5" s="16"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17" t="str">
        <f aca="false">IF(AJ5=0,"",O5-MAX(0,BK5-BP5))</f>
        <v/>
      </c>
      <c r="AF5" s="14" t="str">
        <f aca="false">IF(OR(AJ5=0,AE5="",N(AE5)=0,BL5=""),"",EDATE(AK5,BL5))</f>
        <v/>
      </c>
      <c r="AG5" s="17" t="str">
        <f aca="false">IF(AJ5=0,"",MIN(BC5,BP5))</f>
        <v/>
      </c>
      <c r="AH5" s="12"/>
      <c r="AI5" s="12"/>
      <c r="AJ5" s="16" t="n">
        <f aca="false">IF(OR(LEN($A5&amp;$B5)=0,$F5=""),0,1)</f>
        <v>0</v>
      </c>
      <c r="AK5" s="14" t="str">
        <f aca="false">IF(AJ5=0,"",IF(PreSchemeCounts="No",MAX(SchemeStart,IF($J5&lt;&gt;"",$J5,IF(OR(CasualCounts="Yes",COUNT($G5:$I5)=0),$F5,IF(Apply2026="No",IF($I5="",$F5,$I5),IF(COUNT($H5:$I5)=0,$F5,MIN($H5:$I5)))))),IF($J5&lt;&gt;"",$J5,IF(OR(CasualCounts="Yes",COUNT($G5:$I5)=0),$F5,IF(Apply2026="No",IF($I5="",$F5,$I5),IF(COUNT($H5:$I5)=0,$F5,MIN($H5:$I5)))))))</f>
        <v/>
      </c>
      <c r="AL5" s="16" t="str">
        <f aca="false">IF(AJ5=0,"",COUNT($G5:$I5))</f>
        <v/>
      </c>
      <c r="AM5" s="14" t="str">
        <f aca="false">IF(AJ5=0,"",IFERROR(SMALL($G5:$I5,1),""))</f>
        <v/>
      </c>
      <c r="AN5" s="14" t="str">
        <f aca="false">IF(AJ5=0,"",IFERROR(SMALL($G5:$I5,2),""))</f>
        <v/>
      </c>
      <c r="AO5" s="14" t="str">
        <f aca="false">IF(AJ5=0,"",IFERROR(SMALL($G5:$I5,3),""))</f>
        <v/>
      </c>
      <c r="AP5" s="16" t="str">
        <f aca="false">IF(AJ5=0,"",IF(AM5="","",IF(AM5=$H5,"Part-Time",IF(AM5=$I5,"Full-Time","Casual"))))</f>
        <v/>
      </c>
      <c r="AQ5" s="16" t="str">
        <f aca="false">IF(AJ5=0,"",IF(AN5="","",IF(AN5=$H5,"Part-Time",IF(AN5=$I5,"Full-Time","Casual"))))</f>
        <v/>
      </c>
      <c r="AR5" s="16" t="str">
        <f aca="false">IF(AJ5=0,"",IF(AO5="","",IF(AO5=$H5,"Part-Time",IF(AO5=$I5,"Full-Time","Casual"))))</f>
        <v/>
      </c>
      <c r="AS5" s="16"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
      </c>
      <c r="AT5" s="16" t="str">
        <f aca="false">IF(AJ5=0,"",IF(AL5&lt;2,"",IF(OR(ISNUMBER(SEARCH("full",AQ5)),UPPER(TRIM(AQ5))="FT",UPPER(TRIM(AQ5))="FTE"),"FT",IF(AND(OR(ISNUMBER(SEARCH("part",AQ5)),UPPER(TRIM(AQ5))="PT",UPPER(TRIM(AQ5))="PTE"),Apply2026="Yes",OR($P5="",N($P5)&gt;=PT_MinHours)),"PT","None"))))</f>
        <v/>
      </c>
      <c r="AU5" s="16" t="str">
        <f aca="false">IF(AJ5=0,"",IF(AL5&lt;3,"",IF(OR(ISNUMBER(SEARCH("full",AR5)),UPPER(TRIM(AR5))="FT",UPPER(TRIM(AR5))="FTE"),"FT",IF(AND(OR(ISNUMBER(SEARCH("part",AR5)),UPPER(TRIM(AR5))="PT",UPPER(TRIM(AR5))="PTE"),Apply2026="Yes",OR($P5="",N($P5)&gt;=PT_MinHours)),"PT","None"))))</f>
        <v/>
      </c>
      <c r="AV5" s="16" t="str">
        <f aca="false">IF(AJ5=0,"",IF(AND(AL5&gt;=3,AO5&lt;=AsOfDate),AU5,IF(AND(AL5&gt;=2,AN5&lt;=AsOfDate),AT5,AS5)))</f>
        <v/>
      </c>
      <c r="AW5" s="16" t="str">
        <f aca="false">IF(AJ5=0,"",IF(AsOfDate&lt;AK5,-1,12*(YEAR(AsOfDate)-YEAR(AK5))+MONTH(AsOfDate)-MONTH(AK5)-IF(DAY(AsOfDate)&lt;MIN(DAY(AK5),DAY(EOMONTH(AsOfDate,0))),1,0)))</f>
        <v/>
      </c>
      <c r="AX5" s="16" t="str">
        <f aca="false">IF(AJ5=0,"",IF(OR(AL5&lt;2,AN5&gt;AsOfDate),AW5,IF((AN5-1)&lt;AK5,-1,12*(YEAR((AN5-1))-YEAR(AK5))+MONTH((AN5-1))-MONTH(AK5)-IF(DAY((AN5-1))&lt;MIN(DAY(AK5),DAY(EOMONTH((AN5-1),0))),1,0))))</f>
        <v/>
      </c>
      <c r="AY5" s="16" t="str">
        <f aca="false">IF(AJ5=0,"",IF(OR(AL5&lt;3,AO5&gt;AsOfDate),AW5,IF((AO5-1)&lt;AK5,-1,12*(YEAR((AO5-1))-YEAR(AK5))+MONTH((AO5-1))-MONTH(AK5)-IF(DAY((AO5-1))&lt;MIN(DAY(AK5),DAY(EOMONTH((AO5-1),0))),1,0))))</f>
        <v/>
      </c>
      <c r="AZ5" s="16" t="str">
        <f aca="false">IF(AJ5=0,"",IF(PFYDate&lt;AK5,-1,12*(YEAR(PFYDate)-YEAR(AK5))+MONTH(PFYDate)-MONTH(AK5)-IF(DAY(PFYDate)&lt;MIN(DAY(AK5),DAY(EOMONTH(PFYDate,0))),1,0)))</f>
        <v/>
      </c>
      <c r="BA5" s="16" t="str">
        <f aca="false">IF(AJ5=0,"",IF(OR(AL5&lt;2,AN5&gt;PFYDate),AZ5,IF((AN5-1)&lt;AK5,-1,12*(YEAR((AN5-1))-YEAR(AK5))+MONTH((AN5-1))-MONTH(AK5)-IF(DAY((AN5-1))&lt;MIN(DAY(AK5),DAY(EOMONTH((AN5-1),0))),1,0))))</f>
        <v/>
      </c>
      <c r="BB5" s="16" t="str">
        <f aca="false">IF(AJ5=0,"",IF(OR(AL5&lt;3,AO5&gt;PFYDate),AZ5,IF((AO5-1)&lt;AK5,-1,12*(YEAR((AO5-1))-YEAR(AK5))+MONTH((AO5-1))-MONTH(AK5)-IF(DAY((AO5-1))&lt;MIN(DAY(AK5),DAY(EOMONTH((AO5-1),0))),1,0))))</f>
        <v/>
      </c>
      <c r="BC5" s="16" t="str">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
      </c>
      <c r="BD5" s="16" t="str">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
      </c>
      <c r="BE5" s="16" t="str">
        <f aca="false">IF(AJ5=0,"",IF(AV5="FT",IF(AW5&lt;FT_First,FT_First,IF(AW5&lt;FT_Y5,MIN(FT_Y5,FT_First+FT_Int1*(INT((AW5-FT_First)/FT_Int1)+1)),FT_Y5+12*INT((AW5-FT_Y5)/12)+FT_Int2*(INT(MOD(AW5-FT_Y5,12)/FT_Int2)+1))),IF(AV5="PT",IF(AW5&lt;PT_First,PT_First,PT_First+PT_Int*(INT((AW5-PT_First)/PT_Int)+1)),"")))</f>
        <v/>
      </c>
      <c r="BF5" s="16" t="str">
        <f aca="false">IF(AJ5=0,"",IF(NOT(LH_Ready),0,COUNTIFS(INDEX(LH_Data,0,LH_ColFirst),$A5,INDEX(LH_Data,0,LH_ColSur),$B5,INDEX(LH_Data,0,LH_ColCat),BonusCat)))</f>
        <v/>
      </c>
      <c r="BG5" s="16" t="str">
        <f aca="false">IF(AJ5=0,"",IF(OR(NOT(LH_Ready),BF5=0),0,SUMPRODUCT(MAX((INDEX(LH_Data,0,LH_ColFirst)=$A5)*(INDEX(LH_Data,0,LH_ColSur)=$B5)*(INDEX(LH_Data,0,LH_ColCat)=BonusCat)*ROW(LH_Data)))))</f>
        <v/>
      </c>
      <c r="BH5" s="16" t="str">
        <f aca="false">IF(AJ5=0,"",IF(EOMONTH(AsOfDate,-1)&lt;AK5,-1,12*(YEAR(EOMONTH(AsOfDate,-1))-YEAR(AK5))+MONTH(EOMONTH(AsOfDate,-1))-MONTH(AK5)-IF(DAY(EOMONTH(AsOfDate,-1))&lt;MIN(DAY(AK5),DAY(EOMONTH(EOMONTH(AsOfDate,-1),0))),1,0)))</f>
        <v/>
      </c>
      <c r="BI5" s="16" t="str">
        <f aca="false">IF(AJ5=0,"",IF(OR(AL5&lt;2,AN5&gt;EOMONTH(AsOfDate,-1)),BH5,IF((AN5-1)&lt;AK5,-1,12*(YEAR((AN5-1))-YEAR(AK5))+MONTH((AN5-1))-MONTH(AK5)-IF(DAY((AN5-1))&lt;MIN(DAY(AK5),DAY(EOMONTH((AN5-1),0))),1,0))))</f>
        <v/>
      </c>
      <c r="BJ5" s="16" t="str">
        <f aca="false">IF(AJ5=0,"",IF(OR(AL5&lt;3,AO5&gt;EOMONTH(AsOfDate,-1)),BH5,IF((AO5-1)&lt;AK5,-1,12*(YEAR((AO5-1))-YEAR(AK5))+MONTH((AO5-1))-MONTH(AK5)-IF(DAY((AO5-1))&lt;MIN(DAY(AK5),DAY(EOMONTH((AO5-1),0))),1,0))))</f>
        <v/>
      </c>
      <c r="BK5" s="16" t="str">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
      </c>
      <c r="BL5" s="16" t="str">
        <f aca="false">IF(AJ5=0,"",IF(AV5="FT",IF(AW5&lt;FT_First,"",IF(AW5&lt;FT_Y5,FT_First+FT_Int1*INT((AW5-FT_First)/FT_Int1),FT_Y5+FT_Int2*INT((AW5-FT_Y5)/FT_Int2))),IF(AV5="PT",IF(AW5&lt;PT_First,"",PT_First+PT_Int*INT((AW5-PT_First)/PT_Int)),"")))</f>
        <v/>
      </c>
      <c r="BM5" s="16" t="str">
        <f aca="false">IF(AJ5=0,"",IF((SchemeStart-1)&lt;AK5,-1,12*(YEAR((SchemeStart-1))-YEAR(AK5))+MONTH((SchemeStart-1))-MONTH(AK5)-IF(DAY((SchemeStart-1))&lt;MIN(DAY(AK5),DAY(EOMONTH((SchemeStart-1),0))),1,0)))</f>
        <v/>
      </c>
      <c r="BN5" s="16" t="str">
        <f aca="false">IF(AJ5=0,"",IF(OR(AL5&lt;2,AN5&gt;(SchemeStart-1)),BM5,IF((AN5-1)&lt;AK5,-1,12*(YEAR((AN5-1))-YEAR(AK5))+MONTH((AN5-1))-MONTH(AK5)-IF(DAY((AN5-1))&lt;MIN(DAY(AK5),DAY(EOMONTH((AN5-1),0))),1,0))))</f>
        <v/>
      </c>
      <c r="BO5" s="16" t="str">
        <f aca="false">IF(AJ5=0,"",IF(OR(AL5&lt;3,AO5&gt;(SchemeStart-1)),BM5,IF((AO5-1)&lt;AK5,-1,12*(YEAR((AO5-1))-YEAR(AK5))+MONTH((AO5-1))-MONTH(AK5)-IF(DAY((AO5-1))&lt;MIN(DAY(AK5),DAY(EOMONTH((AO5-1),0))),1,0))))</f>
        <v/>
      </c>
      <c r="BP5" s="16" t="str">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
      </c>
      <c r="BQ5" s="0" t="str">
        <f aca="false">IF(LEN($A5&amp;$B5)=0,"",$A5&amp;" "&amp;$B5)</f>
        <v/>
      </c>
    </row>
    <row r="6" customFormat="false" ht="15" hidden="false" customHeight="false" outlineLevel="0" collapsed="false">
      <c r="A6" s="12"/>
      <c r="B6" s="12"/>
      <c r="C6" s="12"/>
      <c r="D6" s="13"/>
      <c r="E6" s="14" t="str">
        <f aca="false">IF(OR(AJ6=0,$D6=""),"",DATE(YEAR(AsOfDate)+IF(DATE(YEAR(AsOfDate),MONTH($D6),DAY($D6))&lt;=AsOfDate,1,0),MONTH($D6),DAY($D6)))</f>
        <v/>
      </c>
      <c r="F6" s="13"/>
      <c r="G6" s="13"/>
      <c r="H6" s="13"/>
      <c r="I6" s="13"/>
      <c r="J6" s="13"/>
      <c r="K6" s="14" t="str">
        <f aca="false">IF(AJ6=0,"",DATE(YEAR(AsOfDate)+IF(DATE(YEAR(AsOfDate),MONTH(AK6),DAY(AK6))&lt;=AsOfDate,1,0),MONTH(AK6),DAY(AK6)))</f>
        <v/>
      </c>
      <c r="L6" s="15" t="str">
        <f aca="false">IF(AJ6=0,"",ROUND((AsOfDate-AK6)/365.25,1))</f>
        <v/>
      </c>
      <c r="M6" s="16" t="str">
        <f aca="false">IF(AJ6=0,"",IF(AsOfDate&lt;AK6,"-",DATEDIF(AK6,AsOfDate,"y")&amp;"y "&amp;DATEDIF(AK6,AsOfDate,"ym")&amp;"m "&amp;DATEDIF(AK6,AsOfDate,"md")&amp;"d"))</f>
        <v/>
      </c>
      <c r="N6" s="17" t="str">
        <f aca="false">IF(AJ6=0,"",O6*HoursPerDay)</f>
        <v/>
      </c>
      <c r="O6" s="17" t="str">
        <f aca="false">IF(AJ6=0,"",MAX(0,BC6-BP6))</f>
        <v/>
      </c>
      <c r="P6" s="18"/>
      <c r="Q6" s="16"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16" t="str">
        <f aca="false">IF(AJ6=0,"",IF(AV6="None",IF(O6&gt;0,"No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IF(AJ6=0,"",IF(AV6="None","",EDATE(AK6,BE6)))</f>
        <v/>
      </c>
      <c r="T6" s="17" t="str">
        <f aca="false">IF(AJ6=0,"",IF(NOT(LH_Ready),"",IF($F6&gt;PFYDate,0,IF(LH_ColPeriod=0,W6-U6+V6,SUMIFS(INDEX(LH_Data,0,LH_ColAcc),INDEX(LH_Data,0,LH_ColFirst),$A6,INDEX(LH_Data,0,LH_ColSur),$B6,INDEX(LH_Data,0,LH_ColCat),BonusCat,INDEX(LH_Data,0,LH_ColPeriod),LH_OpenLabel)*UnitFactor))))</f>
        <v/>
      </c>
      <c r="U6" s="17" t="str">
        <f aca="false">IF(AJ6=0,"",IF(NOT(LH_Ready),"",SUMIFS(INDEX(LH_Data,0,LH_ColAcc),INDEX(LH_Data,0,LH_ColFirst),$A6,INDEX(LH_Data,0,LH_ColSur),$B6,INDEX(LH_Data,0,LH_ColCat),BonusCat,INDEX(LH_Data,0,LH_ColStart),"&gt;="&amp;AK6)*UnitFactor))</f>
        <v/>
      </c>
      <c r="V6" s="17" t="str">
        <f aca="false">IF(AJ6=0,"",IF(NOT(LH_Ready),"",SUMIFS(INDEX(LH_Data,0,LH_ColTaken),INDEX(LH_Data,0,LH_ColFirst),$A6,INDEX(LH_Data,0,LH_ColSur),$B6,INDEX(LH_Data,0,LH_ColCat),BonusCat,INDEX(LH_Data,0,LH_ColStart),"&gt;="&amp;AK6)*UnitFactor))</f>
        <v/>
      </c>
      <c r="W6" s="17" t="str">
        <f aca="false">IF(AJ6=0,"",IF(NOT(LH_Ready),"",IF(BG6=0,0,INDEX(INDEX(LH_Data,0,LH_ColClose),BG6-1)*UnitFactor)))</f>
        <v/>
      </c>
      <c r="X6" s="17" t="str">
        <f aca="false">IF(AJ6=0,"",(MAX(0,BC6-BP6)-MAX(0,BD6-BP6))*HoursPerDay)</f>
        <v/>
      </c>
      <c r="Y6" s="17" t="str">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
      </c>
      <c r="Z6" s="16" t="str">
        <f aca="false">IF(OR(AJ6=0,Y6=""),"",IF(Y6&gt;0,"Yes","No"))</f>
        <v/>
      </c>
      <c r="AA6" s="16"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
      </c>
      <c r="AB6" s="17" t="str">
        <f aca="false">IF(OR(AJ6=0,T6=""),"",MAX(0,BD6-BP6)*HoursPerDay-T6)</f>
        <v/>
      </c>
      <c r="AC6" s="16" t="str">
        <f aca="false">IF(AJ6=0,"",BF6)</f>
        <v/>
      </c>
      <c r="AD6" s="16"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17" t="str">
        <f aca="false">IF(AJ6=0,"",O6-MAX(0,BK6-BP6))</f>
        <v/>
      </c>
      <c r="AF6" s="14" t="str">
        <f aca="false">IF(OR(AJ6=0,AE6="",N(AE6)=0,BL6=""),"",EDATE(AK6,BL6))</f>
        <v/>
      </c>
      <c r="AG6" s="17" t="str">
        <f aca="false">IF(AJ6=0,"",MIN(BC6,BP6))</f>
        <v/>
      </c>
      <c r="AH6" s="12"/>
      <c r="AI6" s="12"/>
      <c r="AJ6" s="16" t="n">
        <f aca="false">IF(OR(LEN($A6&amp;$B6)=0,$F6=""),0,1)</f>
        <v>0</v>
      </c>
      <c r="AK6" s="14" t="str">
        <f aca="false">IF(AJ6=0,"",IF(PreSchemeCounts="No",MAX(SchemeStart,IF($J6&lt;&gt;"",$J6,IF(OR(CasualCounts="Yes",COUNT($G6:$I6)=0),$F6,IF(Apply2026="No",IF($I6="",$F6,$I6),IF(COUNT($H6:$I6)=0,$F6,MIN($H6:$I6)))))),IF($J6&lt;&gt;"",$J6,IF(OR(CasualCounts="Yes",COUNT($G6:$I6)=0),$F6,IF(Apply2026="No",IF($I6="",$F6,$I6),IF(COUNT($H6:$I6)=0,$F6,MIN($H6:$I6)))))))</f>
        <v/>
      </c>
      <c r="AL6" s="16" t="str">
        <f aca="false">IF(AJ6=0,"",COUNT($G6:$I6))</f>
        <v/>
      </c>
      <c r="AM6" s="14" t="str">
        <f aca="false">IF(AJ6=0,"",IFERROR(SMALL($G6:$I6,1),""))</f>
        <v/>
      </c>
      <c r="AN6" s="14" t="str">
        <f aca="false">IF(AJ6=0,"",IFERROR(SMALL($G6:$I6,2),""))</f>
        <v/>
      </c>
      <c r="AO6" s="14" t="str">
        <f aca="false">IF(AJ6=0,"",IFERROR(SMALL($G6:$I6,3),""))</f>
        <v/>
      </c>
      <c r="AP6" s="16" t="str">
        <f aca="false">IF(AJ6=0,"",IF(AM6="","",IF(AM6=$H6,"Part-Time",IF(AM6=$I6,"Full-Time","Casual"))))</f>
        <v/>
      </c>
      <c r="AQ6" s="16" t="str">
        <f aca="false">IF(AJ6=0,"",IF(AN6="","",IF(AN6=$H6,"Part-Time",IF(AN6=$I6,"Full-Time","Casual"))))</f>
        <v/>
      </c>
      <c r="AR6" s="16" t="str">
        <f aca="false">IF(AJ6=0,"",IF(AO6="","",IF(AO6=$H6,"Part-Time",IF(AO6=$I6,"Full-Time","Casual"))))</f>
        <v/>
      </c>
      <c r="AS6" s="16"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
      </c>
      <c r="AT6" s="16" t="str">
        <f aca="false">IF(AJ6=0,"",IF(AL6&lt;2,"",IF(OR(ISNUMBER(SEARCH("full",AQ6)),UPPER(TRIM(AQ6))="FT",UPPER(TRIM(AQ6))="FTE"),"FT",IF(AND(OR(ISNUMBER(SEARCH("part",AQ6)),UPPER(TRIM(AQ6))="PT",UPPER(TRIM(AQ6))="PTE"),Apply2026="Yes",OR($P6="",N($P6)&gt;=PT_MinHours)),"PT","None"))))</f>
        <v/>
      </c>
      <c r="AU6" s="16" t="str">
        <f aca="false">IF(AJ6=0,"",IF(AL6&lt;3,"",IF(OR(ISNUMBER(SEARCH("full",AR6)),UPPER(TRIM(AR6))="FT",UPPER(TRIM(AR6))="FTE"),"FT",IF(AND(OR(ISNUMBER(SEARCH("part",AR6)),UPPER(TRIM(AR6))="PT",UPPER(TRIM(AR6))="PTE"),Apply2026="Yes",OR($P6="",N($P6)&gt;=PT_MinHours)),"PT","None"))))</f>
        <v/>
      </c>
      <c r="AV6" s="16" t="str">
        <f aca="false">IF(AJ6=0,"",IF(AND(AL6&gt;=3,AO6&lt;=AsOfDate),AU6,IF(AND(AL6&gt;=2,AN6&lt;=AsOfDate),AT6,AS6)))</f>
        <v/>
      </c>
      <c r="AW6" s="16" t="str">
        <f aca="false">IF(AJ6=0,"",IF(AsOfDate&lt;AK6,-1,12*(YEAR(AsOfDate)-YEAR(AK6))+MONTH(AsOfDate)-MONTH(AK6)-IF(DAY(AsOfDate)&lt;MIN(DAY(AK6),DAY(EOMONTH(AsOfDate,0))),1,0)))</f>
        <v/>
      </c>
      <c r="AX6" s="16" t="str">
        <f aca="false">IF(AJ6=0,"",IF(OR(AL6&lt;2,AN6&gt;AsOfDate),AW6,IF((AN6-1)&lt;AK6,-1,12*(YEAR((AN6-1))-YEAR(AK6))+MONTH((AN6-1))-MONTH(AK6)-IF(DAY((AN6-1))&lt;MIN(DAY(AK6),DAY(EOMONTH((AN6-1),0))),1,0))))</f>
        <v/>
      </c>
      <c r="AY6" s="16" t="str">
        <f aca="false">IF(AJ6=0,"",IF(OR(AL6&lt;3,AO6&gt;AsOfDate),AW6,IF((AO6-1)&lt;AK6,-1,12*(YEAR((AO6-1))-YEAR(AK6))+MONTH((AO6-1))-MONTH(AK6)-IF(DAY((AO6-1))&lt;MIN(DAY(AK6),DAY(EOMONTH((AO6-1),0))),1,0))))</f>
        <v/>
      </c>
      <c r="AZ6" s="16" t="str">
        <f aca="false">IF(AJ6=0,"",IF(PFYDate&lt;AK6,-1,12*(YEAR(PFYDate)-YEAR(AK6))+MONTH(PFYDate)-MONTH(AK6)-IF(DAY(PFYDate)&lt;MIN(DAY(AK6),DAY(EOMONTH(PFYDate,0))),1,0)))</f>
        <v/>
      </c>
      <c r="BA6" s="16" t="str">
        <f aca="false">IF(AJ6=0,"",IF(OR(AL6&lt;2,AN6&gt;PFYDate),AZ6,IF((AN6-1)&lt;AK6,-1,12*(YEAR((AN6-1))-YEAR(AK6))+MONTH((AN6-1))-MONTH(AK6)-IF(DAY((AN6-1))&lt;MIN(DAY(AK6),DAY(EOMONTH((AN6-1),0))),1,0))))</f>
        <v/>
      </c>
      <c r="BB6" s="16" t="str">
        <f aca="false">IF(AJ6=0,"",IF(OR(AL6&lt;3,AO6&gt;PFYDate),AZ6,IF((AO6-1)&lt;AK6,-1,12*(YEAR((AO6-1))-YEAR(AK6))+MONTH((AO6-1))-MONTH(AK6)-IF(DAY((AO6-1))&lt;MIN(DAY(AK6),DAY(EOMONTH((AO6-1),0))),1,0))))</f>
        <v/>
      </c>
      <c r="BC6" s="16" t="str">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
      </c>
      <c r="BD6" s="16" t="str">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
      </c>
      <c r="BE6" s="16" t="str">
        <f aca="false">IF(AJ6=0,"",IF(AV6="FT",IF(AW6&lt;FT_First,FT_First,IF(AW6&lt;FT_Y5,MIN(FT_Y5,FT_First+FT_Int1*(INT((AW6-FT_First)/FT_Int1)+1)),FT_Y5+12*INT((AW6-FT_Y5)/12)+FT_Int2*(INT(MOD(AW6-FT_Y5,12)/FT_Int2)+1))),IF(AV6="PT",IF(AW6&lt;PT_First,PT_First,PT_First+PT_Int*(INT((AW6-PT_First)/PT_Int)+1)),"")))</f>
        <v/>
      </c>
      <c r="BF6" s="16" t="str">
        <f aca="false">IF(AJ6=0,"",IF(NOT(LH_Ready),0,COUNTIFS(INDEX(LH_Data,0,LH_ColFirst),$A6,INDEX(LH_Data,0,LH_ColSur),$B6,INDEX(LH_Data,0,LH_ColCat),BonusCat)))</f>
        <v/>
      </c>
      <c r="BG6" s="16" t="str">
        <f aca="false">IF(AJ6=0,"",IF(OR(NOT(LH_Ready),BF6=0),0,SUMPRODUCT(MAX((INDEX(LH_Data,0,LH_ColFirst)=$A6)*(INDEX(LH_Data,0,LH_ColSur)=$B6)*(INDEX(LH_Data,0,LH_ColCat)=BonusCat)*ROW(LH_Data)))))</f>
        <v/>
      </c>
      <c r="BH6" s="16" t="str">
        <f aca="false">IF(AJ6=0,"",IF(EOMONTH(AsOfDate,-1)&lt;AK6,-1,12*(YEAR(EOMONTH(AsOfDate,-1))-YEAR(AK6))+MONTH(EOMONTH(AsOfDate,-1))-MONTH(AK6)-IF(DAY(EOMONTH(AsOfDate,-1))&lt;MIN(DAY(AK6),DAY(EOMONTH(EOMONTH(AsOfDate,-1),0))),1,0)))</f>
        <v/>
      </c>
      <c r="BI6" s="16" t="str">
        <f aca="false">IF(AJ6=0,"",IF(OR(AL6&lt;2,AN6&gt;EOMONTH(AsOfDate,-1)),BH6,IF((AN6-1)&lt;AK6,-1,12*(YEAR((AN6-1))-YEAR(AK6))+MONTH((AN6-1))-MONTH(AK6)-IF(DAY((AN6-1))&lt;MIN(DAY(AK6),DAY(EOMONTH((AN6-1),0))),1,0))))</f>
        <v/>
      </c>
      <c r="BJ6" s="16" t="str">
        <f aca="false">IF(AJ6=0,"",IF(OR(AL6&lt;3,AO6&gt;EOMONTH(AsOfDate,-1)),BH6,IF((AO6-1)&lt;AK6,-1,12*(YEAR((AO6-1))-YEAR(AK6))+MONTH((AO6-1))-MONTH(AK6)-IF(DAY((AO6-1))&lt;MIN(DAY(AK6),DAY(EOMONTH((AO6-1),0))),1,0))))</f>
        <v/>
      </c>
      <c r="BK6" s="16" t="str">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
      </c>
      <c r="BL6" s="16" t="str">
        <f aca="false">IF(AJ6=0,"",IF(AV6="FT",IF(AW6&lt;FT_First,"",IF(AW6&lt;FT_Y5,FT_First+FT_Int1*INT((AW6-FT_First)/FT_Int1),FT_Y5+FT_Int2*INT((AW6-FT_Y5)/FT_Int2))),IF(AV6="PT",IF(AW6&lt;PT_First,"",PT_First+PT_Int*INT((AW6-PT_First)/PT_Int)),"")))</f>
        <v/>
      </c>
      <c r="BM6" s="16" t="str">
        <f aca="false">IF(AJ6=0,"",IF((SchemeStart-1)&lt;AK6,-1,12*(YEAR((SchemeStart-1))-YEAR(AK6))+MONTH((SchemeStart-1))-MONTH(AK6)-IF(DAY((SchemeStart-1))&lt;MIN(DAY(AK6),DAY(EOMONTH((SchemeStart-1),0))),1,0)))</f>
        <v/>
      </c>
      <c r="BN6" s="16" t="str">
        <f aca="false">IF(AJ6=0,"",IF(OR(AL6&lt;2,AN6&gt;(SchemeStart-1)),BM6,IF((AN6-1)&lt;AK6,-1,12*(YEAR((AN6-1))-YEAR(AK6))+MONTH((AN6-1))-MONTH(AK6)-IF(DAY((AN6-1))&lt;MIN(DAY(AK6),DAY(EOMONTH((AN6-1),0))),1,0))))</f>
        <v/>
      </c>
      <c r="BO6" s="16" t="str">
        <f aca="false">IF(AJ6=0,"",IF(OR(AL6&lt;3,AO6&gt;(SchemeStart-1)),BM6,IF((AO6-1)&lt;AK6,-1,12*(YEAR((AO6-1))-YEAR(AK6))+MONTH((AO6-1))-MONTH(AK6)-IF(DAY((AO6-1))&lt;MIN(DAY(AK6),DAY(EOMONTH((AO6-1),0))),1,0))))</f>
        <v/>
      </c>
      <c r="BP6" s="16" t="str">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
      </c>
      <c r="BQ6" s="0" t="str">
        <f aca="false">IF(LEN($A6&amp;$B6)=0,"",$A6&amp;" "&amp;$B6)</f>
        <v/>
      </c>
    </row>
    <row r="7" customFormat="false" ht="15" hidden="false" customHeight="false" outlineLevel="0" collapsed="false">
      <c r="A7" s="12"/>
      <c r="B7" s="12"/>
      <c r="C7" s="12"/>
      <c r="D7" s="13"/>
      <c r="E7" s="14" t="str">
        <f aca="false">IF(OR(AJ7=0,$D7=""),"",DATE(YEAR(AsOfDate)+IF(DATE(YEAR(AsOfDate),MONTH($D7),DAY($D7))&lt;=AsOfDate,1,0),MONTH($D7),DAY($D7)))</f>
        <v/>
      </c>
      <c r="F7" s="13"/>
      <c r="G7" s="13"/>
      <c r="H7" s="13"/>
      <c r="I7" s="13"/>
      <c r="J7" s="13"/>
      <c r="K7" s="14" t="str">
        <f aca="false">IF(AJ7=0,"",DATE(YEAR(AsOfDate)+IF(DATE(YEAR(AsOfDate),MONTH(AK7),DAY(AK7))&lt;=AsOfDate,1,0),MONTH(AK7),DAY(AK7)))</f>
        <v/>
      </c>
      <c r="L7" s="15" t="str">
        <f aca="false">IF(AJ7=0,"",ROUND((AsOfDate-AK7)/365.25,1))</f>
        <v/>
      </c>
      <c r="M7" s="16" t="str">
        <f aca="false">IF(AJ7=0,"",IF(AsOfDate&lt;AK7,"-",DATEDIF(AK7,AsOfDate,"y")&amp;"y "&amp;DATEDIF(AK7,AsOfDate,"ym")&amp;"m "&amp;DATEDIF(AK7,AsOfDate,"md")&amp;"d"))</f>
        <v/>
      </c>
      <c r="N7" s="17" t="str">
        <f aca="false">IF(AJ7=0,"",O7*HoursPerDay)</f>
        <v/>
      </c>
      <c r="O7" s="17" t="str">
        <f aca="false">IF(AJ7=0,"",MAX(0,BC7-BP7))</f>
        <v/>
      </c>
      <c r="P7" s="18"/>
      <c r="Q7" s="16"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16" t="str">
        <f aca="false">IF(AJ7=0,"",IF(AV7="None",IF(O7&gt;0,"No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IF(AJ7=0,"",IF(AV7="None","",EDATE(AK7,BE7)))</f>
        <v/>
      </c>
      <c r="T7" s="17" t="str">
        <f aca="false">IF(AJ7=0,"",IF(NOT(LH_Ready),"",IF($F7&gt;PFYDate,0,IF(LH_ColPeriod=0,W7-U7+V7,SUMIFS(INDEX(LH_Data,0,LH_ColAcc),INDEX(LH_Data,0,LH_ColFirst),$A7,INDEX(LH_Data,0,LH_ColSur),$B7,INDEX(LH_Data,0,LH_ColCat),BonusCat,INDEX(LH_Data,0,LH_ColPeriod),LH_OpenLabel)*UnitFactor))))</f>
        <v/>
      </c>
      <c r="U7" s="17" t="str">
        <f aca="false">IF(AJ7=0,"",IF(NOT(LH_Ready),"",SUMIFS(INDEX(LH_Data,0,LH_ColAcc),INDEX(LH_Data,0,LH_ColFirst),$A7,INDEX(LH_Data,0,LH_ColSur),$B7,INDEX(LH_Data,0,LH_ColCat),BonusCat,INDEX(LH_Data,0,LH_ColStart),"&gt;="&amp;AK7)*UnitFactor))</f>
        <v/>
      </c>
      <c r="V7" s="17" t="str">
        <f aca="false">IF(AJ7=0,"",IF(NOT(LH_Ready),"",SUMIFS(INDEX(LH_Data,0,LH_ColTaken),INDEX(LH_Data,0,LH_ColFirst),$A7,INDEX(LH_Data,0,LH_ColSur),$B7,INDEX(LH_Data,0,LH_ColCat),BonusCat,INDEX(LH_Data,0,LH_ColStart),"&gt;="&amp;AK7)*UnitFactor))</f>
        <v/>
      </c>
      <c r="W7" s="17" t="str">
        <f aca="false">IF(AJ7=0,"",IF(NOT(LH_Ready),"",IF(BG7=0,0,INDEX(INDEX(LH_Data,0,LH_ColClose),BG7-1)*UnitFactor)))</f>
        <v/>
      </c>
      <c r="X7" s="17" t="str">
        <f aca="false">IF(AJ7=0,"",(MAX(0,BC7-BP7)-MAX(0,BD7-BP7))*HoursPerDay)</f>
        <v/>
      </c>
      <c r="Y7" s="17" t="str">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
      </c>
      <c r="Z7" s="16" t="str">
        <f aca="false">IF(OR(AJ7=0,Y7=""),"",IF(Y7&gt;0,"Yes","No"))</f>
        <v/>
      </c>
      <c r="AA7" s="16"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
      </c>
      <c r="AB7" s="17" t="str">
        <f aca="false">IF(OR(AJ7=0,T7=""),"",MAX(0,BD7-BP7)*HoursPerDay-T7)</f>
        <v/>
      </c>
      <c r="AC7" s="16" t="str">
        <f aca="false">IF(AJ7=0,"",BF7)</f>
        <v/>
      </c>
      <c r="AD7" s="16"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17" t="str">
        <f aca="false">IF(AJ7=0,"",O7-MAX(0,BK7-BP7))</f>
        <v/>
      </c>
      <c r="AF7" s="14" t="str">
        <f aca="false">IF(OR(AJ7=0,AE7="",N(AE7)=0,BL7=""),"",EDATE(AK7,BL7))</f>
        <v/>
      </c>
      <c r="AG7" s="17" t="str">
        <f aca="false">IF(AJ7=0,"",MIN(BC7,BP7))</f>
        <v/>
      </c>
      <c r="AH7" s="12"/>
      <c r="AI7" s="12"/>
      <c r="AJ7" s="16" t="n">
        <f aca="false">IF(OR(LEN($A7&amp;$B7)=0,$F7=""),0,1)</f>
        <v>0</v>
      </c>
      <c r="AK7" s="14" t="str">
        <f aca="false">IF(AJ7=0,"",IF(PreSchemeCounts="No",MAX(SchemeStart,IF($J7&lt;&gt;"",$J7,IF(OR(CasualCounts="Yes",COUNT($G7:$I7)=0),$F7,IF(Apply2026="No",IF($I7="",$F7,$I7),IF(COUNT($H7:$I7)=0,$F7,MIN($H7:$I7)))))),IF($J7&lt;&gt;"",$J7,IF(OR(CasualCounts="Yes",COUNT($G7:$I7)=0),$F7,IF(Apply2026="No",IF($I7="",$F7,$I7),IF(COUNT($H7:$I7)=0,$F7,MIN($H7:$I7)))))))</f>
        <v/>
      </c>
      <c r="AL7" s="16" t="str">
        <f aca="false">IF(AJ7=0,"",COUNT($G7:$I7))</f>
        <v/>
      </c>
      <c r="AM7" s="14" t="str">
        <f aca="false">IF(AJ7=0,"",IFERROR(SMALL($G7:$I7,1),""))</f>
        <v/>
      </c>
      <c r="AN7" s="14" t="str">
        <f aca="false">IF(AJ7=0,"",IFERROR(SMALL($G7:$I7,2),""))</f>
        <v/>
      </c>
      <c r="AO7" s="14" t="str">
        <f aca="false">IF(AJ7=0,"",IFERROR(SMALL($G7:$I7,3),""))</f>
        <v/>
      </c>
      <c r="AP7" s="16" t="str">
        <f aca="false">IF(AJ7=0,"",IF(AM7="","",IF(AM7=$H7,"Part-Time",IF(AM7=$I7,"Full-Time","Casual"))))</f>
        <v/>
      </c>
      <c r="AQ7" s="16" t="str">
        <f aca="false">IF(AJ7=0,"",IF(AN7="","",IF(AN7=$H7,"Part-Time",IF(AN7=$I7,"Full-Time","Casual"))))</f>
        <v/>
      </c>
      <c r="AR7" s="16" t="str">
        <f aca="false">IF(AJ7=0,"",IF(AO7="","",IF(AO7=$H7,"Part-Time",IF(AO7=$I7,"Full-Time","Casual"))))</f>
        <v/>
      </c>
      <c r="AS7" s="16"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
      </c>
      <c r="AT7" s="16" t="str">
        <f aca="false">IF(AJ7=0,"",IF(AL7&lt;2,"",IF(OR(ISNUMBER(SEARCH("full",AQ7)),UPPER(TRIM(AQ7))="FT",UPPER(TRIM(AQ7))="FTE"),"FT",IF(AND(OR(ISNUMBER(SEARCH("part",AQ7)),UPPER(TRIM(AQ7))="PT",UPPER(TRIM(AQ7))="PTE"),Apply2026="Yes",OR($P7="",N($P7)&gt;=PT_MinHours)),"PT","None"))))</f>
        <v/>
      </c>
      <c r="AU7" s="16" t="str">
        <f aca="false">IF(AJ7=0,"",IF(AL7&lt;3,"",IF(OR(ISNUMBER(SEARCH("full",AR7)),UPPER(TRIM(AR7))="FT",UPPER(TRIM(AR7))="FTE"),"FT",IF(AND(OR(ISNUMBER(SEARCH("part",AR7)),UPPER(TRIM(AR7))="PT",UPPER(TRIM(AR7))="PTE"),Apply2026="Yes",OR($P7="",N($P7)&gt;=PT_MinHours)),"PT","None"))))</f>
        <v/>
      </c>
      <c r="AV7" s="16" t="str">
        <f aca="false">IF(AJ7=0,"",IF(AND(AL7&gt;=3,AO7&lt;=AsOfDate),AU7,IF(AND(AL7&gt;=2,AN7&lt;=AsOfDate),AT7,AS7)))</f>
        <v/>
      </c>
      <c r="AW7" s="16" t="str">
        <f aca="false">IF(AJ7=0,"",IF(AsOfDate&lt;AK7,-1,12*(YEAR(AsOfDate)-YEAR(AK7))+MONTH(AsOfDate)-MONTH(AK7)-IF(DAY(AsOfDate)&lt;MIN(DAY(AK7),DAY(EOMONTH(AsOfDate,0))),1,0)))</f>
        <v/>
      </c>
      <c r="AX7" s="16" t="str">
        <f aca="false">IF(AJ7=0,"",IF(OR(AL7&lt;2,AN7&gt;AsOfDate),AW7,IF((AN7-1)&lt;AK7,-1,12*(YEAR((AN7-1))-YEAR(AK7))+MONTH((AN7-1))-MONTH(AK7)-IF(DAY((AN7-1))&lt;MIN(DAY(AK7),DAY(EOMONTH((AN7-1),0))),1,0))))</f>
        <v/>
      </c>
      <c r="AY7" s="16" t="str">
        <f aca="false">IF(AJ7=0,"",IF(OR(AL7&lt;3,AO7&gt;AsOfDate),AW7,IF((AO7-1)&lt;AK7,-1,12*(YEAR((AO7-1))-YEAR(AK7))+MONTH((AO7-1))-MONTH(AK7)-IF(DAY((AO7-1))&lt;MIN(DAY(AK7),DAY(EOMONTH((AO7-1),0))),1,0))))</f>
        <v/>
      </c>
      <c r="AZ7" s="16" t="str">
        <f aca="false">IF(AJ7=0,"",IF(PFYDate&lt;AK7,-1,12*(YEAR(PFYDate)-YEAR(AK7))+MONTH(PFYDate)-MONTH(AK7)-IF(DAY(PFYDate)&lt;MIN(DAY(AK7),DAY(EOMONTH(PFYDate,0))),1,0)))</f>
        <v/>
      </c>
      <c r="BA7" s="16" t="str">
        <f aca="false">IF(AJ7=0,"",IF(OR(AL7&lt;2,AN7&gt;PFYDate),AZ7,IF((AN7-1)&lt;AK7,-1,12*(YEAR((AN7-1))-YEAR(AK7))+MONTH((AN7-1))-MONTH(AK7)-IF(DAY((AN7-1))&lt;MIN(DAY(AK7),DAY(EOMONTH((AN7-1),0))),1,0))))</f>
        <v/>
      </c>
      <c r="BB7" s="16" t="str">
        <f aca="false">IF(AJ7=0,"",IF(OR(AL7&lt;3,AO7&gt;PFYDate),AZ7,IF((AO7-1)&lt;AK7,-1,12*(YEAR((AO7-1))-YEAR(AK7))+MONTH((AO7-1))-MONTH(AK7)-IF(DAY((AO7-1))&lt;MIN(DAY(AK7),DAY(EOMONTH((AO7-1),0))),1,0))))</f>
        <v/>
      </c>
      <c r="BC7" s="16" t="str">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
      </c>
      <c r="BD7" s="16" t="str">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
      </c>
      <c r="BE7" s="16" t="str">
        <f aca="false">IF(AJ7=0,"",IF(AV7="FT",IF(AW7&lt;FT_First,FT_First,IF(AW7&lt;FT_Y5,MIN(FT_Y5,FT_First+FT_Int1*(INT((AW7-FT_First)/FT_Int1)+1)),FT_Y5+12*INT((AW7-FT_Y5)/12)+FT_Int2*(INT(MOD(AW7-FT_Y5,12)/FT_Int2)+1))),IF(AV7="PT",IF(AW7&lt;PT_First,PT_First,PT_First+PT_Int*(INT((AW7-PT_First)/PT_Int)+1)),"")))</f>
        <v/>
      </c>
      <c r="BF7" s="16" t="str">
        <f aca="false">IF(AJ7=0,"",IF(NOT(LH_Ready),0,COUNTIFS(INDEX(LH_Data,0,LH_ColFirst),$A7,INDEX(LH_Data,0,LH_ColSur),$B7,INDEX(LH_Data,0,LH_ColCat),BonusCat)))</f>
        <v/>
      </c>
      <c r="BG7" s="16" t="str">
        <f aca="false">IF(AJ7=0,"",IF(OR(NOT(LH_Ready),BF7=0),0,SUMPRODUCT(MAX((INDEX(LH_Data,0,LH_ColFirst)=$A7)*(INDEX(LH_Data,0,LH_ColSur)=$B7)*(INDEX(LH_Data,0,LH_ColCat)=BonusCat)*ROW(LH_Data)))))</f>
        <v/>
      </c>
      <c r="BH7" s="16" t="str">
        <f aca="false">IF(AJ7=0,"",IF(EOMONTH(AsOfDate,-1)&lt;AK7,-1,12*(YEAR(EOMONTH(AsOfDate,-1))-YEAR(AK7))+MONTH(EOMONTH(AsOfDate,-1))-MONTH(AK7)-IF(DAY(EOMONTH(AsOfDate,-1))&lt;MIN(DAY(AK7),DAY(EOMONTH(EOMONTH(AsOfDate,-1),0))),1,0)))</f>
        <v/>
      </c>
      <c r="BI7" s="16" t="str">
        <f aca="false">IF(AJ7=0,"",IF(OR(AL7&lt;2,AN7&gt;EOMONTH(AsOfDate,-1)),BH7,IF((AN7-1)&lt;AK7,-1,12*(YEAR((AN7-1))-YEAR(AK7))+MONTH((AN7-1))-MONTH(AK7)-IF(DAY((AN7-1))&lt;MIN(DAY(AK7),DAY(EOMONTH((AN7-1),0))),1,0))))</f>
        <v/>
      </c>
      <c r="BJ7" s="16" t="str">
        <f aca="false">IF(AJ7=0,"",IF(OR(AL7&lt;3,AO7&gt;EOMONTH(AsOfDate,-1)),BH7,IF((AO7-1)&lt;AK7,-1,12*(YEAR((AO7-1))-YEAR(AK7))+MONTH((AO7-1))-MONTH(AK7)-IF(DAY((AO7-1))&lt;MIN(DAY(AK7),DAY(EOMONTH((AO7-1),0))),1,0))))</f>
        <v/>
      </c>
      <c r="BK7" s="16" t="str">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
      </c>
      <c r="BL7" s="16" t="str">
        <f aca="false">IF(AJ7=0,"",IF(AV7="FT",IF(AW7&lt;FT_First,"",IF(AW7&lt;FT_Y5,FT_First+FT_Int1*INT((AW7-FT_First)/FT_Int1),FT_Y5+FT_Int2*INT((AW7-FT_Y5)/FT_Int2))),IF(AV7="PT",IF(AW7&lt;PT_First,"",PT_First+PT_Int*INT((AW7-PT_First)/PT_Int)),"")))</f>
        <v/>
      </c>
      <c r="BM7" s="16" t="str">
        <f aca="false">IF(AJ7=0,"",IF((SchemeStart-1)&lt;AK7,-1,12*(YEAR((SchemeStart-1))-YEAR(AK7))+MONTH((SchemeStart-1))-MONTH(AK7)-IF(DAY((SchemeStart-1))&lt;MIN(DAY(AK7),DAY(EOMONTH((SchemeStart-1),0))),1,0)))</f>
        <v/>
      </c>
      <c r="BN7" s="16" t="str">
        <f aca="false">IF(AJ7=0,"",IF(OR(AL7&lt;2,AN7&gt;(SchemeStart-1)),BM7,IF((AN7-1)&lt;AK7,-1,12*(YEAR((AN7-1))-YEAR(AK7))+MONTH((AN7-1))-MONTH(AK7)-IF(DAY((AN7-1))&lt;MIN(DAY(AK7),DAY(EOMONTH((AN7-1),0))),1,0))))</f>
        <v/>
      </c>
      <c r="BO7" s="16" t="str">
        <f aca="false">IF(AJ7=0,"",IF(OR(AL7&lt;3,AO7&gt;(SchemeStart-1)),BM7,IF((AO7-1)&lt;AK7,-1,12*(YEAR((AO7-1))-YEAR(AK7))+MONTH((AO7-1))-MONTH(AK7)-IF(DAY((AO7-1))&lt;MIN(DAY(AK7),DAY(EOMONTH((AO7-1),0))),1,0))))</f>
        <v/>
      </c>
      <c r="BP7" s="16" t="str">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
      </c>
      <c r="BQ7" s="0" t="str">
        <f aca="false">IF(LEN($A7&amp;$B7)=0,"",$A7&amp;" "&amp;$B7)</f>
        <v/>
      </c>
    </row>
    <row r="8" customFormat="false" ht="15" hidden="false" customHeight="false" outlineLevel="0" collapsed="false">
      <c r="A8" s="12"/>
      <c r="B8" s="12"/>
      <c r="C8" s="12"/>
      <c r="D8" s="13"/>
      <c r="E8" s="14" t="str">
        <f aca="false">IF(OR(AJ8=0,$D8=""),"",DATE(YEAR(AsOfDate)+IF(DATE(YEAR(AsOfDate),MONTH($D8),DAY($D8))&lt;=AsOfDate,1,0),MONTH($D8),DAY($D8)))</f>
        <v/>
      </c>
      <c r="F8" s="13"/>
      <c r="G8" s="13"/>
      <c r="H8" s="13"/>
      <c r="I8" s="13"/>
      <c r="J8" s="13"/>
      <c r="K8" s="14" t="str">
        <f aca="false">IF(AJ8=0,"",DATE(YEAR(AsOfDate)+IF(DATE(YEAR(AsOfDate),MONTH(AK8),DAY(AK8))&lt;=AsOfDate,1,0),MONTH(AK8),DAY(AK8)))</f>
        <v/>
      </c>
      <c r="L8" s="15" t="str">
        <f aca="false">IF(AJ8=0,"",ROUND((AsOfDate-AK8)/365.25,1))</f>
        <v/>
      </c>
      <c r="M8" s="16" t="str">
        <f aca="false">IF(AJ8=0,"",IF(AsOfDate&lt;AK8,"-",DATEDIF(AK8,AsOfDate,"y")&amp;"y "&amp;DATEDIF(AK8,AsOfDate,"ym")&amp;"m "&amp;DATEDIF(AK8,AsOfDate,"md")&amp;"d"))</f>
        <v/>
      </c>
      <c r="N8" s="17" t="str">
        <f aca="false">IF(AJ8=0,"",O8*HoursPerDay)</f>
        <v/>
      </c>
      <c r="O8" s="17" t="str">
        <f aca="false">IF(AJ8=0,"",MAX(0,BC8-BP8))</f>
        <v/>
      </c>
      <c r="P8" s="18"/>
      <c r="Q8" s="16"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16" t="str">
        <f aca="false">IF(AJ8=0,"",IF(AV8="None",IF(O8&gt;0,"No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IF(AJ8=0,"",IF(AV8="None","",EDATE(AK8,BE8)))</f>
        <v/>
      </c>
      <c r="T8" s="17" t="str">
        <f aca="false">IF(AJ8=0,"",IF(NOT(LH_Ready),"",IF($F8&gt;PFYDate,0,IF(LH_ColPeriod=0,W8-U8+V8,SUMIFS(INDEX(LH_Data,0,LH_ColAcc),INDEX(LH_Data,0,LH_ColFirst),$A8,INDEX(LH_Data,0,LH_ColSur),$B8,INDEX(LH_Data,0,LH_ColCat),BonusCat,INDEX(LH_Data,0,LH_ColPeriod),LH_OpenLabel)*UnitFactor))))</f>
        <v/>
      </c>
      <c r="U8" s="17" t="str">
        <f aca="false">IF(AJ8=0,"",IF(NOT(LH_Ready),"",SUMIFS(INDEX(LH_Data,0,LH_ColAcc),INDEX(LH_Data,0,LH_ColFirst),$A8,INDEX(LH_Data,0,LH_ColSur),$B8,INDEX(LH_Data,0,LH_ColCat),BonusCat,INDEX(LH_Data,0,LH_ColStart),"&gt;="&amp;AK8)*UnitFactor))</f>
        <v/>
      </c>
      <c r="V8" s="17" t="str">
        <f aca="false">IF(AJ8=0,"",IF(NOT(LH_Ready),"",SUMIFS(INDEX(LH_Data,0,LH_ColTaken),INDEX(LH_Data,0,LH_ColFirst),$A8,INDEX(LH_Data,0,LH_ColSur),$B8,INDEX(LH_Data,0,LH_ColCat),BonusCat,INDEX(LH_Data,0,LH_ColStart),"&gt;="&amp;AK8)*UnitFactor))</f>
        <v/>
      </c>
      <c r="W8" s="17" t="str">
        <f aca="false">IF(AJ8=0,"",IF(NOT(LH_Ready),"",IF(BG8=0,0,INDEX(INDEX(LH_Data,0,LH_ColClose),BG8-1)*UnitFactor)))</f>
        <v/>
      </c>
      <c r="X8" s="17" t="str">
        <f aca="false">IF(AJ8=0,"",(MAX(0,BC8-BP8)-MAX(0,BD8-BP8))*HoursPerDay)</f>
        <v/>
      </c>
      <c r="Y8" s="17" t="str">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
      </c>
      <c r="Z8" s="16" t="str">
        <f aca="false">IF(OR(AJ8=0,Y8=""),"",IF(Y8&gt;0,"Yes","No"))</f>
        <v/>
      </c>
      <c r="AA8" s="16"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
      </c>
      <c r="AB8" s="17" t="str">
        <f aca="false">IF(OR(AJ8=0,T8=""),"",MAX(0,BD8-BP8)*HoursPerDay-T8)</f>
        <v/>
      </c>
      <c r="AC8" s="16" t="str">
        <f aca="false">IF(AJ8=0,"",BF8)</f>
        <v/>
      </c>
      <c r="AD8" s="16"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17" t="str">
        <f aca="false">IF(AJ8=0,"",O8-MAX(0,BK8-BP8))</f>
        <v/>
      </c>
      <c r="AF8" s="14" t="str">
        <f aca="false">IF(OR(AJ8=0,AE8="",N(AE8)=0,BL8=""),"",EDATE(AK8,BL8))</f>
        <v/>
      </c>
      <c r="AG8" s="17" t="str">
        <f aca="false">IF(AJ8=0,"",MIN(BC8,BP8))</f>
        <v/>
      </c>
      <c r="AH8" s="12"/>
      <c r="AI8" s="12"/>
      <c r="AJ8" s="16" t="n">
        <f aca="false">IF(OR(LEN($A8&amp;$B8)=0,$F8=""),0,1)</f>
        <v>0</v>
      </c>
      <c r="AK8" s="14" t="str">
        <f aca="false">IF(AJ8=0,"",IF(PreSchemeCounts="No",MAX(SchemeStart,IF($J8&lt;&gt;"",$J8,IF(OR(CasualCounts="Yes",COUNT($G8:$I8)=0),$F8,IF(Apply2026="No",IF($I8="",$F8,$I8),IF(COUNT($H8:$I8)=0,$F8,MIN($H8:$I8)))))),IF($J8&lt;&gt;"",$J8,IF(OR(CasualCounts="Yes",COUNT($G8:$I8)=0),$F8,IF(Apply2026="No",IF($I8="",$F8,$I8),IF(COUNT($H8:$I8)=0,$F8,MIN($H8:$I8)))))))</f>
        <v/>
      </c>
      <c r="AL8" s="16" t="str">
        <f aca="false">IF(AJ8=0,"",COUNT($G8:$I8))</f>
        <v/>
      </c>
      <c r="AM8" s="14" t="str">
        <f aca="false">IF(AJ8=0,"",IFERROR(SMALL($G8:$I8,1),""))</f>
        <v/>
      </c>
      <c r="AN8" s="14" t="str">
        <f aca="false">IF(AJ8=0,"",IFERROR(SMALL($G8:$I8,2),""))</f>
        <v/>
      </c>
      <c r="AO8" s="14" t="str">
        <f aca="false">IF(AJ8=0,"",IFERROR(SMALL($G8:$I8,3),""))</f>
        <v/>
      </c>
      <c r="AP8" s="16" t="str">
        <f aca="false">IF(AJ8=0,"",IF(AM8="","",IF(AM8=$H8,"Part-Time",IF(AM8=$I8,"Full-Time","Casual"))))</f>
        <v/>
      </c>
      <c r="AQ8" s="16" t="str">
        <f aca="false">IF(AJ8=0,"",IF(AN8="","",IF(AN8=$H8,"Part-Time",IF(AN8=$I8,"Full-Time","Casual"))))</f>
        <v/>
      </c>
      <c r="AR8" s="16" t="str">
        <f aca="false">IF(AJ8=0,"",IF(AO8="","",IF(AO8=$H8,"Part-Time",IF(AO8=$I8,"Full-Time","Casual"))))</f>
        <v/>
      </c>
      <c r="AS8" s="16"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
      </c>
      <c r="AT8" s="16" t="str">
        <f aca="false">IF(AJ8=0,"",IF(AL8&lt;2,"",IF(OR(ISNUMBER(SEARCH("full",AQ8)),UPPER(TRIM(AQ8))="FT",UPPER(TRIM(AQ8))="FTE"),"FT",IF(AND(OR(ISNUMBER(SEARCH("part",AQ8)),UPPER(TRIM(AQ8))="PT",UPPER(TRIM(AQ8))="PTE"),Apply2026="Yes",OR($P8="",N($P8)&gt;=PT_MinHours)),"PT","None"))))</f>
        <v/>
      </c>
      <c r="AU8" s="16" t="str">
        <f aca="false">IF(AJ8=0,"",IF(AL8&lt;3,"",IF(OR(ISNUMBER(SEARCH("full",AR8)),UPPER(TRIM(AR8))="FT",UPPER(TRIM(AR8))="FTE"),"FT",IF(AND(OR(ISNUMBER(SEARCH("part",AR8)),UPPER(TRIM(AR8))="PT",UPPER(TRIM(AR8))="PTE"),Apply2026="Yes",OR($P8="",N($P8)&gt;=PT_MinHours)),"PT","None"))))</f>
        <v/>
      </c>
      <c r="AV8" s="16" t="str">
        <f aca="false">IF(AJ8=0,"",IF(AND(AL8&gt;=3,AO8&lt;=AsOfDate),AU8,IF(AND(AL8&gt;=2,AN8&lt;=AsOfDate),AT8,AS8)))</f>
        <v/>
      </c>
      <c r="AW8" s="16" t="str">
        <f aca="false">IF(AJ8=0,"",IF(AsOfDate&lt;AK8,-1,12*(YEAR(AsOfDate)-YEAR(AK8))+MONTH(AsOfDate)-MONTH(AK8)-IF(DAY(AsOfDate)&lt;MIN(DAY(AK8),DAY(EOMONTH(AsOfDate,0))),1,0)))</f>
        <v/>
      </c>
      <c r="AX8" s="16" t="str">
        <f aca="false">IF(AJ8=0,"",IF(OR(AL8&lt;2,AN8&gt;AsOfDate),AW8,IF((AN8-1)&lt;AK8,-1,12*(YEAR((AN8-1))-YEAR(AK8))+MONTH((AN8-1))-MONTH(AK8)-IF(DAY((AN8-1))&lt;MIN(DAY(AK8),DAY(EOMONTH((AN8-1),0))),1,0))))</f>
        <v/>
      </c>
      <c r="AY8" s="16" t="str">
        <f aca="false">IF(AJ8=0,"",IF(OR(AL8&lt;3,AO8&gt;AsOfDate),AW8,IF((AO8-1)&lt;AK8,-1,12*(YEAR((AO8-1))-YEAR(AK8))+MONTH((AO8-1))-MONTH(AK8)-IF(DAY((AO8-1))&lt;MIN(DAY(AK8),DAY(EOMONTH((AO8-1),0))),1,0))))</f>
        <v/>
      </c>
      <c r="AZ8" s="16" t="str">
        <f aca="false">IF(AJ8=0,"",IF(PFYDate&lt;AK8,-1,12*(YEAR(PFYDate)-YEAR(AK8))+MONTH(PFYDate)-MONTH(AK8)-IF(DAY(PFYDate)&lt;MIN(DAY(AK8),DAY(EOMONTH(PFYDate,0))),1,0)))</f>
        <v/>
      </c>
      <c r="BA8" s="16" t="str">
        <f aca="false">IF(AJ8=0,"",IF(OR(AL8&lt;2,AN8&gt;PFYDate),AZ8,IF((AN8-1)&lt;AK8,-1,12*(YEAR((AN8-1))-YEAR(AK8))+MONTH((AN8-1))-MONTH(AK8)-IF(DAY((AN8-1))&lt;MIN(DAY(AK8),DAY(EOMONTH((AN8-1),0))),1,0))))</f>
        <v/>
      </c>
      <c r="BB8" s="16" t="str">
        <f aca="false">IF(AJ8=0,"",IF(OR(AL8&lt;3,AO8&gt;PFYDate),AZ8,IF((AO8-1)&lt;AK8,-1,12*(YEAR((AO8-1))-YEAR(AK8))+MONTH((AO8-1))-MONTH(AK8)-IF(DAY((AO8-1))&lt;MIN(DAY(AK8),DAY(EOMONTH((AO8-1),0))),1,0))))</f>
        <v/>
      </c>
      <c r="BC8" s="16" t="str">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
      </c>
      <c r="BD8" s="16" t="str">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
      </c>
      <c r="BE8" s="16" t="str">
        <f aca="false">IF(AJ8=0,"",IF(AV8="FT",IF(AW8&lt;FT_First,FT_First,IF(AW8&lt;FT_Y5,MIN(FT_Y5,FT_First+FT_Int1*(INT((AW8-FT_First)/FT_Int1)+1)),FT_Y5+12*INT((AW8-FT_Y5)/12)+FT_Int2*(INT(MOD(AW8-FT_Y5,12)/FT_Int2)+1))),IF(AV8="PT",IF(AW8&lt;PT_First,PT_First,PT_First+PT_Int*(INT((AW8-PT_First)/PT_Int)+1)),"")))</f>
        <v/>
      </c>
      <c r="BF8" s="16" t="str">
        <f aca="false">IF(AJ8=0,"",IF(NOT(LH_Ready),0,COUNTIFS(INDEX(LH_Data,0,LH_ColFirst),$A8,INDEX(LH_Data,0,LH_ColSur),$B8,INDEX(LH_Data,0,LH_ColCat),BonusCat)))</f>
        <v/>
      </c>
      <c r="BG8" s="16" t="str">
        <f aca="false">IF(AJ8=0,"",IF(OR(NOT(LH_Ready),BF8=0),0,SUMPRODUCT(MAX((INDEX(LH_Data,0,LH_ColFirst)=$A8)*(INDEX(LH_Data,0,LH_ColSur)=$B8)*(INDEX(LH_Data,0,LH_ColCat)=BonusCat)*ROW(LH_Data)))))</f>
        <v/>
      </c>
      <c r="BH8" s="16" t="str">
        <f aca="false">IF(AJ8=0,"",IF(EOMONTH(AsOfDate,-1)&lt;AK8,-1,12*(YEAR(EOMONTH(AsOfDate,-1))-YEAR(AK8))+MONTH(EOMONTH(AsOfDate,-1))-MONTH(AK8)-IF(DAY(EOMONTH(AsOfDate,-1))&lt;MIN(DAY(AK8),DAY(EOMONTH(EOMONTH(AsOfDate,-1),0))),1,0)))</f>
        <v/>
      </c>
      <c r="BI8" s="16" t="str">
        <f aca="false">IF(AJ8=0,"",IF(OR(AL8&lt;2,AN8&gt;EOMONTH(AsOfDate,-1)),BH8,IF((AN8-1)&lt;AK8,-1,12*(YEAR((AN8-1))-YEAR(AK8))+MONTH((AN8-1))-MONTH(AK8)-IF(DAY((AN8-1))&lt;MIN(DAY(AK8),DAY(EOMONTH((AN8-1),0))),1,0))))</f>
        <v/>
      </c>
      <c r="BJ8" s="16" t="str">
        <f aca="false">IF(AJ8=0,"",IF(OR(AL8&lt;3,AO8&gt;EOMONTH(AsOfDate,-1)),BH8,IF((AO8-1)&lt;AK8,-1,12*(YEAR((AO8-1))-YEAR(AK8))+MONTH((AO8-1))-MONTH(AK8)-IF(DAY((AO8-1))&lt;MIN(DAY(AK8),DAY(EOMONTH((AO8-1),0))),1,0))))</f>
        <v/>
      </c>
      <c r="BK8" s="16" t="str">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
      </c>
      <c r="BL8" s="16" t="str">
        <f aca="false">IF(AJ8=0,"",IF(AV8="FT",IF(AW8&lt;FT_First,"",IF(AW8&lt;FT_Y5,FT_First+FT_Int1*INT((AW8-FT_First)/FT_Int1),FT_Y5+FT_Int2*INT((AW8-FT_Y5)/FT_Int2))),IF(AV8="PT",IF(AW8&lt;PT_First,"",PT_First+PT_Int*INT((AW8-PT_First)/PT_Int)),"")))</f>
        <v/>
      </c>
      <c r="BM8" s="16" t="str">
        <f aca="false">IF(AJ8=0,"",IF((SchemeStart-1)&lt;AK8,-1,12*(YEAR((SchemeStart-1))-YEAR(AK8))+MONTH((SchemeStart-1))-MONTH(AK8)-IF(DAY((SchemeStart-1))&lt;MIN(DAY(AK8),DAY(EOMONTH((SchemeStart-1),0))),1,0)))</f>
        <v/>
      </c>
      <c r="BN8" s="16" t="str">
        <f aca="false">IF(AJ8=0,"",IF(OR(AL8&lt;2,AN8&gt;(SchemeStart-1)),BM8,IF((AN8-1)&lt;AK8,-1,12*(YEAR((AN8-1))-YEAR(AK8))+MONTH((AN8-1))-MONTH(AK8)-IF(DAY((AN8-1))&lt;MIN(DAY(AK8),DAY(EOMONTH((AN8-1),0))),1,0))))</f>
        <v/>
      </c>
      <c r="BO8" s="16" t="str">
        <f aca="false">IF(AJ8=0,"",IF(OR(AL8&lt;3,AO8&gt;(SchemeStart-1)),BM8,IF((AO8-1)&lt;AK8,-1,12*(YEAR((AO8-1))-YEAR(AK8))+MONTH((AO8-1))-MONTH(AK8)-IF(DAY((AO8-1))&lt;MIN(DAY(AK8),DAY(EOMONTH((AO8-1),0))),1,0))))</f>
        <v/>
      </c>
      <c r="BP8" s="16" t="str">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
      </c>
      <c r="BQ8" s="0" t="str">
        <f aca="false">IF(LEN($A8&amp;$B8)=0,"",$A8&amp;" "&amp;$B8)</f>
        <v/>
      </c>
    </row>
    <row r="9" customFormat="false" ht="15" hidden="false" customHeight="false" outlineLevel="0" collapsed="false">
      <c r="A9" s="12"/>
      <c r="B9" s="12"/>
      <c r="C9" s="12"/>
      <c r="D9" s="13"/>
      <c r="E9" s="14" t="str">
        <f aca="false">IF(OR(AJ9=0,$D9=""),"",DATE(YEAR(AsOfDate)+IF(DATE(YEAR(AsOfDate),MONTH($D9),DAY($D9))&lt;=AsOfDate,1,0),MONTH($D9),DAY($D9)))</f>
        <v/>
      </c>
      <c r="F9" s="13"/>
      <c r="G9" s="13"/>
      <c r="H9" s="13"/>
      <c r="I9" s="13"/>
      <c r="J9" s="13"/>
      <c r="K9" s="14" t="str">
        <f aca="false">IF(AJ9=0,"",DATE(YEAR(AsOfDate)+IF(DATE(YEAR(AsOfDate),MONTH(AK9),DAY(AK9))&lt;=AsOfDate,1,0),MONTH(AK9),DAY(AK9)))</f>
        <v/>
      </c>
      <c r="L9" s="15" t="str">
        <f aca="false">IF(AJ9=0,"",ROUND((AsOfDate-AK9)/365.25,1))</f>
        <v/>
      </c>
      <c r="M9" s="16" t="str">
        <f aca="false">IF(AJ9=0,"",IF(AsOfDate&lt;AK9,"-",DATEDIF(AK9,AsOfDate,"y")&amp;"y "&amp;DATEDIF(AK9,AsOfDate,"ym")&amp;"m "&amp;DATEDIF(AK9,AsOfDate,"md")&amp;"d"))</f>
        <v/>
      </c>
      <c r="N9" s="17" t="str">
        <f aca="false">IF(AJ9=0,"",O9*HoursPerDay)</f>
        <v/>
      </c>
      <c r="O9" s="17" t="str">
        <f aca="false">IF(AJ9=0,"",MAX(0,BC9-BP9))</f>
        <v/>
      </c>
      <c r="P9" s="18"/>
      <c r="Q9" s="16"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16" t="str">
        <f aca="false">IF(AJ9=0,"",IF(AV9="None",IF(O9&gt;0,"No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IF(AJ9=0,"",IF(AV9="None","",EDATE(AK9,BE9)))</f>
        <v/>
      </c>
      <c r="T9" s="17" t="str">
        <f aca="false">IF(AJ9=0,"",IF(NOT(LH_Ready),"",IF($F9&gt;PFYDate,0,IF(LH_ColPeriod=0,W9-U9+V9,SUMIFS(INDEX(LH_Data,0,LH_ColAcc),INDEX(LH_Data,0,LH_ColFirst),$A9,INDEX(LH_Data,0,LH_ColSur),$B9,INDEX(LH_Data,0,LH_ColCat),BonusCat,INDEX(LH_Data,0,LH_ColPeriod),LH_OpenLabel)*UnitFactor))))</f>
        <v/>
      </c>
      <c r="U9" s="17" t="str">
        <f aca="false">IF(AJ9=0,"",IF(NOT(LH_Ready),"",SUMIFS(INDEX(LH_Data,0,LH_ColAcc),INDEX(LH_Data,0,LH_ColFirst),$A9,INDEX(LH_Data,0,LH_ColSur),$B9,INDEX(LH_Data,0,LH_ColCat),BonusCat,INDEX(LH_Data,0,LH_ColStart),"&gt;="&amp;AK9)*UnitFactor))</f>
        <v/>
      </c>
      <c r="V9" s="17" t="str">
        <f aca="false">IF(AJ9=0,"",IF(NOT(LH_Ready),"",SUMIFS(INDEX(LH_Data,0,LH_ColTaken),INDEX(LH_Data,0,LH_ColFirst),$A9,INDEX(LH_Data,0,LH_ColSur),$B9,INDEX(LH_Data,0,LH_ColCat),BonusCat,INDEX(LH_Data,0,LH_ColStart),"&gt;="&amp;AK9)*UnitFactor))</f>
        <v/>
      </c>
      <c r="W9" s="17" t="str">
        <f aca="false">IF(AJ9=0,"",IF(NOT(LH_Ready),"",IF(BG9=0,0,INDEX(INDEX(LH_Data,0,LH_ColClose),BG9-1)*UnitFactor)))</f>
        <v/>
      </c>
      <c r="X9" s="17" t="str">
        <f aca="false">IF(AJ9=0,"",(MAX(0,BC9-BP9)-MAX(0,BD9-BP9))*HoursPerDay)</f>
        <v/>
      </c>
      <c r="Y9" s="17" t="str">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
      </c>
      <c r="Z9" s="16" t="str">
        <f aca="false">IF(OR(AJ9=0,Y9=""),"",IF(Y9&gt;0,"Yes","No"))</f>
        <v/>
      </c>
      <c r="AA9" s="16"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
      </c>
      <c r="AB9" s="17" t="str">
        <f aca="false">IF(OR(AJ9=0,T9=""),"",MAX(0,BD9-BP9)*HoursPerDay-T9)</f>
        <v/>
      </c>
      <c r="AC9" s="16" t="str">
        <f aca="false">IF(AJ9=0,"",BF9)</f>
        <v/>
      </c>
      <c r="AD9" s="16"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17" t="str">
        <f aca="false">IF(AJ9=0,"",O9-MAX(0,BK9-BP9))</f>
        <v/>
      </c>
      <c r="AF9" s="14" t="str">
        <f aca="false">IF(OR(AJ9=0,AE9="",N(AE9)=0,BL9=""),"",EDATE(AK9,BL9))</f>
        <v/>
      </c>
      <c r="AG9" s="17" t="str">
        <f aca="false">IF(AJ9=0,"",MIN(BC9,BP9))</f>
        <v/>
      </c>
      <c r="AH9" s="12"/>
      <c r="AI9" s="12"/>
      <c r="AJ9" s="16" t="n">
        <f aca="false">IF(OR(LEN($A9&amp;$B9)=0,$F9=""),0,1)</f>
        <v>0</v>
      </c>
      <c r="AK9" s="14" t="str">
        <f aca="false">IF(AJ9=0,"",IF(PreSchemeCounts="No",MAX(SchemeStart,IF($J9&lt;&gt;"",$J9,IF(OR(CasualCounts="Yes",COUNT($G9:$I9)=0),$F9,IF(Apply2026="No",IF($I9="",$F9,$I9),IF(COUNT($H9:$I9)=0,$F9,MIN($H9:$I9)))))),IF($J9&lt;&gt;"",$J9,IF(OR(CasualCounts="Yes",COUNT($G9:$I9)=0),$F9,IF(Apply2026="No",IF($I9="",$F9,$I9),IF(COUNT($H9:$I9)=0,$F9,MIN($H9:$I9)))))))</f>
        <v/>
      </c>
      <c r="AL9" s="16" t="str">
        <f aca="false">IF(AJ9=0,"",COUNT($G9:$I9))</f>
        <v/>
      </c>
      <c r="AM9" s="14" t="str">
        <f aca="false">IF(AJ9=0,"",IFERROR(SMALL($G9:$I9,1),""))</f>
        <v/>
      </c>
      <c r="AN9" s="14" t="str">
        <f aca="false">IF(AJ9=0,"",IFERROR(SMALL($G9:$I9,2),""))</f>
        <v/>
      </c>
      <c r="AO9" s="14" t="str">
        <f aca="false">IF(AJ9=0,"",IFERROR(SMALL($G9:$I9,3),""))</f>
        <v/>
      </c>
      <c r="AP9" s="16" t="str">
        <f aca="false">IF(AJ9=0,"",IF(AM9="","",IF(AM9=$H9,"Part-Time",IF(AM9=$I9,"Full-Time","Casual"))))</f>
        <v/>
      </c>
      <c r="AQ9" s="16" t="str">
        <f aca="false">IF(AJ9=0,"",IF(AN9="","",IF(AN9=$H9,"Part-Time",IF(AN9=$I9,"Full-Time","Casual"))))</f>
        <v/>
      </c>
      <c r="AR9" s="16" t="str">
        <f aca="false">IF(AJ9=0,"",IF(AO9="","",IF(AO9=$H9,"Part-Time",IF(AO9=$I9,"Full-Time","Casual"))))</f>
        <v/>
      </c>
      <c r="AS9" s="16"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
      </c>
      <c r="AT9" s="16" t="str">
        <f aca="false">IF(AJ9=0,"",IF(AL9&lt;2,"",IF(OR(ISNUMBER(SEARCH("full",AQ9)),UPPER(TRIM(AQ9))="FT",UPPER(TRIM(AQ9))="FTE"),"FT",IF(AND(OR(ISNUMBER(SEARCH("part",AQ9)),UPPER(TRIM(AQ9))="PT",UPPER(TRIM(AQ9))="PTE"),Apply2026="Yes",OR($P9="",N($P9)&gt;=PT_MinHours)),"PT","None"))))</f>
        <v/>
      </c>
      <c r="AU9" s="16" t="str">
        <f aca="false">IF(AJ9=0,"",IF(AL9&lt;3,"",IF(OR(ISNUMBER(SEARCH("full",AR9)),UPPER(TRIM(AR9))="FT",UPPER(TRIM(AR9))="FTE"),"FT",IF(AND(OR(ISNUMBER(SEARCH("part",AR9)),UPPER(TRIM(AR9))="PT",UPPER(TRIM(AR9))="PTE"),Apply2026="Yes",OR($P9="",N($P9)&gt;=PT_MinHours)),"PT","None"))))</f>
        <v/>
      </c>
      <c r="AV9" s="16" t="str">
        <f aca="false">IF(AJ9=0,"",IF(AND(AL9&gt;=3,AO9&lt;=AsOfDate),AU9,IF(AND(AL9&gt;=2,AN9&lt;=AsOfDate),AT9,AS9)))</f>
        <v/>
      </c>
      <c r="AW9" s="16" t="str">
        <f aca="false">IF(AJ9=0,"",IF(AsOfDate&lt;AK9,-1,12*(YEAR(AsOfDate)-YEAR(AK9))+MONTH(AsOfDate)-MONTH(AK9)-IF(DAY(AsOfDate)&lt;MIN(DAY(AK9),DAY(EOMONTH(AsOfDate,0))),1,0)))</f>
        <v/>
      </c>
      <c r="AX9" s="16" t="str">
        <f aca="false">IF(AJ9=0,"",IF(OR(AL9&lt;2,AN9&gt;AsOfDate),AW9,IF((AN9-1)&lt;AK9,-1,12*(YEAR((AN9-1))-YEAR(AK9))+MONTH((AN9-1))-MONTH(AK9)-IF(DAY((AN9-1))&lt;MIN(DAY(AK9),DAY(EOMONTH((AN9-1),0))),1,0))))</f>
        <v/>
      </c>
      <c r="AY9" s="16" t="str">
        <f aca="false">IF(AJ9=0,"",IF(OR(AL9&lt;3,AO9&gt;AsOfDate),AW9,IF((AO9-1)&lt;AK9,-1,12*(YEAR((AO9-1))-YEAR(AK9))+MONTH((AO9-1))-MONTH(AK9)-IF(DAY((AO9-1))&lt;MIN(DAY(AK9),DAY(EOMONTH((AO9-1),0))),1,0))))</f>
        <v/>
      </c>
      <c r="AZ9" s="16" t="str">
        <f aca="false">IF(AJ9=0,"",IF(PFYDate&lt;AK9,-1,12*(YEAR(PFYDate)-YEAR(AK9))+MONTH(PFYDate)-MONTH(AK9)-IF(DAY(PFYDate)&lt;MIN(DAY(AK9),DAY(EOMONTH(PFYDate,0))),1,0)))</f>
        <v/>
      </c>
      <c r="BA9" s="16" t="str">
        <f aca="false">IF(AJ9=0,"",IF(OR(AL9&lt;2,AN9&gt;PFYDate),AZ9,IF((AN9-1)&lt;AK9,-1,12*(YEAR((AN9-1))-YEAR(AK9))+MONTH((AN9-1))-MONTH(AK9)-IF(DAY((AN9-1))&lt;MIN(DAY(AK9),DAY(EOMONTH((AN9-1),0))),1,0))))</f>
        <v/>
      </c>
      <c r="BB9" s="16" t="str">
        <f aca="false">IF(AJ9=0,"",IF(OR(AL9&lt;3,AO9&gt;PFYDate),AZ9,IF((AO9-1)&lt;AK9,-1,12*(YEAR((AO9-1))-YEAR(AK9))+MONTH((AO9-1))-MONTH(AK9)-IF(DAY((AO9-1))&lt;MIN(DAY(AK9),DAY(EOMONTH((AO9-1),0))),1,0))))</f>
        <v/>
      </c>
      <c r="BC9" s="16" t="str">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
      </c>
      <c r="BD9" s="16" t="str">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
      </c>
      <c r="BE9" s="16" t="str">
        <f aca="false">IF(AJ9=0,"",IF(AV9="FT",IF(AW9&lt;FT_First,FT_First,IF(AW9&lt;FT_Y5,MIN(FT_Y5,FT_First+FT_Int1*(INT((AW9-FT_First)/FT_Int1)+1)),FT_Y5+12*INT((AW9-FT_Y5)/12)+FT_Int2*(INT(MOD(AW9-FT_Y5,12)/FT_Int2)+1))),IF(AV9="PT",IF(AW9&lt;PT_First,PT_First,PT_First+PT_Int*(INT((AW9-PT_First)/PT_Int)+1)),"")))</f>
        <v/>
      </c>
      <c r="BF9" s="16" t="str">
        <f aca="false">IF(AJ9=0,"",IF(NOT(LH_Ready),0,COUNTIFS(INDEX(LH_Data,0,LH_ColFirst),$A9,INDEX(LH_Data,0,LH_ColSur),$B9,INDEX(LH_Data,0,LH_ColCat),BonusCat)))</f>
        <v/>
      </c>
      <c r="BG9" s="16" t="str">
        <f aca="false">IF(AJ9=0,"",IF(OR(NOT(LH_Ready),BF9=0),0,SUMPRODUCT(MAX((INDEX(LH_Data,0,LH_ColFirst)=$A9)*(INDEX(LH_Data,0,LH_ColSur)=$B9)*(INDEX(LH_Data,0,LH_ColCat)=BonusCat)*ROW(LH_Data)))))</f>
        <v/>
      </c>
      <c r="BH9" s="16" t="str">
        <f aca="false">IF(AJ9=0,"",IF(EOMONTH(AsOfDate,-1)&lt;AK9,-1,12*(YEAR(EOMONTH(AsOfDate,-1))-YEAR(AK9))+MONTH(EOMONTH(AsOfDate,-1))-MONTH(AK9)-IF(DAY(EOMONTH(AsOfDate,-1))&lt;MIN(DAY(AK9),DAY(EOMONTH(EOMONTH(AsOfDate,-1),0))),1,0)))</f>
        <v/>
      </c>
      <c r="BI9" s="16" t="str">
        <f aca="false">IF(AJ9=0,"",IF(OR(AL9&lt;2,AN9&gt;EOMONTH(AsOfDate,-1)),BH9,IF((AN9-1)&lt;AK9,-1,12*(YEAR((AN9-1))-YEAR(AK9))+MONTH((AN9-1))-MONTH(AK9)-IF(DAY((AN9-1))&lt;MIN(DAY(AK9),DAY(EOMONTH((AN9-1),0))),1,0))))</f>
        <v/>
      </c>
      <c r="BJ9" s="16" t="str">
        <f aca="false">IF(AJ9=0,"",IF(OR(AL9&lt;3,AO9&gt;EOMONTH(AsOfDate,-1)),BH9,IF((AO9-1)&lt;AK9,-1,12*(YEAR((AO9-1))-YEAR(AK9))+MONTH((AO9-1))-MONTH(AK9)-IF(DAY((AO9-1))&lt;MIN(DAY(AK9),DAY(EOMONTH((AO9-1),0))),1,0))))</f>
        <v/>
      </c>
      <c r="BK9" s="16" t="str">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
      </c>
      <c r="BL9" s="16" t="str">
        <f aca="false">IF(AJ9=0,"",IF(AV9="FT",IF(AW9&lt;FT_First,"",IF(AW9&lt;FT_Y5,FT_First+FT_Int1*INT((AW9-FT_First)/FT_Int1),FT_Y5+FT_Int2*INT((AW9-FT_Y5)/FT_Int2))),IF(AV9="PT",IF(AW9&lt;PT_First,"",PT_First+PT_Int*INT((AW9-PT_First)/PT_Int)),"")))</f>
        <v/>
      </c>
      <c r="BM9" s="16" t="str">
        <f aca="false">IF(AJ9=0,"",IF((SchemeStart-1)&lt;AK9,-1,12*(YEAR((SchemeStart-1))-YEAR(AK9))+MONTH((SchemeStart-1))-MONTH(AK9)-IF(DAY((SchemeStart-1))&lt;MIN(DAY(AK9),DAY(EOMONTH((SchemeStart-1),0))),1,0)))</f>
        <v/>
      </c>
      <c r="BN9" s="16" t="str">
        <f aca="false">IF(AJ9=0,"",IF(OR(AL9&lt;2,AN9&gt;(SchemeStart-1)),BM9,IF((AN9-1)&lt;AK9,-1,12*(YEAR((AN9-1))-YEAR(AK9))+MONTH((AN9-1))-MONTH(AK9)-IF(DAY((AN9-1))&lt;MIN(DAY(AK9),DAY(EOMONTH((AN9-1),0))),1,0))))</f>
        <v/>
      </c>
      <c r="BO9" s="16" t="str">
        <f aca="false">IF(AJ9=0,"",IF(OR(AL9&lt;3,AO9&gt;(SchemeStart-1)),BM9,IF((AO9-1)&lt;AK9,-1,12*(YEAR((AO9-1))-YEAR(AK9))+MONTH((AO9-1))-MONTH(AK9)-IF(DAY((AO9-1))&lt;MIN(DAY(AK9),DAY(EOMONTH((AO9-1),0))),1,0))))</f>
        <v/>
      </c>
      <c r="BP9" s="16" t="str">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
      </c>
      <c r="BQ9" s="0" t="str">
        <f aca="false">IF(LEN($A9&amp;$B9)=0,"",$A9&amp;" "&amp;$B9)</f>
        <v/>
      </c>
    </row>
    <row r="10" customFormat="false" ht="15" hidden="false" customHeight="false" outlineLevel="0" collapsed="false">
      <c r="A10" s="12"/>
      <c r="B10" s="12"/>
      <c r="C10" s="12"/>
      <c r="D10" s="13"/>
      <c r="E10" s="14" t="str">
        <f aca="false">IF(OR(AJ10=0,$D10=""),"",DATE(YEAR(AsOfDate)+IF(DATE(YEAR(AsOfDate),MONTH($D10),DAY($D10))&lt;=AsOfDate,1,0),MONTH($D10),DAY($D10)))</f>
        <v/>
      </c>
      <c r="F10" s="13"/>
      <c r="G10" s="13"/>
      <c r="H10" s="13"/>
      <c r="I10" s="13"/>
      <c r="J10" s="13"/>
      <c r="K10" s="14" t="str">
        <f aca="false">IF(AJ10=0,"",DATE(YEAR(AsOfDate)+IF(DATE(YEAR(AsOfDate),MONTH(AK10),DAY(AK10))&lt;=AsOfDate,1,0),MONTH(AK10),DAY(AK10)))</f>
        <v/>
      </c>
      <c r="L10" s="15" t="str">
        <f aca="false">IF(AJ10=0,"",ROUND((AsOfDate-AK10)/365.25,1))</f>
        <v/>
      </c>
      <c r="M10" s="16" t="str">
        <f aca="false">IF(AJ10=0,"",IF(AsOfDate&lt;AK10,"-",DATEDIF(AK10,AsOfDate,"y")&amp;"y "&amp;DATEDIF(AK10,AsOfDate,"ym")&amp;"m "&amp;DATEDIF(AK10,AsOfDate,"md")&amp;"d"))</f>
        <v/>
      </c>
      <c r="N10" s="17" t="str">
        <f aca="false">IF(AJ10=0,"",O10*HoursPerDay)</f>
        <v/>
      </c>
      <c r="O10" s="17" t="str">
        <f aca="false">IF(AJ10=0,"",MAX(0,BC10-BP10))</f>
        <v/>
      </c>
      <c r="P10" s="18"/>
      <c r="Q10" s="16"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16" t="str">
        <f aca="false">IF(AJ10=0,"",IF(AV10="None",IF(O10&gt;0,"No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IF(AJ10=0,"",IF(AV10="None","",EDATE(AK10,BE10)))</f>
        <v/>
      </c>
      <c r="T10" s="17" t="str">
        <f aca="false">IF(AJ10=0,"",IF(NOT(LH_Ready),"",IF($F10&gt;PFYDate,0,IF(LH_ColPeriod=0,W10-U10+V10,SUMIFS(INDEX(LH_Data,0,LH_ColAcc),INDEX(LH_Data,0,LH_ColFirst),$A10,INDEX(LH_Data,0,LH_ColSur),$B10,INDEX(LH_Data,0,LH_ColCat),BonusCat,INDEX(LH_Data,0,LH_ColPeriod),LH_OpenLabel)*UnitFactor))))</f>
        <v/>
      </c>
      <c r="U10" s="17" t="str">
        <f aca="false">IF(AJ10=0,"",IF(NOT(LH_Ready),"",SUMIFS(INDEX(LH_Data,0,LH_ColAcc),INDEX(LH_Data,0,LH_ColFirst),$A10,INDEX(LH_Data,0,LH_ColSur),$B10,INDEX(LH_Data,0,LH_ColCat),BonusCat,INDEX(LH_Data,0,LH_ColStart),"&gt;="&amp;AK10)*UnitFactor))</f>
        <v/>
      </c>
      <c r="V10" s="17" t="str">
        <f aca="false">IF(AJ10=0,"",IF(NOT(LH_Ready),"",SUMIFS(INDEX(LH_Data,0,LH_ColTaken),INDEX(LH_Data,0,LH_ColFirst),$A10,INDEX(LH_Data,0,LH_ColSur),$B10,INDEX(LH_Data,0,LH_ColCat),BonusCat,INDEX(LH_Data,0,LH_ColStart),"&gt;="&amp;AK10)*UnitFactor))</f>
        <v/>
      </c>
      <c r="W10" s="17" t="str">
        <f aca="false">IF(AJ10=0,"",IF(NOT(LH_Ready),"",IF(BG10=0,0,INDEX(INDEX(LH_Data,0,LH_ColClose),BG10-1)*UnitFactor)))</f>
        <v/>
      </c>
      <c r="X10" s="17" t="str">
        <f aca="false">IF(AJ10=0,"",(MAX(0,BC10-BP10)-MAX(0,BD10-BP10))*HoursPerDay)</f>
        <v/>
      </c>
      <c r="Y10" s="17" t="str">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
      </c>
      <c r="Z10" s="16" t="str">
        <f aca="false">IF(OR(AJ10=0,Y10=""),"",IF(Y10&gt;0,"Yes","No"))</f>
        <v/>
      </c>
      <c r="AA10" s="16"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
      </c>
      <c r="AB10" s="17" t="str">
        <f aca="false">IF(OR(AJ10=0,T10=""),"",MAX(0,BD10-BP10)*HoursPerDay-T10)</f>
        <v/>
      </c>
      <c r="AC10" s="16" t="str">
        <f aca="false">IF(AJ10=0,"",BF10)</f>
        <v/>
      </c>
      <c r="AD10" s="16"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17" t="str">
        <f aca="false">IF(AJ10=0,"",O10-MAX(0,BK10-BP10))</f>
        <v/>
      </c>
      <c r="AF10" s="14" t="str">
        <f aca="false">IF(OR(AJ10=0,AE10="",N(AE10)=0,BL10=""),"",EDATE(AK10,BL10))</f>
        <v/>
      </c>
      <c r="AG10" s="17" t="str">
        <f aca="false">IF(AJ10=0,"",MIN(BC10,BP10))</f>
        <v/>
      </c>
      <c r="AH10" s="12"/>
      <c r="AI10" s="12"/>
      <c r="AJ10" s="16" t="n">
        <f aca="false">IF(OR(LEN($A10&amp;$B10)=0,$F10=""),0,1)</f>
        <v>0</v>
      </c>
      <c r="AK10" s="14" t="str">
        <f aca="false">IF(AJ10=0,"",IF(PreSchemeCounts="No",MAX(SchemeStart,IF($J10&lt;&gt;"",$J10,IF(OR(CasualCounts="Yes",COUNT($G10:$I10)=0),$F10,IF(Apply2026="No",IF($I10="",$F10,$I10),IF(COUNT($H10:$I10)=0,$F10,MIN($H10:$I10)))))),IF($J10&lt;&gt;"",$J10,IF(OR(CasualCounts="Yes",COUNT($G10:$I10)=0),$F10,IF(Apply2026="No",IF($I10="",$F10,$I10),IF(COUNT($H10:$I10)=0,$F10,MIN($H10:$I10)))))))</f>
        <v/>
      </c>
      <c r="AL10" s="16" t="str">
        <f aca="false">IF(AJ10=0,"",COUNT($G10:$I10))</f>
        <v/>
      </c>
      <c r="AM10" s="14" t="str">
        <f aca="false">IF(AJ10=0,"",IFERROR(SMALL($G10:$I10,1),""))</f>
        <v/>
      </c>
      <c r="AN10" s="14" t="str">
        <f aca="false">IF(AJ10=0,"",IFERROR(SMALL($G10:$I10,2),""))</f>
        <v/>
      </c>
      <c r="AO10" s="14" t="str">
        <f aca="false">IF(AJ10=0,"",IFERROR(SMALL($G10:$I10,3),""))</f>
        <v/>
      </c>
      <c r="AP10" s="16" t="str">
        <f aca="false">IF(AJ10=0,"",IF(AM10="","",IF(AM10=$H10,"Part-Time",IF(AM10=$I10,"Full-Time","Casual"))))</f>
        <v/>
      </c>
      <c r="AQ10" s="16" t="str">
        <f aca="false">IF(AJ10=0,"",IF(AN10="","",IF(AN10=$H10,"Part-Time",IF(AN10=$I10,"Full-Time","Casual"))))</f>
        <v/>
      </c>
      <c r="AR10" s="16" t="str">
        <f aca="false">IF(AJ10=0,"",IF(AO10="","",IF(AO10=$H10,"Part-Time",IF(AO10=$I10,"Full-Time","Casual"))))</f>
        <v/>
      </c>
      <c r="AS10" s="16"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
      </c>
      <c r="AT10" s="16" t="str">
        <f aca="false">IF(AJ10=0,"",IF(AL10&lt;2,"",IF(OR(ISNUMBER(SEARCH("full",AQ10)),UPPER(TRIM(AQ10))="FT",UPPER(TRIM(AQ10))="FTE"),"FT",IF(AND(OR(ISNUMBER(SEARCH("part",AQ10)),UPPER(TRIM(AQ10))="PT",UPPER(TRIM(AQ10))="PTE"),Apply2026="Yes",OR($P10="",N($P10)&gt;=PT_MinHours)),"PT","None"))))</f>
        <v/>
      </c>
      <c r="AU10" s="16" t="str">
        <f aca="false">IF(AJ10=0,"",IF(AL10&lt;3,"",IF(OR(ISNUMBER(SEARCH("full",AR10)),UPPER(TRIM(AR10))="FT",UPPER(TRIM(AR10))="FTE"),"FT",IF(AND(OR(ISNUMBER(SEARCH("part",AR10)),UPPER(TRIM(AR10))="PT",UPPER(TRIM(AR10))="PTE"),Apply2026="Yes",OR($P10="",N($P10)&gt;=PT_MinHours)),"PT","None"))))</f>
        <v/>
      </c>
      <c r="AV10" s="16" t="str">
        <f aca="false">IF(AJ10=0,"",IF(AND(AL10&gt;=3,AO10&lt;=AsOfDate),AU10,IF(AND(AL10&gt;=2,AN10&lt;=AsOfDate),AT10,AS10)))</f>
        <v/>
      </c>
      <c r="AW10" s="16" t="str">
        <f aca="false">IF(AJ10=0,"",IF(AsOfDate&lt;AK10,-1,12*(YEAR(AsOfDate)-YEAR(AK10))+MONTH(AsOfDate)-MONTH(AK10)-IF(DAY(AsOfDate)&lt;MIN(DAY(AK10),DAY(EOMONTH(AsOfDate,0))),1,0)))</f>
        <v/>
      </c>
      <c r="AX10" s="16" t="str">
        <f aca="false">IF(AJ10=0,"",IF(OR(AL10&lt;2,AN10&gt;AsOfDate),AW10,IF((AN10-1)&lt;AK10,-1,12*(YEAR((AN10-1))-YEAR(AK10))+MONTH((AN10-1))-MONTH(AK10)-IF(DAY((AN10-1))&lt;MIN(DAY(AK10),DAY(EOMONTH((AN10-1),0))),1,0))))</f>
        <v/>
      </c>
      <c r="AY10" s="16" t="str">
        <f aca="false">IF(AJ10=0,"",IF(OR(AL10&lt;3,AO10&gt;AsOfDate),AW10,IF((AO10-1)&lt;AK10,-1,12*(YEAR((AO10-1))-YEAR(AK10))+MONTH((AO10-1))-MONTH(AK10)-IF(DAY((AO10-1))&lt;MIN(DAY(AK10),DAY(EOMONTH((AO10-1),0))),1,0))))</f>
        <v/>
      </c>
      <c r="AZ10" s="16" t="str">
        <f aca="false">IF(AJ10=0,"",IF(PFYDate&lt;AK10,-1,12*(YEAR(PFYDate)-YEAR(AK10))+MONTH(PFYDate)-MONTH(AK10)-IF(DAY(PFYDate)&lt;MIN(DAY(AK10),DAY(EOMONTH(PFYDate,0))),1,0)))</f>
        <v/>
      </c>
      <c r="BA10" s="16" t="str">
        <f aca="false">IF(AJ10=0,"",IF(OR(AL10&lt;2,AN10&gt;PFYDate),AZ10,IF((AN10-1)&lt;AK10,-1,12*(YEAR((AN10-1))-YEAR(AK10))+MONTH((AN10-1))-MONTH(AK10)-IF(DAY((AN10-1))&lt;MIN(DAY(AK10),DAY(EOMONTH((AN10-1),0))),1,0))))</f>
        <v/>
      </c>
      <c r="BB10" s="16" t="str">
        <f aca="false">IF(AJ10=0,"",IF(OR(AL10&lt;3,AO10&gt;PFYDate),AZ10,IF((AO10-1)&lt;AK10,-1,12*(YEAR((AO10-1))-YEAR(AK10))+MONTH((AO10-1))-MONTH(AK10)-IF(DAY((AO10-1))&lt;MIN(DAY(AK10),DAY(EOMONTH((AO10-1),0))),1,0))))</f>
        <v/>
      </c>
      <c r="BC10" s="16" t="str">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
      </c>
      <c r="BD10" s="16" t="str">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
      </c>
      <c r="BE10" s="16" t="str">
        <f aca="false">IF(AJ10=0,"",IF(AV10="FT",IF(AW10&lt;FT_First,FT_First,IF(AW10&lt;FT_Y5,MIN(FT_Y5,FT_First+FT_Int1*(INT((AW10-FT_First)/FT_Int1)+1)),FT_Y5+12*INT((AW10-FT_Y5)/12)+FT_Int2*(INT(MOD(AW10-FT_Y5,12)/FT_Int2)+1))),IF(AV10="PT",IF(AW10&lt;PT_First,PT_First,PT_First+PT_Int*(INT((AW10-PT_First)/PT_Int)+1)),"")))</f>
        <v/>
      </c>
      <c r="BF10" s="16" t="str">
        <f aca="false">IF(AJ10=0,"",IF(NOT(LH_Ready),0,COUNTIFS(INDEX(LH_Data,0,LH_ColFirst),$A10,INDEX(LH_Data,0,LH_ColSur),$B10,INDEX(LH_Data,0,LH_ColCat),BonusCat)))</f>
        <v/>
      </c>
      <c r="BG10" s="16" t="str">
        <f aca="false">IF(AJ10=0,"",IF(OR(NOT(LH_Ready),BF10=0),0,SUMPRODUCT(MAX((INDEX(LH_Data,0,LH_ColFirst)=$A10)*(INDEX(LH_Data,0,LH_ColSur)=$B10)*(INDEX(LH_Data,0,LH_ColCat)=BonusCat)*ROW(LH_Data)))))</f>
        <v/>
      </c>
      <c r="BH10" s="16" t="str">
        <f aca="false">IF(AJ10=0,"",IF(EOMONTH(AsOfDate,-1)&lt;AK10,-1,12*(YEAR(EOMONTH(AsOfDate,-1))-YEAR(AK10))+MONTH(EOMONTH(AsOfDate,-1))-MONTH(AK10)-IF(DAY(EOMONTH(AsOfDate,-1))&lt;MIN(DAY(AK10),DAY(EOMONTH(EOMONTH(AsOfDate,-1),0))),1,0)))</f>
        <v/>
      </c>
      <c r="BI10" s="16" t="str">
        <f aca="false">IF(AJ10=0,"",IF(OR(AL10&lt;2,AN10&gt;EOMONTH(AsOfDate,-1)),BH10,IF((AN10-1)&lt;AK10,-1,12*(YEAR((AN10-1))-YEAR(AK10))+MONTH((AN10-1))-MONTH(AK10)-IF(DAY((AN10-1))&lt;MIN(DAY(AK10),DAY(EOMONTH((AN10-1),0))),1,0))))</f>
        <v/>
      </c>
      <c r="BJ10" s="16" t="str">
        <f aca="false">IF(AJ10=0,"",IF(OR(AL10&lt;3,AO10&gt;EOMONTH(AsOfDate,-1)),BH10,IF((AO10-1)&lt;AK10,-1,12*(YEAR((AO10-1))-YEAR(AK10))+MONTH((AO10-1))-MONTH(AK10)-IF(DAY((AO10-1))&lt;MIN(DAY(AK10),DAY(EOMONTH((AO10-1),0))),1,0))))</f>
        <v/>
      </c>
      <c r="BK10" s="16" t="str">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
      </c>
      <c r="BL10" s="16" t="str">
        <f aca="false">IF(AJ10=0,"",IF(AV10="FT",IF(AW10&lt;FT_First,"",IF(AW10&lt;FT_Y5,FT_First+FT_Int1*INT((AW10-FT_First)/FT_Int1),FT_Y5+FT_Int2*INT((AW10-FT_Y5)/FT_Int2))),IF(AV10="PT",IF(AW10&lt;PT_First,"",PT_First+PT_Int*INT((AW10-PT_First)/PT_Int)),"")))</f>
        <v/>
      </c>
      <c r="BM10" s="16" t="str">
        <f aca="false">IF(AJ10=0,"",IF((SchemeStart-1)&lt;AK10,-1,12*(YEAR((SchemeStart-1))-YEAR(AK10))+MONTH((SchemeStart-1))-MONTH(AK10)-IF(DAY((SchemeStart-1))&lt;MIN(DAY(AK10),DAY(EOMONTH((SchemeStart-1),0))),1,0)))</f>
        <v/>
      </c>
      <c r="BN10" s="16" t="str">
        <f aca="false">IF(AJ10=0,"",IF(OR(AL10&lt;2,AN10&gt;(SchemeStart-1)),BM10,IF((AN10-1)&lt;AK10,-1,12*(YEAR((AN10-1))-YEAR(AK10))+MONTH((AN10-1))-MONTH(AK10)-IF(DAY((AN10-1))&lt;MIN(DAY(AK10),DAY(EOMONTH((AN10-1),0))),1,0))))</f>
        <v/>
      </c>
      <c r="BO10" s="16" t="str">
        <f aca="false">IF(AJ10=0,"",IF(OR(AL10&lt;3,AO10&gt;(SchemeStart-1)),BM10,IF((AO10-1)&lt;AK10,-1,12*(YEAR((AO10-1))-YEAR(AK10))+MONTH((AO10-1))-MONTH(AK10)-IF(DAY((AO10-1))&lt;MIN(DAY(AK10),DAY(EOMONTH((AO10-1),0))),1,0))))</f>
        <v/>
      </c>
      <c r="BP10" s="16" t="str">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
      </c>
      <c r="BQ10" s="0" t="str">
        <f aca="false">IF(LEN($A10&amp;$B10)=0,"",$A10&amp;" "&amp;$B10)</f>
        <v/>
      </c>
    </row>
    <row r="11" customFormat="false" ht="15" hidden="false" customHeight="false" outlineLevel="0" collapsed="false">
      <c r="A11" s="12"/>
      <c r="B11" s="12"/>
      <c r="C11" s="12"/>
      <c r="D11" s="13"/>
      <c r="E11" s="14" t="str">
        <f aca="false">IF(OR(AJ11=0,$D11=""),"",DATE(YEAR(AsOfDate)+IF(DATE(YEAR(AsOfDate),MONTH($D11),DAY($D11))&lt;=AsOfDate,1,0),MONTH($D11),DAY($D11)))</f>
        <v/>
      </c>
      <c r="F11" s="13"/>
      <c r="G11" s="13"/>
      <c r="H11" s="13"/>
      <c r="I11" s="13"/>
      <c r="J11" s="13"/>
      <c r="K11" s="14" t="str">
        <f aca="false">IF(AJ11=0,"",DATE(YEAR(AsOfDate)+IF(DATE(YEAR(AsOfDate),MONTH(AK11),DAY(AK11))&lt;=AsOfDate,1,0),MONTH(AK11),DAY(AK11)))</f>
        <v/>
      </c>
      <c r="L11" s="15" t="str">
        <f aca="false">IF(AJ11=0,"",ROUND((AsOfDate-AK11)/365.25,1))</f>
        <v/>
      </c>
      <c r="M11" s="16" t="str">
        <f aca="false">IF(AJ11=0,"",IF(AsOfDate&lt;AK11,"-",DATEDIF(AK11,AsOfDate,"y")&amp;"y "&amp;DATEDIF(AK11,AsOfDate,"ym")&amp;"m "&amp;DATEDIF(AK11,AsOfDate,"md")&amp;"d"))</f>
        <v/>
      </c>
      <c r="N11" s="17" t="str">
        <f aca="false">IF(AJ11=0,"",O11*HoursPerDay)</f>
        <v/>
      </c>
      <c r="O11" s="17" t="str">
        <f aca="false">IF(AJ11=0,"",MAX(0,BC11-BP11))</f>
        <v/>
      </c>
      <c r="P11" s="18"/>
      <c r="Q11" s="16"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16" t="str">
        <f aca="false">IF(AJ11=0,"",IF(AV11="None",IF(O11&gt;0,"No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IF(AJ11=0,"",IF(AV11="None","",EDATE(AK11,BE11)))</f>
        <v/>
      </c>
      <c r="T11" s="17" t="str">
        <f aca="false">IF(AJ11=0,"",IF(NOT(LH_Ready),"",IF($F11&gt;PFYDate,0,IF(LH_ColPeriod=0,W11-U11+V11,SUMIFS(INDEX(LH_Data,0,LH_ColAcc),INDEX(LH_Data,0,LH_ColFirst),$A11,INDEX(LH_Data,0,LH_ColSur),$B11,INDEX(LH_Data,0,LH_ColCat),BonusCat,INDEX(LH_Data,0,LH_ColPeriod),LH_OpenLabel)*UnitFactor))))</f>
        <v/>
      </c>
      <c r="U11" s="17" t="str">
        <f aca="false">IF(AJ11=0,"",IF(NOT(LH_Ready),"",SUMIFS(INDEX(LH_Data,0,LH_ColAcc),INDEX(LH_Data,0,LH_ColFirst),$A11,INDEX(LH_Data,0,LH_ColSur),$B11,INDEX(LH_Data,0,LH_ColCat),BonusCat,INDEX(LH_Data,0,LH_ColStart),"&gt;="&amp;AK11)*UnitFactor))</f>
        <v/>
      </c>
      <c r="V11" s="17" t="str">
        <f aca="false">IF(AJ11=0,"",IF(NOT(LH_Ready),"",SUMIFS(INDEX(LH_Data,0,LH_ColTaken),INDEX(LH_Data,0,LH_ColFirst),$A11,INDEX(LH_Data,0,LH_ColSur),$B11,INDEX(LH_Data,0,LH_ColCat),BonusCat,INDEX(LH_Data,0,LH_ColStart),"&gt;="&amp;AK11)*UnitFactor))</f>
        <v/>
      </c>
      <c r="W11" s="17" t="str">
        <f aca="false">IF(AJ11=0,"",IF(NOT(LH_Ready),"",IF(BG11=0,0,INDEX(INDEX(LH_Data,0,LH_ColClose),BG11-1)*UnitFactor)))</f>
        <v/>
      </c>
      <c r="X11" s="17" t="str">
        <f aca="false">IF(AJ11=0,"",(MAX(0,BC11-BP11)-MAX(0,BD11-BP11))*HoursPerDay)</f>
        <v/>
      </c>
      <c r="Y11" s="17" t="str">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
      </c>
      <c r="Z11" s="16" t="str">
        <f aca="false">IF(OR(AJ11=0,Y11=""),"",IF(Y11&gt;0,"Yes","No"))</f>
        <v/>
      </c>
      <c r="AA11" s="16"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
      </c>
      <c r="AB11" s="17" t="str">
        <f aca="false">IF(OR(AJ11=0,T11=""),"",MAX(0,BD11-BP11)*HoursPerDay-T11)</f>
        <v/>
      </c>
      <c r="AC11" s="16" t="str">
        <f aca="false">IF(AJ11=0,"",BF11)</f>
        <v/>
      </c>
      <c r="AD11" s="16"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17" t="str">
        <f aca="false">IF(AJ11=0,"",O11-MAX(0,BK11-BP11))</f>
        <v/>
      </c>
      <c r="AF11" s="14" t="str">
        <f aca="false">IF(OR(AJ11=0,AE11="",N(AE11)=0,BL11=""),"",EDATE(AK11,BL11))</f>
        <v/>
      </c>
      <c r="AG11" s="17" t="str">
        <f aca="false">IF(AJ11=0,"",MIN(BC11,BP11))</f>
        <v/>
      </c>
      <c r="AH11" s="12"/>
      <c r="AI11" s="12"/>
      <c r="AJ11" s="16" t="n">
        <f aca="false">IF(OR(LEN($A11&amp;$B11)=0,$F11=""),0,1)</f>
        <v>0</v>
      </c>
      <c r="AK11" s="14" t="str">
        <f aca="false">IF(AJ11=0,"",IF(PreSchemeCounts="No",MAX(SchemeStart,IF($J11&lt;&gt;"",$J11,IF(OR(CasualCounts="Yes",COUNT($G11:$I11)=0),$F11,IF(Apply2026="No",IF($I11="",$F11,$I11),IF(COUNT($H11:$I11)=0,$F11,MIN($H11:$I11)))))),IF($J11&lt;&gt;"",$J11,IF(OR(CasualCounts="Yes",COUNT($G11:$I11)=0),$F11,IF(Apply2026="No",IF($I11="",$F11,$I11),IF(COUNT($H11:$I11)=0,$F11,MIN($H11:$I11)))))))</f>
        <v/>
      </c>
      <c r="AL11" s="16" t="str">
        <f aca="false">IF(AJ11=0,"",COUNT($G11:$I11))</f>
        <v/>
      </c>
      <c r="AM11" s="14" t="str">
        <f aca="false">IF(AJ11=0,"",IFERROR(SMALL($G11:$I11,1),""))</f>
        <v/>
      </c>
      <c r="AN11" s="14" t="str">
        <f aca="false">IF(AJ11=0,"",IFERROR(SMALL($G11:$I11,2),""))</f>
        <v/>
      </c>
      <c r="AO11" s="14" t="str">
        <f aca="false">IF(AJ11=0,"",IFERROR(SMALL($G11:$I11,3),""))</f>
        <v/>
      </c>
      <c r="AP11" s="16" t="str">
        <f aca="false">IF(AJ11=0,"",IF(AM11="","",IF(AM11=$H11,"Part-Time",IF(AM11=$I11,"Full-Time","Casual"))))</f>
        <v/>
      </c>
      <c r="AQ11" s="16" t="str">
        <f aca="false">IF(AJ11=0,"",IF(AN11="","",IF(AN11=$H11,"Part-Time",IF(AN11=$I11,"Full-Time","Casual"))))</f>
        <v/>
      </c>
      <c r="AR11" s="16" t="str">
        <f aca="false">IF(AJ11=0,"",IF(AO11="","",IF(AO11=$H11,"Part-Time",IF(AO11=$I11,"Full-Time","Casual"))))</f>
        <v/>
      </c>
      <c r="AS11" s="16"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
      </c>
      <c r="AT11" s="16" t="str">
        <f aca="false">IF(AJ11=0,"",IF(AL11&lt;2,"",IF(OR(ISNUMBER(SEARCH("full",AQ11)),UPPER(TRIM(AQ11))="FT",UPPER(TRIM(AQ11))="FTE"),"FT",IF(AND(OR(ISNUMBER(SEARCH("part",AQ11)),UPPER(TRIM(AQ11))="PT",UPPER(TRIM(AQ11))="PTE"),Apply2026="Yes",OR($P11="",N($P11)&gt;=PT_MinHours)),"PT","None"))))</f>
        <v/>
      </c>
      <c r="AU11" s="16" t="str">
        <f aca="false">IF(AJ11=0,"",IF(AL11&lt;3,"",IF(OR(ISNUMBER(SEARCH("full",AR11)),UPPER(TRIM(AR11))="FT",UPPER(TRIM(AR11))="FTE"),"FT",IF(AND(OR(ISNUMBER(SEARCH("part",AR11)),UPPER(TRIM(AR11))="PT",UPPER(TRIM(AR11))="PTE"),Apply2026="Yes",OR($P11="",N($P11)&gt;=PT_MinHours)),"PT","None"))))</f>
        <v/>
      </c>
      <c r="AV11" s="16" t="str">
        <f aca="false">IF(AJ11=0,"",IF(AND(AL11&gt;=3,AO11&lt;=AsOfDate),AU11,IF(AND(AL11&gt;=2,AN11&lt;=AsOfDate),AT11,AS11)))</f>
        <v/>
      </c>
      <c r="AW11" s="16" t="str">
        <f aca="false">IF(AJ11=0,"",IF(AsOfDate&lt;AK11,-1,12*(YEAR(AsOfDate)-YEAR(AK11))+MONTH(AsOfDate)-MONTH(AK11)-IF(DAY(AsOfDate)&lt;MIN(DAY(AK11),DAY(EOMONTH(AsOfDate,0))),1,0)))</f>
        <v/>
      </c>
      <c r="AX11" s="16" t="str">
        <f aca="false">IF(AJ11=0,"",IF(OR(AL11&lt;2,AN11&gt;AsOfDate),AW11,IF((AN11-1)&lt;AK11,-1,12*(YEAR((AN11-1))-YEAR(AK11))+MONTH((AN11-1))-MONTH(AK11)-IF(DAY((AN11-1))&lt;MIN(DAY(AK11),DAY(EOMONTH((AN11-1),0))),1,0))))</f>
        <v/>
      </c>
      <c r="AY11" s="16" t="str">
        <f aca="false">IF(AJ11=0,"",IF(OR(AL11&lt;3,AO11&gt;AsOfDate),AW11,IF((AO11-1)&lt;AK11,-1,12*(YEAR((AO11-1))-YEAR(AK11))+MONTH((AO11-1))-MONTH(AK11)-IF(DAY((AO11-1))&lt;MIN(DAY(AK11),DAY(EOMONTH((AO11-1),0))),1,0))))</f>
        <v/>
      </c>
      <c r="AZ11" s="16" t="str">
        <f aca="false">IF(AJ11=0,"",IF(PFYDate&lt;AK11,-1,12*(YEAR(PFYDate)-YEAR(AK11))+MONTH(PFYDate)-MONTH(AK11)-IF(DAY(PFYDate)&lt;MIN(DAY(AK11),DAY(EOMONTH(PFYDate,0))),1,0)))</f>
        <v/>
      </c>
      <c r="BA11" s="16" t="str">
        <f aca="false">IF(AJ11=0,"",IF(OR(AL11&lt;2,AN11&gt;PFYDate),AZ11,IF((AN11-1)&lt;AK11,-1,12*(YEAR((AN11-1))-YEAR(AK11))+MONTH((AN11-1))-MONTH(AK11)-IF(DAY((AN11-1))&lt;MIN(DAY(AK11),DAY(EOMONTH((AN11-1),0))),1,0))))</f>
        <v/>
      </c>
      <c r="BB11" s="16" t="str">
        <f aca="false">IF(AJ11=0,"",IF(OR(AL11&lt;3,AO11&gt;PFYDate),AZ11,IF((AO11-1)&lt;AK11,-1,12*(YEAR((AO11-1))-YEAR(AK11))+MONTH((AO11-1))-MONTH(AK11)-IF(DAY((AO11-1))&lt;MIN(DAY(AK11),DAY(EOMONTH((AO11-1),0))),1,0))))</f>
        <v/>
      </c>
      <c r="BC11" s="16" t="str">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
      </c>
      <c r="BD11" s="16" t="str">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
      </c>
      <c r="BE11" s="16" t="str">
        <f aca="false">IF(AJ11=0,"",IF(AV11="FT",IF(AW11&lt;FT_First,FT_First,IF(AW11&lt;FT_Y5,MIN(FT_Y5,FT_First+FT_Int1*(INT((AW11-FT_First)/FT_Int1)+1)),FT_Y5+12*INT((AW11-FT_Y5)/12)+FT_Int2*(INT(MOD(AW11-FT_Y5,12)/FT_Int2)+1))),IF(AV11="PT",IF(AW11&lt;PT_First,PT_First,PT_First+PT_Int*(INT((AW11-PT_First)/PT_Int)+1)),"")))</f>
        <v/>
      </c>
      <c r="BF11" s="16" t="str">
        <f aca="false">IF(AJ11=0,"",IF(NOT(LH_Ready),0,COUNTIFS(INDEX(LH_Data,0,LH_ColFirst),$A11,INDEX(LH_Data,0,LH_ColSur),$B11,INDEX(LH_Data,0,LH_ColCat),BonusCat)))</f>
        <v/>
      </c>
      <c r="BG11" s="16" t="str">
        <f aca="false">IF(AJ11=0,"",IF(OR(NOT(LH_Ready),BF11=0),0,SUMPRODUCT(MAX((INDEX(LH_Data,0,LH_ColFirst)=$A11)*(INDEX(LH_Data,0,LH_ColSur)=$B11)*(INDEX(LH_Data,0,LH_ColCat)=BonusCat)*ROW(LH_Data)))))</f>
        <v/>
      </c>
      <c r="BH11" s="16" t="str">
        <f aca="false">IF(AJ11=0,"",IF(EOMONTH(AsOfDate,-1)&lt;AK11,-1,12*(YEAR(EOMONTH(AsOfDate,-1))-YEAR(AK11))+MONTH(EOMONTH(AsOfDate,-1))-MONTH(AK11)-IF(DAY(EOMONTH(AsOfDate,-1))&lt;MIN(DAY(AK11),DAY(EOMONTH(EOMONTH(AsOfDate,-1),0))),1,0)))</f>
        <v/>
      </c>
      <c r="BI11" s="16" t="str">
        <f aca="false">IF(AJ11=0,"",IF(OR(AL11&lt;2,AN11&gt;EOMONTH(AsOfDate,-1)),BH11,IF((AN11-1)&lt;AK11,-1,12*(YEAR((AN11-1))-YEAR(AK11))+MONTH((AN11-1))-MONTH(AK11)-IF(DAY((AN11-1))&lt;MIN(DAY(AK11),DAY(EOMONTH((AN11-1),0))),1,0))))</f>
        <v/>
      </c>
      <c r="BJ11" s="16" t="str">
        <f aca="false">IF(AJ11=0,"",IF(OR(AL11&lt;3,AO11&gt;EOMONTH(AsOfDate,-1)),BH11,IF((AO11-1)&lt;AK11,-1,12*(YEAR((AO11-1))-YEAR(AK11))+MONTH((AO11-1))-MONTH(AK11)-IF(DAY((AO11-1))&lt;MIN(DAY(AK11),DAY(EOMONTH((AO11-1),0))),1,0))))</f>
        <v/>
      </c>
      <c r="BK11" s="16" t="str">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
      </c>
      <c r="BL11" s="16" t="str">
        <f aca="false">IF(AJ11=0,"",IF(AV11="FT",IF(AW11&lt;FT_First,"",IF(AW11&lt;FT_Y5,FT_First+FT_Int1*INT((AW11-FT_First)/FT_Int1),FT_Y5+FT_Int2*INT((AW11-FT_Y5)/FT_Int2))),IF(AV11="PT",IF(AW11&lt;PT_First,"",PT_First+PT_Int*INT((AW11-PT_First)/PT_Int)),"")))</f>
        <v/>
      </c>
      <c r="BM11" s="16" t="str">
        <f aca="false">IF(AJ11=0,"",IF((SchemeStart-1)&lt;AK11,-1,12*(YEAR((SchemeStart-1))-YEAR(AK11))+MONTH((SchemeStart-1))-MONTH(AK11)-IF(DAY((SchemeStart-1))&lt;MIN(DAY(AK11),DAY(EOMONTH((SchemeStart-1),0))),1,0)))</f>
        <v/>
      </c>
      <c r="BN11" s="16" t="str">
        <f aca="false">IF(AJ11=0,"",IF(OR(AL11&lt;2,AN11&gt;(SchemeStart-1)),BM11,IF((AN11-1)&lt;AK11,-1,12*(YEAR((AN11-1))-YEAR(AK11))+MONTH((AN11-1))-MONTH(AK11)-IF(DAY((AN11-1))&lt;MIN(DAY(AK11),DAY(EOMONTH((AN11-1),0))),1,0))))</f>
        <v/>
      </c>
      <c r="BO11" s="16" t="str">
        <f aca="false">IF(AJ11=0,"",IF(OR(AL11&lt;3,AO11&gt;(SchemeStart-1)),BM11,IF((AO11-1)&lt;AK11,-1,12*(YEAR((AO11-1))-YEAR(AK11))+MONTH((AO11-1))-MONTH(AK11)-IF(DAY((AO11-1))&lt;MIN(DAY(AK11),DAY(EOMONTH((AO11-1),0))),1,0))))</f>
        <v/>
      </c>
      <c r="BP11" s="16" t="str">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
      </c>
      <c r="BQ11" s="0" t="str">
        <f aca="false">IF(LEN($A11&amp;$B11)=0,"",$A11&amp;" "&amp;$B11)</f>
        <v/>
      </c>
    </row>
    <row r="12" customFormat="false" ht="15" hidden="false" customHeight="false" outlineLevel="0" collapsed="false">
      <c r="A12" s="12"/>
      <c r="B12" s="12"/>
      <c r="C12" s="12"/>
      <c r="D12" s="13"/>
      <c r="E12" s="14" t="str">
        <f aca="false">IF(OR(AJ12=0,$D12=""),"",DATE(YEAR(AsOfDate)+IF(DATE(YEAR(AsOfDate),MONTH($D12),DAY($D12))&lt;=AsOfDate,1,0),MONTH($D12),DAY($D12)))</f>
        <v/>
      </c>
      <c r="F12" s="13"/>
      <c r="G12" s="13"/>
      <c r="H12" s="13"/>
      <c r="I12" s="13"/>
      <c r="J12" s="13"/>
      <c r="K12" s="14" t="str">
        <f aca="false">IF(AJ12=0,"",DATE(YEAR(AsOfDate)+IF(DATE(YEAR(AsOfDate),MONTH(AK12),DAY(AK12))&lt;=AsOfDate,1,0),MONTH(AK12),DAY(AK12)))</f>
        <v/>
      </c>
      <c r="L12" s="15" t="str">
        <f aca="false">IF(AJ12=0,"",ROUND((AsOfDate-AK12)/365.25,1))</f>
        <v/>
      </c>
      <c r="M12" s="16" t="str">
        <f aca="false">IF(AJ12=0,"",IF(AsOfDate&lt;AK12,"-",DATEDIF(AK12,AsOfDate,"y")&amp;"y "&amp;DATEDIF(AK12,AsOfDate,"ym")&amp;"m "&amp;DATEDIF(AK12,AsOfDate,"md")&amp;"d"))</f>
        <v/>
      </c>
      <c r="N12" s="17" t="str">
        <f aca="false">IF(AJ12=0,"",O12*HoursPerDay)</f>
        <v/>
      </c>
      <c r="O12" s="17" t="str">
        <f aca="false">IF(AJ12=0,"",MAX(0,BC12-BP12))</f>
        <v/>
      </c>
      <c r="P12" s="18"/>
      <c r="Q12" s="16"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16" t="str">
        <f aca="false">IF(AJ12=0,"",IF(AV12="None",IF(O12&gt;0,"No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IF(AJ12=0,"",IF(AV12="None","",EDATE(AK12,BE12)))</f>
        <v/>
      </c>
      <c r="T12" s="17" t="str">
        <f aca="false">IF(AJ12=0,"",IF(NOT(LH_Ready),"",IF($F12&gt;PFYDate,0,IF(LH_ColPeriod=0,W12-U12+V12,SUMIFS(INDEX(LH_Data,0,LH_ColAcc),INDEX(LH_Data,0,LH_ColFirst),$A12,INDEX(LH_Data,0,LH_ColSur),$B12,INDEX(LH_Data,0,LH_ColCat),BonusCat,INDEX(LH_Data,0,LH_ColPeriod),LH_OpenLabel)*UnitFactor))))</f>
        <v/>
      </c>
      <c r="U12" s="17" t="str">
        <f aca="false">IF(AJ12=0,"",IF(NOT(LH_Ready),"",SUMIFS(INDEX(LH_Data,0,LH_ColAcc),INDEX(LH_Data,0,LH_ColFirst),$A12,INDEX(LH_Data,0,LH_ColSur),$B12,INDEX(LH_Data,0,LH_ColCat),BonusCat,INDEX(LH_Data,0,LH_ColStart),"&gt;="&amp;AK12)*UnitFactor))</f>
        <v/>
      </c>
      <c r="V12" s="17" t="str">
        <f aca="false">IF(AJ12=0,"",IF(NOT(LH_Ready),"",SUMIFS(INDEX(LH_Data,0,LH_ColTaken),INDEX(LH_Data,0,LH_ColFirst),$A12,INDEX(LH_Data,0,LH_ColSur),$B12,INDEX(LH_Data,0,LH_ColCat),BonusCat,INDEX(LH_Data,0,LH_ColStart),"&gt;="&amp;AK12)*UnitFactor))</f>
        <v/>
      </c>
      <c r="W12" s="17" t="str">
        <f aca="false">IF(AJ12=0,"",IF(NOT(LH_Ready),"",IF(BG12=0,0,INDEX(INDEX(LH_Data,0,LH_ColClose),BG12-1)*UnitFactor)))</f>
        <v/>
      </c>
      <c r="X12" s="17" t="str">
        <f aca="false">IF(AJ12=0,"",(MAX(0,BC12-BP12)-MAX(0,BD12-BP12))*HoursPerDay)</f>
        <v/>
      </c>
      <c r="Y12" s="17" t="str">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
      </c>
      <c r="Z12" s="16" t="str">
        <f aca="false">IF(OR(AJ12=0,Y12=""),"",IF(Y12&gt;0,"Yes","No"))</f>
        <v/>
      </c>
      <c r="AA12" s="16"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
      </c>
      <c r="AB12" s="17" t="str">
        <f aca="false">IF(OR(AJ12=0,T12=""),"",MAX(0,BD12-BP12)*HoursPerDay-T12)</f>
        <v/>
      </c>
      <c r="AC12" s="16" t="str">
        <f aca="false">IF(AJ12=0,"",BF12)</f>
        <v/>
      </c>
      <c r="AD12" s="16"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17" t="str">
        <f aca="false">IF(AJ12=0,"",O12-MAX(0,BK12-BP12))</f>
        <v/>
      </c>
      <c r="AF12" s="14" t="str">
        <f aca="false">IF(OR(AJ12=0,AE12="",N(AE12)=0,BL12=""),"",EDATE(AK12,BL12))</f>
        <v/>
      </c>
      <c r="AG12" s="17" t="str">
        <f aca="false">IF(AJ12=0,"",MIN(BC12,BP12))</f>
        <v/>
      </c>
      <c r="AH12" s="12"/>
      <c r="AI12" s="12"/>
      <c r="AJ12" s="16" t="n">
        <f aca="false">IF(OR(LEN($A12&amp;$B12)=0,$F12=""),0,1)</f>
        <v>0</v>
      </c>
      <c r="AK12" s="14" t="str">
        <f aca="false">IF(AJ12=0,"",IF(PreSchemeCounts="No",MAX(SchemeStart,IF($J12&lt;&gt;"",$J12,IF(OR(CasualCounts="Yes",COUNT($G12:$I12)=0),$F12,IF(Apply2026="No",IF($I12="",$F12,$I12),IF(COUNT($H12:$I12)=0,$F12,MIN($H12:$I12)))))),IF($J12&lt;&gt;"",$J12,IF(OR(CasualCounts="Yes",COUNT($G12:$I12)=0),$F12,IF(Apply2026="No",IF($I12="",$F12,$I12),IF(COUNT($H12:$I12)=0,$F12,MIN($H12:$I12)))))))</f>
        <v/>
      </c>
      <c r="AL12" s="16" t="str">
        <f aca="false">IF(AJ12=0,"",COUNT($G12:$I12))</f>
        <v/>
      </c>
      <c r="AM12" s="14" t="str">
        <f aca="false">IF(AJ12=0,"",IFERROR(SMALL($G12:$I12,1),""))</f>
        <v/>
      </c>
      <c r="AN12" s="14" t="str">
        <f aca="false">IF(AJ12=0,"",IFERROR(SMALL($G12:$I12,2),""))</f>
        <v/>
      </c>
      <c r="AO12" s="14" t="str">
        <f aca="false">IF(AJ12=0,"",IFERROR(SMALL($G12:$I12,3),""))</f>
        <v/>
      </c>
      <c r="AP12" s="16" t="str">
        <f aca="false">IF(AJ12=0,"",IF(AM12="","",IF(AM12=$H12,"Part-Time",IF(AM12=$I12,"Full-Time","Casual"))))</f>
        <v/>
      </c>
      <c r="AQ12" s="16" t="str">
        <f aca="false">IF(AJ12=0,"",IF(AN12="","",IF(AN12=$H12,"Part-Time",IF(AN12=$I12,"Full-Time","Casual"))))</f>
        <v/>
      </c>
      <c r="AR12" s="16" t="str">
        <f aca="false">IF(AJ12=0,"",IF(AO12="","",IF(AO12=$H12,"Part-Time",IF(AO12=$I12,"Full-Time","Casual"))))</f>
        <v/>
      </c>
      <c r="AS12" s="16"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
      </c>
      <c r="AT12" s="16" t="str">
        <f aca="false">IF(AJ12=0,"",IF(AL12&lt;2,"",IF(OR(ISNUMBER(SEARCH("full",AQ12)),UPPER(TRIM(AQ12))="FT",UPPER(TRIM(AQ12))="FTE"),"FT",IF(AND(OR(ISNUMBER(SEARCH("part",AQ12)),UPPER(TRIM(AQ12))="PT",UPPER(TRIM(AQ12))="PTE"),Apply2026="Yes",OR($P12="",N($P12)&gt;=PT_MinHours)),"PT","None"))))</f>
        <v/>
      </c>
      <c r="AU12" s="16" t="str">
        <f aca="false">IF(AJ12=0,"",IF(AL12&lt;3,"",IF(OR(ISNUMBER(SEARCH("full",AR12)),UPPER(TRIM(AR12))="FT",UPPER(TRIM(AR12))="FTE"),"FT",IF(AND(OR(ISNUMBER(SEARCH("part",AR12)),UPPER(TRIM(AR12))="PT",UPPER(TRIM(AR12))="PTE"),Apply2026="Yes",OR($P12="",N($P12)&gt;=PT_MinHours)),"PT","None"))))</f>
        <v/>
      </c>
      <c r="AV12" s="16" t="str">
        <f aca="false">IF(AJ12=0,"",IF(AND(AL12&gt;=3,AO12&lt;=AsOfDate),AU12,IF(AND(AL12&gt;=2,AN12&lt;=AsOfDate),AT12,AS12)))</f>
        <v/>
      </c>
      <c r="AW12" s="16" t="str">
        <f aca="false">IF(AJ12=0,"",IF(AsOfDate&lt;AK12,-1,12*(YEAR(AsOfDate)-YEAR(AK12))+MONTH(AsOfDate)-MONTH(AK12)-IF(DAY(AsOfDate)&lt;MIN(DAY(AK12),DAY(EOMONTH(AsOfDate,0))),1,0)))</f>
        <v/>
      </c>
      <c r="AX12" s="16" t="str">
        <f aca="false">IF(AJ12=0,"",IF(OR(AL12&lt;2,AN12&gt;AsOfDate),AW12,IF((AN12-1)&lt;AK12,-1,12*(YEAR((AN12-1))-YEAR(AK12))+MONTH((AN12-1))-MONTH(AK12)-IF(DAY((AN12-1))&lt;MIN(DAY(AK12),DAY(EOMONTH((AN12-1),0))),1,0))))</f>
        <v/>
      </c>
      <c r="AY12" s="16" t="str">
        <f aca="false">IF(AJ12=0,"",IF(OR(AL12&lt;3,AO12&gt;AsOfDate),AW12,IF((AO12-1)&lt;AK12,-1,12*(YEAR((AO12-1))-YEAR(AK12))+MONTH((AO12-1))-MONTH(AK12)-IF(DAY((AO12-1))&lt;MIN(DAY(AK12),DAY(EOMONTH((AO12-1),0))),1,0))))</f>
        <v/>
      </c>
      <c r="AZ12" s="16" t="str">
        <f aca="false">IF(AJ12=0,"",IF(PFYDate&lt;AK12,-1,12*(YEAR(PFYDate)-YEAR(AK12))+MONTH(PFYDate)-MONTH(AK12)-IF(DAY(PFYDate)&lt;MIN(DAY(AK12),DAY(EOMONTH(PFYDate,0))),1,0)))</f>
        <v/>
      </c>
      <c r="BA12" s="16" t="str">
        <f aca="false">IF(AJ12=0,"",IF(OR(AL12&lt;2,AN12&gt;PFYDate),AZ12,IF((AN12-1)&lt;AK12,-1,12*(YEAR((AN12-1))-YEAR(AK12))+MONTH((AN12-1))-MONTH(AK12)-IF(DAY((AN12-1))&lt;MIN(DAY(AK12),DAY(EOMONTH((AN12-1),0))),1,0))))</f>
        <v/>
      </c>
      <c r="BB12" s="16" t="str">
        <f aca="false">IF(AJ12=0,"",IF(OR(AL12&lt;3,AO12&gt;PFYDate),AZ12,IF((AO12-1)&lt;AK12,-1,12*(YEAR((AO12-1))-YEAR(AK12))+MONTH((AO12-1))-MONTH(AK12)-IF(DAY((AO12-1))&lt;MIN(DAY(AK12),DAY(EOMONTH((AO12-1),0))),1,0))))</f>
        <v/>
      </c>
      <c r="BC12" s="16" t="str">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
      </c>
      <c r="BD12" s="16" t="str">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
      </c>
      <c r="BE12" s="16" t="str">
        <f aca="false">IF(AJ12=0,"",IF(AV12="FT",IF(AW12&lt;FT_First,FT_First,IF(AW12&lt;FT_Y5,MIN(FT_Y5,FT_First+FT_Int1*(INT((AW12-FT_First)/FT_Int1)+1)),FT_Y5+12*INT((AW12-FT_Y5)/12)+FT_Int2*(INT(MOD(AW12-FT_Y5,12)/FT_Int2)+1))),IF(AV12="PT",IF(AW12&lt;PT_First,PT_First,PT_First+PT_Int*(INT((AW12-PT_First)/PT_Int)+1)),"")))</f>
        <v/>
      </c>
      <c r="BF12" s="16" t="str">
        <f aca="false">IF(AJ12=0,"",IF(NOT(LH_Ready),0,COUNTIFS(INDEX(LH_Data,0,LH_ColFirst),$A12,INDEX(LH_Data,0,LH_ColSur),$B12,INDEX(LH_Data,0,LH_ColCat),BonusCat)))</f>
        <v/>
      </c>
      <c r="BG12" s="16" t="str">
        <f aca="false">IF(AJ12=0,"",IF(OR(NOT(LH_Ready),BF12=0),0,SUMPRODUCT(MAX((INDEX(LH_Data,0,LH_ColFirst)=$A12)*(INDEX(LH_Data,0,LH_ColSur)=$B12)*(INDEX(LH_Data,0,LH_ColCat)=BonusCat)*ROW(LH_Data)))))</f>
        <v/>
      </c>
      <c r="BH12" s="16" t="str">
        <f aca="false">IF(AJ12=0,"",IF(EOMONTH(AsOfDate,-1)&lt;AK12,-1,12*(YEAR(EOMONTH(AsOfDate,-1))-YEAR(AK12))+MONTH(EOMONTH(AsOfDate,-1))-MONTH(AK12)-IF(DAY(EOMONTH(AsOfDate,-1))&lt;MIN(DAY(AK12),DAY(EOMONTH(EOMONTH(AsOfDate,-1),0))),1,0)))</f>
        <v/>
      </c>
      <c r="BI12" s="16" t="str">
        <f aca="false">IF(AJ12=0,"",IF(OR(AL12&lt;2,AN12&gt;EOMONTH(AsOfDate,-1)),BH12,IF((AN12-1)&lt;AK12,-1,12*(YEAR((AN12-1))-YEAR(AK12))+MONTH((AN12-1))-MONTH(AK12)-IF(DAY((AN12-1))&lt;MIN(DAY(AK12),DAY(EOMONTH((AN12-1),0))),1,0))))</f>
        <v/>
      </c>
      <c r="BJ12" s="16" t="str">
        <f aca="false">IF(AJ12=0,"",IF(OR(AL12&lt;3,AO12&gt;EOMONTH(AsOfDate,-1)),BH12,IF((AO12-1)&lt;AK12,-1,12*(YEAR((AO12-1))-YEAR(AK12))+MONTH((AO12-1))-MONTH(AK12)-IF(DAY((AO12-1))&lt;MIN(DAY(AK12),DAY(EOMONTH((AO12-1),0))),1,0))))</f>
        <v/>
      </c>
      <c r="BK12" s="16" t="str">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
      </c>
      <c r="BL12" s="16" t="str">
        <f aca="false">IF(AJ12=0,"",IF(AV12="FT",IF(AW12&lt;FT_First,"",IF(AW12&lt;FT_Y5,FT_First+FT_Int1*INT((AW12-FT_First)/FT_Int1),FT_Y5+FT_Int2*INT((AW12-FT_Y5)/FT_Int2))),IF(AV12="PT",IF(AW12&lt;PT_First,"",PT_First+PT_Int*INT((AW12-PT_First)/PT_Int)),"")))</f>
        <v/>
      </c>
      <c r="BM12" s="16" t="str">
        <f aca="false">IF(AJ12=0,"",IF((SchemeStart-1)&lt;AK12,-1,12*(YEAR((SchemeStart-1))-YEAR(AK12))+MONTH((SchemeStart-1))-MONTH(AK12)-IF(DAY((SchemeStart-1))&lt;MIN(DAY(AK12),DAY(EOMONTH((SchemeStart-1),0))),1,0)))</f>
        <v/>
      </c>
      <c r="BN12" s="16" t="str">
        <f aca="false">IF(AJ12=0,"",IF(OR(AL12&lt;2,AN12&gt;(SchemeStart-1)),BM12,IF((AN12-1)&lt;AK12,-1,12*(YEAR((AN12-1))-YEAR(AK12))+MONTH((AN12-1))-MONTH(AK12)-IF(DAY((AN12-1))&lt;MIN(DAY(AK12),DAY(EOMONTH((AN12-1),0))),1,0))))</f>
        <v/>
      </c>
      <c r="BO12" s="16" t="str">
        <f aca="false">IF(AJ12=0,"",IF(OR(AL12&lt;3,AO12&gt;(SchemeStart-1)),BM12,IF((AO12-1)&lt;AK12,-1,12*(YEAR((AO12-1))-YEAR(AK12))+MONTH((AO12-1))-MONTH(AK12)-IF(DAY((AO12-1))&lt;MIN(DAY(AK12),DAY(EOMONTH((AO12-1),0))),1,0))))</f>
        <v/>
      </c>
      <c r="BP12" s="16" t="str">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
      </c>
      <c r="BQ12" s="0" t="str">
        <f aca="false">IF(LEN($A12&amp;$B12)=0,"",$A12&amp;" "&amp;$B12)</f>
        <v/>
      </c>
    </row>
    <row r="13" customFormat="false" ht="15" hidden="false" customHeight="false" outlineLevel="0" collapsed="false">
      <c r="A13" s="12"/>
      <c r="B13" s="12"/>
      <c r="C13" s="12"/>
      <c r="D13" s="13"/>
      <c r="E13" s="14" t="str">
        <f aca="false">IF(OR(AJ13=0,$D13=""),"",DATE(YEAR(AsOfDate)+IF(DATE(YEAR(AsOfDate),MONTH($D13),DAY($D13))&lt;=AsOfDate,1,0),MONTH($D13),DAY($D13)))</f>
        <v/>
      </c>
      <c r="F13" s="13"/>
      <c r="G13" s="13"/>
      <c r="H13" s="13"/>
      <c r="I13" s="13"/>
      <c r="J13" s="13"/>
      <c r="K13" s="14" t="str">
        <f aca="false">IF(AJ13=0,"",DATE(YEAR(AsOfDate)+IF(DATE(YEAR(AsOfDate),MONTH(AK13),DAY(AK13))&lt;=AsOfDate,1,0),MONTH(AK13),DAY(AK13)))</f>
        <v/>
      </c>
      <c r="L13" s="15" t="str">
        <f aca="false">IF(AJ13=0,"",ROUND((AsOfDate-AK13)/365.25,1))</f>
        <v/>
      </c>
      <c r="M13" s="16" t="str">
        <f aca="false">IF(AJ13=0,"",IF(AsOfDate&lt;AK13,"-",DATEDIF(AK13,AsOfDate,"y")&amp;"y "&amp;DATEDIF(AK13,AsOfDate,"ym")&amp;"m "&amp;DATEDIF(AK13,AsOfDate,"md")&amp;"d"))</f>
        <v/>
      </c>
      <c r="N13" s="17" t="str">
        <f aca="false">IF(AJ13=0,"",O13*HoursPerDay)</f>
        <v/>
      </c>
      <c r="O13" s="17" t="str">
        <f aca="false">IF(AJ13=0,"",MAX(0,BC13-BP13))</f>
        <v/>
      </c>
      <c r="P13" s="18"/>
      <c r="Q13" s="16"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16" t="str">
        <f aca="false">IF(AJ13=0,"",IF(AV13="None",IF(O13&gt;0,"No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IF(AJ13=0,"",IF(AV13="None","",EDATE(AK13,BE13)))</f>
        <v/>
      </c>
      <c r="T13" s="17" t="str">
        <f aca="false">IF(AJ13=0,"",IF(NOT(LH_Ready),"",IF($F13&gt;PFYDate,0,IF(LH_ColPeriod=0,W13-U13+V13,SUMIFS(INDEX(LH_Data,0,LH_ColAcc),INDEX(LH_Data,0,LH_ColFirst),$A13,INDEX(LH_Data,0,LH_ColSur),$B13,INDEX(LH_Data,0,LH_ColCat),BonusCat,INDEX(LH_Data,0,LH_ColPeriod),LH_OpenLabel)*UnitFactor))))</f>
        <v/>
      </c>
      <c r="U13" s="17" t="str">
        <f aca="false">IF(AJ13=0,"",IF(NOT(LH_Ready),"",SUMIFS(INDEX(LH_Data,0,LH_ColAcc),INDEX(LH_Data,0,LH_ColFirst),$A13,INDEX(LH_Data,0,LH_ColSur),$B13,INDEX(LH_Data,0,LH_ColCat),BonusCat,INDEX(LH_Data,0,LH_ColStart),"&gt;="&amp;AK13)*UnitFactor))</f>
        <v/>
      </c>
      <c r="V13" s="17" t="str">
        <f aca="false">IF(AJ13=0,"",IF(NOT(LH_Ready),"",SUMIFS(INDEX(LH_Data,0,LH_ColTaken),INDEX(LH_Data,0,LH_ColFirst),$A13,INDEX(LH_Data,0,LH_ColSur),$B13,INDEX(LH_Data,0,LH_ColCat),BonusCat,INDEX(LH_Data,0,LH_ColStart),"&gt;="&amp;AK13)*UnitFactor))</f>
        <v/>
      </c>
      <c r="W13" s="17" t="str">
        <f aca="false">IF(AJ13=0,"",IF(NOT(LH_Ready),"",IF(BG13=0,0,INDEX(INDEX(LH_Data,0,LH_ColClose),BG13-1)*UnitFactor)))</f>
        <v/>
      </c>
      <c r="X13" s="17" t="str">
        <f aca="false">IF(AJ13=0,"",(MAX(0,BC13-BP13)-MAX(0,BD13-BP13))*HoursPerDay)</f>
        <v/>
      </c>
      <c r="Y13" s="17" t="str">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
      </c>
      <c r="Z13" s="16" t="str">
        <f aca="false">IF(OR(AJ13=0,Y13=""),"",IF(Y13&gt;0,"Yes","No"))</f>
        <v/>
      </c>
      <c r="AA13" s="16"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
      </c>
      <c r="AB13" s="17" t="str">
        <f aca="false">IF(OR(AJ13=0,T13=""),"",MAX(0,BD13-BP13)*HoursPerDay-T13)</f>
        <v/>
      </c>
      <c r="AC13" s="16" t="str">
        <f aca="false">IF(AJ13=0,"",BF13)</f>
        <v/>
      </c>
      <c r="AD13" s="16"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17" t="str">
        <f aca="false">IF(AJ13=0,"",O13-MAX(0,BK13-BP13))</f>
        <v/>
      </c>
      <c r="AF13" s="14" t="str">
        <f aca="false">IF(OR(AJ13=0,AE13="",N(AE13)=0,BL13=""),"",EDATE(AK13,BL13))</f>
        <v/>
      </c>
      <c r="AG13" s="17" t="str">
        <f aca="false">IF(AJ13=0,"",MIN(BC13,BP13))</f>
        <v/>
      </c>
      <c r="AH13" s="12"/>
      <c r="AI13" s="12"/>
      <c r="AJ13" s="16" t="n">
        <f aca="false">IF(OR(LEN($A13&amp;$B13)=0,$F13=""),0,1)</f>
        <v>0</v>
      </c>
      <c r="AK13" s="14" t="str">
        <f aca="false">IF(AJ13=0,"",IF(PreSchemeCounts="No",MAX(SchemeStart,IF($J13&lt;&gt;"",$J13,IF(OR(CasualCounts="Yes",COUNT($G13:$I13)=0),$F13,IF(Apply2026="No",IF($I13="",$F13,$I13),IF(COUNT($H13:$I13)=0,$F13,MIN($H13:$I13)))))),IF($J13&lt;&gt;"",$J13,IF(OR(CasualCounts="Yes",COUNT($G13:$I13)=0),$F13,IF(Apply2026="No",IF($I13="",$F13,$I13),IF(COUNT($H13:$I13)=0,$F13,MIN($H13:$I13)))))))</f>
        <v/>
      </c>
      <c r="AL13" s="16" t="str">
        <f aca="false">IF(AJ13=0,"",COUNT($G13:$I13))</f>
        <v/>
      </c>
      <c r="AM13" s="14" t="str">
        <f aca="false">IF(AJ13=0,"",IFERROR(SMALL($G13:$I13,1),""))</f>
        <v/>
      </c>
      <c r="AN13" s="14" t="str">
        <f aca="false">IF(AJ13=0,"",IFERROR(SMALL($G13:$I13,2),""))</f>
        <v/>
      </c>
      <c r="AO13" s="14" t="str">
        <f aca="false">IF(AJ13=0,"",IFERROR(SMALL($G13:$I13,3),""))</f>
        <v/>
      </c>
      <c r="AP13" s="16" t="str">
        <f aca="false">IF(AJ13=0,"",IF(AM13="","",IF(AM13=$H13,"Part-Time",IF(AM13=$I13,"Full-Time","Casual"))))</f>
        <v/>
      </c>
      <c r="AQ13" s="16" t="str">
        <f aca="false">IF(AJ13=0,"",IF(AN13="","",IF(AN13=$H13,"Part-Time",IF(AN13=$I13,"Full-Time","Casual"))))</f>
        <v/>
      </c>
      <c r="AR13" s="16" t="str">
        <f aca="false">IF(AJ13=0,"",IF(AO13="","",IF(AO13=$H13,"Part-Time",IF(AO13=$I13,"Full-Time","Casual"))))</f>
        <v/>
      </c>
      <c r="AS13" s="16"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
      </c>
      <c r="AT13" s="16" t="str">
        <f aca="false">IF(AJ13=0,"",IF(AL13&lt;2,"",IF(OR(ISNUMBER(SEARCH("full",AQ13)),UPPER(TRIM(AQ13))="FT",UPPER(TRIM(AQ13))="FTE"),"FT",IF(AND(OR(ISNUMBER(SEARCH("part",AQ13)),UPPER(TRIM(AQ13))="PT",UPPER(TRIM(AQ13))="PTE"),Apply2026="Yes",OR($P13="",N($P13)&gt;=PT_MinHours)),"PT","None"))))</f>
        <v/>
      </c>
      <c r="AU13" s="16" t="str">
        <f aca="false">IF(AJ13=0,"",IF(AL13&lt;3,"",IF(OR(ISNUMBER(SEARCH("full",AR13)),UPPER(TRIM(AR13))="FT",UPPER(TRIM(AR13))="FTE"),"FT",IF(AND(OR(ISNUMBER(SEARCH("part",AR13)),UPPER(TRIM(AR13))="PT",UPPER(TRIM(AR13))="PTE"),Apply2026="Yes",OR($P13="",N($P13)&gt;=PT_MinHours)),"PT","None"))))</f>
        <v/>
      </c>
      <c r="AV13" s="16" t="str">
        <f aca="false">IF(AJ13=0,"",IF(AND(AL13&gt;=3,AO13&lt;=AsOfDate),AU13,IF(AND(AL13&gt;=2,AN13&lt;=AsOfDate),AT13,AS13)))</f>
        <v/>
      </c>
      <c r="AW13" s="16" t="str">
        <f aca="false">IF(AJ13=0,"",IF(AsOfDate&lt;AK13,-1,12*(YEAR(AsOfDate)-YEAR(AK13))+MONTH(AsOfDate)-MONTH(AK13)-IF(DAY(AsOfDate)&lt;MIN(DAY(AK13),DAY(EOMONTH(AsOfDate,0))),1,0)))</f>
        <v/>
      </c>
      <c r="AX13" s="16" t="str">
        <f aca="false">IF(AJ13=0,"",IF(OR(AL13&lt;2,AN13&gt;AsOfDate),AW13,IF((AN13-1)&lt;AK13,-1,12*(YEAR((AN13-1))-YEAR(AK13))+MONTH((AN13-1))-MONTH(AK13)-IF(DAY((AN13-1))&lt;MIN(DAY(AK13),DAY(EOMONTH((AN13-1),0))),1,0))))</f>
        <v/>
      </c>
      <c r="AY13" s="16" t="str">
        <f aca="false">IF(AJ13=0,"",IF(OR(AL13&lt;3,AO13&gt;AsOfDate),AW13,IF((AO13-1)&lt;AK13,-1,12*(YEAR((AO13-1))-YEAR(AK13))+MONTH((AO13-1))-MONTH(AK13)-IF(DAY((AO13-1))&lt;MIN(DAY(AK13),DAY(EOMONTH((AO13-1),0))),1,0))))</f>
        <v/>
      </c>
      <c r="AZ13" s="16" t="str">
        <f aca="false">IF(AJ13=0,"",IF(PFYDate&lt;AK13,-1,12*(YEAR(PFYDate)-YEAR(AK13))+MONTH(PFYDate)-MONTH(AK13)-IF(DAY(PFYDate)&lt;MIN(DAY(AK13),DAY(EOMONTH(PFYDate,0))),1,0)))</f>
        <v/>
      </c>
      <c r="BA13" s="16" t="str">
        <f aca="false">IF(AJ13=0,"",IF(OR(AL13&lt;2,AN13&gt;PFYDate),AZ13,IF((AN13-1)&lt;AK13,-1,12*(YEAR((AN13-1))-YEAR(AK13))+MONTH((AN13-1))-MONTH(AK13)-IF(DAY((AN13-1))&lt;MIN(DAY(AK13),DAY(EOMONTH((AN13-1),0))),1,0))))</f>
        <v/>
      </c>
      <c r="BB13" s="16" t="str">
        <f aca="false">IF(AJ13=0,"",IF(OR(AL13&lt;3,AO13&gt;PFYDate),AZ13,IF((AO13-1)&lt;AK13,-1,12*(YEAR((AO13-1))-YEAR(AK13))+MONTH((AO13-1))-MONTH(AK13)-IF(DAY((AO13-1))&lt;MIN(DAY(AK13),DAY(EOMONTH((AO13-1),0))),1,0))))</f>
        <v/>
      </c>
      <c r="BC13" s="16" t="str">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
      </c>
      <c r="BD13" s="16" t="str">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
      </c>
      <c r="BE13" s="16" t="str">
        <f aca="false">IF(AJ13=0,"",IF(AV13="FT",IF(AW13&lt;FT_First,FT_First,IF(AW13&lt;FT_Y5,MIN(FT_Y5,FT_First+FT_Int1*(INT((AW13-FT_First)/FT_Int1)+1)),FT_Y5+12*INT((AW13-FT_Y5)/12)+FT_Int2*(INT(MOD(AW13-FT_Y5,12)/FT_Int2)+1))),IF(AV13="PT",IF(AW13&lt;PT_First,PT_First,PT_First+PT_Int*(INT((AW13-PT_First)/PT_Int)+1)),"")))</f>
        <v/>
      </c>
      <c r="BF13" s="16" t="str">
        <f aca="false">IF(AJ13=0,"",IF(NOT(LH_Ready),0,COUNTIFS(INDEX(LH_Data,0,LH_ColFirst),$A13,INDEX(LH_Data,0,LH_ColSur),$B13,INDEX(LH_Data,0,LH_ColCat),BonusCat)))</f>
        <v/>
      </c>
      <c r="BG13" s="16" t="str">
        <f aca="false">IF(AJ13=0,"",IF(OR(NOT(LH_Ready),BF13=0),0,SUMPRODUCT(MAX((INDEX(LH_Data,0,LH_ColFirst)=$A13)*(INDEX(LH_Data,0,LH_ColSur)=$B13)*(INDEX(LH_Data,0,LH_ColCat)=BonusCat)*ROW(LH_Data)))))</f>
        <v/>
      </c>
      <c r="BH13" s="16" t="str">
        <f aca="false">IF(AJ13=0,"",IF(EOMONTH(AsOfDate,-1)&lt;AK13,-1,12*(YEAR(EOMONTH(AsOfDate,-1))-YEAR(AK13))+MONTH(EOMONTH(AsOfDate,-1))-MONTH(AK13)-IF(DAY(EOMONTH(AsOfDate,-1))&lt;MIN(DAY(AK13),DAY(EOMONTH(EOMONTH(AsOfDate,-1),0))),1,0)))</f>
        <v/>
      </c>
      <c r="BI13" s="16" t="str">
        <f aca="false">IF(AJ13=0,"",IF(OR(AL13&lt;2,AN13&gt;EOMONTH(AsOfDate,-1)),BH13,IF((AN13-1)&lt;AK13,-1,12*(YEAR((AN13-1))-YEAR(AK13))+MONTH((AN13-1))-MONTH(AK13)-IF(DAY((AN13-1))&lt;MIN(DAY(AK13),DAY(EOMONTH((AN13-1),0))),1,0))))</f>
        <v/>
      </c>
      <c r="BJ13" s="16" t="str">
        <f aca="false">IF(AJ13=0,"",IF(OR(AL13&lt;3,AO13&gt;EOMONTH(AsOfDate,-1)),BH13,IF((AO13-1)&lt;AK13,-1,12*(YEAR((AO13-1))-YEAR(AK13))+MONTH((AO13-1))-MONTH(AK13)-IF(DAY((AO13-1))&lt;MIN(DAY(AK13),DAY(EOMONTH((AO13-1),0))),1,0))))</f>
        <v/>
      </c>
      <c r="BK13" s="16" t="str">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
      </c>
      <c r="BL13" s="16" t="str">
        <f aca="false">IF(AJ13=0,"",IF(AV13="FT",IF(AW13&lt;FT_First,"",IF(AW13&lt;FT_Y5,FT_First+FT_Int1*INT((AW13-FT_First)/FT_Int1),FT_Y5+FT_Int2*INT((AW13-FT_Y5)/FT_Int2))),IF(AV13="PT",IF(AW13&lt;PT_First,"",PT_First+PT_Int*INT((AW13-PT_First)/PT_Int)),"")))</f>
        <v/>
      </c>
      <c r="BM13" s="16" t="str">
        <f aca="false">IF(AJ13=0,"",IF((SchemeStart-1)&lt;AK13,-1,12*(YEAR((SchemeStart-1))-YEAR(AK13))+MONTH((SchemeStart-1))-MONTH(AK13)-IF(DAY((SchemeStart-1))&lt;MIN(DAY(AK13),DAY(EOMONTH((SchemeStart-1),0))),1,0)))</f>
        <v/>
      </c>
      <c r="BN13" s="16" t="str">
        <f aca="false">IF(AJ13=0,"",IF(OR(AL13&lt;2,AN13&gt;(SchemeStart-1)),BM13,IF((AN13-1)&lt;AK13,-1,12*(YEAR((AN13-1))-YEAR(AK13))+MONTH((AN13-1))-MONTH(AK13)-IF(DAY((AN13-1))&lt;MIN(DAY(AK13),DAY(EOMONTH((AN13-1),0))),1,0))))</f>
        <v/>
      </c>
      <c r="BO13" s="16" t="str">
        <f aca="false">IF(AJ13=0,"",IF(OR(AL13&lt;3,AO13&gt;(SchemeStart-1)),BM13,IF((AO13-1)&lt;AK13,-1,12*(YEAR((AO13-1))-YEAR(AK13))+MONTH((AO13-1))-MONTH(AK13)-IF(DAY((AO13-1))&lt;MIN(DAY(AK13),DAY(EOMONTH((AO13-1),0))),1,0))))</f>
        <v/>
      </c>
      <c r="BP13" s="16" t="str">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
      </c>
      <c r="BQ13" s="0" t="str">
        <f aca="false">IF(LEN($A13&amp;$B13)=0,"",$A13&amp;" "&amp;$B13)</f>
        <v/>
      </c>
    </row>
    <row r="14" customFormat="false" ht="15" hidden="false" customHeight="false" outlineLevel="0" collapsed="false">
      <c r="A14" s="12"/>
      <c r="B14" s="12"/>
      <c r="C14" s="12"/>
      <c r="D14" s="13"/>
      <c r="E14" s="14" t="str">
        <f aca="false">IF(OR(AJ14=0,$D14=""),"",DATE(YEAR(AsOfDate)+IF(DATE(YEAR(AsOfDate),MONTH($D14),DAY($D14))&lt;=AsOfDate,1,0),MONTH($D14),DAY($D14)))</f>
        <v/>
      </c>
      <c r="F14" s="13"/>
      <c r="G14" s="13"/>
      <c r="H14" s="13"/>
      <c r="I14" s="13"/>
      <c r="J14" s="13"/>
      <c r="K14" s="14" t="str">
        <f aca="false">IF(AJ14=0,"",DATE(YEAR(AsOfDate)+IF(DATE(YEAR(AsOfDate),MONTH(AK14),DAY(AK14))&lt;=AsOfDate,1,0),MONTH(AK14),DAY(AK14)))</f>
        <v/>
      </c>
      <c r="L14" s="15" t="str">
        <f aca="false">IF(AJ14=0,"",ROUND((AsOfDate-AK14)/365.25,1))</f>
        <v/>
      </c>
      <c r="M14" s="16" t="str">
        <f aca="false">IF(AJ14=0,"",IF(AsOfDate&lt;AK14,"-",DATEDIF(AK14,AsOfDate,"y")&amp;"y "&amp;DATEDIF(AK14,AsOfDate,"ym")&amp;"m "&amp;DATEDIF(AK14,AsOfDate,"md")&amp;"d"))</f>
        <v/>
      </c>
      <c r="N14" s="17" t="str">
        <f aca="false">IF(AJ14=0,"",O14*HoursPerDay)</f>
        <v/>
      </c>
      <c r="O14" s="17" t="str">
        <f aca="false">IF(AJ14=0,"",MAX(0,BC14-BP14))</f>
        <v/>
      </c>
      <c r="P14" s="18"/>
      <c r="Q14" s="16"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
      </c>
      <c r="R14" s="16" t="str">
        <f aca="false">IF(AJ14=0,"",IF(AV14="None",IF(O14&gt;0,"No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IF(AJ14=0,"",IF(AV14="None","",EDATE(AK14,BE14)))</f>
        <v/>
      </c>
      <c r="T14" s="17" t="str">
        <f aca="false">IF(AJ14=0,"",IF(NOT(LH_Ready),"",IF($F14&gt;PFYDate,0,IF(LH_ColPeriod=0,W14-U14+V14,SUMIFS(INDEX(LH_Data,0,LH_ColAcc),INDEX(LH_Data,0,LH_ColFirst),$A14,INDEX(LH_Data,0,LH_ColSur),$B14,INDEX(LH_Data,0,LH_ColCat),BonusCat,INDEX(LH_Data,0,LH_ColPeriod),LH_OpenLabel)*UnitFactor))))</f>
        <v/>
      </c>
      <c r="U14" s="17" t="str">
        <f aca="false">IF(AJ14=0,"",IF(NOT(LH_Ready),"",SUMIFS(INDEX(LH_Data,0,LH_ColAcc),INDEX(LH_Data,0,LH_ColFirst),$A14,INDEX(LH_Data,0,LH_ColSur),$B14,INDEX(LH_Data,0,LH_ColCat),BonusCat,INDEX(LH_Data,0,LH_ColStart),"&gt;="&amp;AK14)*UnitFactor))</f>
        <v/>
      </c>
      <c r="V14" s="17" t="str">
        <f aca="false">IF(AJ14=0,"",IF(NOT(LH_Ready),"",SUMIFS(INDEX(LH_Data,0,LH_ColTaken),INDEX(LH_Data,0,LH_ColFirst),$A14,INDEX(LH_Data,0,LH_ColSur),$B14,INDEX(LH_Data,0,LH_ColCat),BonusCat,INDEX(LH_Data,0,LH_ColStart),"&gt;="&amp;AK14)*UnitFactor))</f>
        <v/>
      </c>
      <c r="W14" s="17" t="str">
        <f aca="false">IF(AJ14=0,"",IF(NOT(LH_Ready),"",IF(BG14=0,0,INDEX(INDEX(LH_Data,0,LH_ColClose),BG14-1)*UnitFactor)))</f>
        <v/>
      </c>
      <c r="X14" s="17" t="str">
        <f aca="false">IF(AJ14=0,"",(MAX(0,BC14-BP14)-MAX(0,BD14-BP14))*HoursPerDay)</f>
        <v/>
      </c>
      <c r="Y14" s="17" t="str">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
      </c>
      <c r="Z14" s="16" t="str">
        <f aca="false">IF(OR(AJ14=0,Y14=""),"",IF(Y14&gt;0,"Yes","No"))</f>
        <v/>
      </c>
      <c r="AA14" s="16"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
      </c>
      <c r="AB14" s="17" t="str">
        <f aca="false">IF(OR(AJ14=0,T14=""),"",MAX(0,BD14-BP14)*HoursPerDay-T14)</f>
        <v/>
      </c>
      <c r="AC14" s="16" t="str">
        <f aca="false">IF(AJ14=0,"",BF14)</f>
        <v/>
      </c>
      <c r="AD14" s="16"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17" t="str">
        <f aca="false">IF(AJ14=0,"",O14-MAX(0,BK14-BP14))</f>
        <v/>
      </c>
      <c r="AF14" s="14" t="str">
        <f aca="false">IF(OR(AJ14=0,AE14="",N(AE14)=0,BL14=""),"",EDATE(AK14,BL14))</f>
        <v/>
      </c>
      <c r="AG14" s="17" t="str">
        <f aca="false">IF(AJ14=0,"",MIN(BC14,BP14))</f>
        <v/>
      </c>
      <c r="AH14" s="12"/>
      <c r="AI14" s="12"/>
      <c r="AJ14" s="16" t="n">
        <f aca="false">IF(OR(LEN($A14&amp;$B14)=0,$F14=""),0,1)</f>
        <v>0</v>
      </c>
      <c r="AK14" s="14" t="str">
        <f aca="false">IF(AJ14=0,"",IF(PreSchemeCounts="No",MAX(SchemeStart,IF($J14&lt;&gt;"",$J14,IF(OR(CasualCounts="Yes",COUNT($G14:$I14)=0),$F14,IF(Apply2026="No",IF($I14="",$F14,$I14),IF(COUNT($H14:$I14)=0,$F14,MIN($H14:$I14)))))),IF($J14&lt;&gt;"",$J14,IF(OR(CasualCounts="Yes",COUNT($G14:$I14)=0),$F14,IF(Apply2026="No",IF($I14="",$F14,$I14),IF(COUNT($H14:$I14)=0,$F14,MIN($H14:$I14)))))))</f>
        <v/>
      </c>
      <c r="AL14" s="16" t="str">
        <f aca="false">IF(AJ14=0,"",COUNT($G14:$I14))</f>
        <v/>
      </c>
      <c r="AM14" s="14" t="str">
        <f aca="false">IF(AJ14=0,"",IFERROR(SMALL($G14:$I14,1),""))</f>
        <v/>
      </c>
      <c r="AN14" s="14" t="str">
        <f aca="false">IF(AJ14=0,"",IFERROR(SMALL($G14:$I14,2),""))</f>
        <v/>
      </c>
      <c r="AO14" s="14" t="str">
        <f aca="false">IF(AJ14=0,"",IFERROR(SMALL($G14:$I14,3),""))</f>
        <v/>
      </c>
      <c r="AP14" s="16" t="str">
        <f aca="false">IF(AJ14=0,"",IF(AM14="","",IF(AM14=$H14,"Part-Time",IF(AM14=$I14,"Full-Time","Casual"))))</f>
        <v/>
      </c>
      <c r="AQ14" s="16" t="str">
        <f aca="false">IF(AJ14=0,"",IF(AN14="","",IF(AN14=$H14,"Part-Time",IF(AN14=$I14,"Full-Time","Casual"))))</f>
        <v/>
      </c>
      <c r="AR14" s="16" t="str">
        <f aca="false">IF(AJ14=0,"",IF(AO14="","",IF(AO14=$H14,"Part-Time",IF(AO14=$I14,"Full-Time","Casual"))))</f>
        <v/>
      </c>
      <c r="AS14" s="16"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
      </c>
      <c r="AT14" s="16" t="str">
        <f aca="false">IF(AJ14=0,"",IF(AL14&lt;2,"",IF(OR(ISNUMBER(SEARCH("full",AQ14)),UPPER(TRIM(AQ14))="FT",UPPER(TRIM(AQ14))="FTE"),"FT",IF(AND(OR(ISNUMBER(SEARCH("part",AQ14)),UPPER(TRIM(AQ14))="PT",UPPER(TRIM(AQ14))="PTE"),Apply2026="Yes",OR($P14="",N($P14)&gt;=PT_MinHours)),"PT","None"))))</f>
        <v/>
      </c>
      <c r="AU14" s="16" t="str">
        <f aca="false">IF(AJ14=0,"",IF(AL14&lt;3,"",IF(OR(ISNUMBER(SEARCH("full",AR14)),UPPER(TRIM(AR14))="FT",UPPER(TRIM(AR14))="FTE"),"FT",IF(AND(OR(ISNUMBER(SEARCH("part",AR14)),UPPER(TRIM(AR14))="PT",UPPER(TRIM(AR14))="PTE"),Apply2026="Yes",OR($P14="",N($P14)&gt;=PT_MinHours)),"PT","None"))))</f>
        <v/>
      </c>
      <c r="AV14" s="16" t="str">
        <f aca="false">IF(AJ14=0,"",IF(AND(AL14&gt;=3,AO14&lt;=AsOfDate),AU14,IF(AND(AL14&gt;=2,AN14&lt;=AsOfDate),AT14,AS14)))</f>
        <v/>
      </c>
      <c r="AW14" s="16" t="str">
        <f aca="false">IF(AJ14=0,"",IF(AsOfDate&lt;AK14,-1,12*(YEAR(AsOfDate)-YEAR(AK14))+MONTH(AsOfDate)-MONTH(AK14)-IF(DAY(AsOfDate)&lt;MIN(DAY(AK14),DAY(EOMONTH(AsOfDate,0))),1,0)))</f>
        <v/>
      </c>
      <c r="AX14" s="16" t="str">
        <f aca="false">IF(AJ14=0,"",IF(OR(AL14&lt;2,AN14&gt;AsOfDate),AW14,IF((AN14-1)&lt;AK14,-1,12*(YEAR((AN14-1))-YEAR(AK14))+MONTH((AN14-1))-MONTH(AK14)-IF(DAY((AN14-1))&lt;MIN(DAY(AK14),DAY(EOMONTH((AN14-1),0))),1,0))))</f>
        <v/>
      </c>
      <c r="AY14" s="16" t="str">
        <f aca="false">IF(AJ14=0,"",IF(OR(AL14&lt;3,AO14&gt;AsOfDate),AW14,IF((AO14-1)&lt;AK14,-1,12*(YEAR((AO14-1))-YEAR(AK14))+MONTH((AO14-1))-MONTH(AK14)-IF(DAY((AO14-1))&lt;MIN(DAY(AK14),DAY(EOMONTH((AO14-1),0))),1,0))))</f>
        <v/>
      </c>
      <c r="AZ14" s="16" t="str">
        <f aca="false">IF(AJ14=0,"",IF(PFYDate&lt;AK14,-1,12*(YEAR(PFYDate)-YEAR(AK14))+MONTH(PFYDate)-MONTH(AK14)-IF(DAY(PFYDate)&lt;MIN(DAY(AK14),DAY(EOMONTH(PFYDate,0))),1,0)))</f>
        <v/>
      </c>
      <c r="BA14" s="16" t="str">
        <f aca="false">IF(AJ14=0,"",IF(OR(AL14&lt;2,AN14&gt;PFYDate),AZ14,IF((AN14-1)&lt;AK14,-1,12*(YEAR((AN14-1))-YEAR(AK14))+MONTH((AN14-1))-MONTH(AK14)-IF(DAY((AN14-1))&lt;MIN(DAY(AK14),DAY(EOMONTH((AN14-1),0))),1,0))))</f>
        <v/>
      </c>
      <c r="BB14" s="16" t="str">
        <f aca="false">IF(AJ14=0,"",IF(OR(AL14&lt;3,AO14&gt;PFYDate),AZ14,IF((AO14-1)&lt;AK14,-1,12*(YEAR((AO14-1))-YEAR(AK14))+MONTH((AO14-1))-MONTH(AK14)-IF(DAY((AO14-1))&lt;MIN(DAY(AK14),DAY(EOMONTH((AO14-1),0))),1,0))))</f>
        <v/>
      </c>
      <c r="BC14" s="16" t="str">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
      </c>
      <c r="BD14" s="16" t="str">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
      </c>
      <c r="BE14" s="16" t="str">
        <f aca="false">IF(AJ14=0,"",IF(AV14="FT",IF(AW14&lt;FT_First,FT_First,IF(AW14&lt;FT_Y5,MIN(FT_Y5,FT_First+FT_Int1*(INT((AW14-FT_First)/FT_Int1)+1)),FT_Y5+12*INT((AW14-FT_Y5)/12)+FT_Int2*(INT(MOD(AW14-FT_Y5,12)/FT_Int2)+1))),IF(AV14="PT",IF(AW14&lt;PT_First,PT_First,PT_First+PT_Int*(INT((AW14-PT_First)/PT_Int)+1)),"")))</f>
        <v/>
      </c>
      <c r="BF14" s="16" t="str">
        <f aca="false">IF(AJ14=0,"",IF(NOT(LH_Ready),0,COUNTIFS(INDEX(LH_Data,0,LH_ColFirst),$A14,INDEX(LH_Data,0,LH_ColSur),$B14,INDEX(LH_Data,0,LH_ColCat),BonusCat)))</f>
        <v/>
      </c>
      <c r="BG14" s="16" t="str">
        <f aca="false">IF(AJ14=0,"",IF(OR(NOT(LH_Ready),BF14=0),0,SUMPRODUCT(MAX((INDEX(LH_Data,0,LH_ColFirst)=$A14)*(INDEX(LH_Data,0,LH_ColSur)=$B14)*(INDEX(LH_Data,0,LH_ColCat)=BonusCat)*ROW(LH_Data)))))</f>
        <v/>
      </c>
      <c r="BH14" s="16" t="str">
        <f aca="false">IF(AJ14=0,"",IF(EOMONTH(AsOfDate,-1)&lt;AK14,-1,12*(YEAR(EOMONTH(AsOfDate,-1))-YEAR(AK14))+MONTH(EOMONTH(AsOfDate,-1))-MONTH(AK14)-IF(DAY(EOMONTH(AsOfDate,-1))&lt;MIN(DAY(AK14),DAY(EOMONTH(EOMONTH(AsOfDate,-1),0))),1,0)))</f>
        <v/>
      </c>
      <c r="BI14" s="16" t="str">
        <f aca="false">IF(AJ14=0,"",IF(OR(AL14&lt;2,AN14&gt;EOMONTH(AsOfDate,-1)),BH14,IF((AN14-1)&lt;AK14,-1,12*(YEAR((AN14-1))-YEAR(AK14))+MONTH((AN14-1))-MONTH(AK14)-IF(DAY((AN14-1))&lt;MIN(DAY(AK14),DAY(EOMONTH((AN14-1),0))),1,0))))</f>
        <v/>
      </c>
      <c r="BJ14" s="16" t="str">
        <f aca="false">IF(AJ14=0,"",IF(OR(AL14&lt;3,AO14&gt;EOMONTH(AsOfDate,-1)),BH14,IF((AO14-1)&lt;AK14,-1,12*(YEAR((AO14-1))-YEAR(AK14))+MONTH((AO14-1))-MONTH(AK14)-IF(DAY((AO14-1))&lt;MIN(DAY(AK14),DAY(EOMONTH((AO14-1),0))),1,0))))</f>
        <v/>
      </c>
      <c r="BK14" s="16" t="str">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
      </c>
      <c r="BL14" s="16" t="str">
        <f aca="false">IF(AJ14=0,"",IF(AV14="FT",IF(AW14&lt;FT_First,"",IF(AW14&lt;FT_Y5,FT_First+FT_Int1*INT((AW14-FT_First)/FT_Int1),FT_Y5+FT_Int2*INT((AW14-FT_Y5)/FT_Int2))),IF(AV14="PT",IF(AW14&lt;PT_First,"",PT_First+PT_Int*INT((AW14-PT_First)/PT_Int)),"")))</f>
        <v/>
      </c>
      <c r="BM14" s="16" t="str">
        <f aca="false">IF(AJ14=0,"",IF((SchemeStart-1)&lt;AK14,-1,12*(YEAR((SchemeStart-1))-YEAR(AK14))+MONTH((SchemeStart-1))-MONTH(AK14)-IF(DAY((SchemeStart-1))&lt;MIN(DAY(AK14),DAY(EOMONTH((SchemeStart-1),0))),1,0)))</f>
        <v/>
      </c>
      <c r="BN14" s="16" t="str">
        <f aca="false">IF(AJ14=0,"",IF(OR(AL14&lt;2,AN14&gt;(SchemeStart-1)),BM14,IF((AN14-1)&lt;AK14,-1,12*(YEAR((AN14-1))-YEAR(AK14))+MONTH((AN14-1))-MONTH(AK14)-IF(DAY((AN14-1))&lt;MIN(DAY(AK14),DAY(EOMONTH((AN14-1),0))),1,0))))</f>
        <v/>
      </c>
      <c r="BO14" s="16" t="str">
        <f aca="false">IF(AJ14=0,"",IF(OR(AL14&lt;3,AO14&gt;(SchemeStart-1)),BM14,IF((AO14-1)&lt;AK14,-1,12*(YEAR((AO14-1))-YEAR(AK14))+MONTH((AO14-1))-MONTH(AK14)-IF(DAY((AO14-1))&lt;MIN(DAY(AK14),DAY(EOMONTH((AO14-1),0))),1,0))))</f>
        <v/>
      </c>
      <c r="BP14" s="16" t="str">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
      </c>
      <c r="BQ14" s="0" t="str">
        <f aca="false">IF(LEN($A14&amp;$B14)=0,"",$A14&amp;" "&amp;$B14)</f>
        <v/>
      </c>
    </row>
    <row r="15" customFormat="false" ht="15" hidden="false" customHeight="false" outlineLevel="0" collapsed="false">
      <c r="A15" s="12"/>
      <c r="B15" s="12"/>
      <c r="C15" s="12"/>
      <c r="D15" s="13"/>
      <c r="E15" s="14" t="str">
        <f aca="false">IF(OR(AJ15=0,$D15=""),"",DATE(YEAR(AsOfDate)+IF(DATE(YEAR(AsOfDate),MONTH($D15),DAY($D15))&lt;=AsOfDate,1,0),MONTH($D15),DAY($D15)))</f>
        <v/>
      </c>
      <c r="F15" s="13"/>
      <c r="G15" s="13"/>
      <c r="H15" s="13"/>
      <c r="I15" s="13"/>
      <c r="J15" s="13"/>
      <c r="K15" s="14" t="str">
        <f aca="false">IF(AJ15=0,"",DATE(YEAR(AsOfDate)+IF(DATE(YEAR(AsOfDate),MONTH(AK15),DAY(AK15))&lt;=AsOfDate,1,0),MONTH(AK15),DAY(AK15)))</f>
        <v/>
      </c>
      <c r="L15" s="15" t="str">
        <f aca="false">IF(AJ15=0,"",ROUND((AsOfDate-AK15)/365.25,1))</f>
        <v/>
      </c>
      <c r="M15" s="16" t="str">
        <f aca="false">IF(AJ15=0,"",IF(AsOfDate&lt;AK15,"-",DATEDIF(AK15,AsOfDate,"y")&amp;"y "&amp;DATEDIF(AK15,AsOfDate,"ym")&amp;"m "&amp;DATEDIF(AK15,AsOfDate,"md")&amp;"d"))</f>
        <v/>
      </c>
      <c r="N15" s="17" t="str">
        <f aca="false">IF(AJ15=0,"",O15*HoursPerDay)</f>
        <v/>
      </c>
      <c r="O15" s="17" t="str">
        <f aca="false">IF(AJ15=0,"",MAX(0,BC15-BP15))</f>
        <v/>
      </c>
      <c r="P15" s="18"/>
      <c r="Q15" s="16"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16" t="str">
        <f aca="false">IF(AJ15=0,"",IF(AV15="None",IF(O15&gt;0,"No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IF(AJ15=0,"",IF(AV15="None","",EDATE(AK15,BE15)))</f>
        <v/>
      </c>
      <c r="T15" s="17" t="str">
        <f aca="false">IF(AJ15=0,"",IF(NOT(LH_Ready),"",IF($F15&gt;PFYDate,0,IF(LH_ColPeriod=0,W15-U15+V15,SUMIFS(INDEX(LH_Data,0,LH_ColAcc),INDEX(LH_Data,0,LH_ColFirst),$A15,INDEX(LH_Data,0,LH_ColSur),$B15,INDEX(LH_Data,0,LH_ColCat),BonusCat,INDEX(LH_Data,0,LH_ColPeriod),LH_OpenLabel)*UnitFactor))))</f>
        <v/>
      </c>
      <c r="U15" s="17" t="str">
        <f aca="false">IF(AJ15=0,"",IF(NOT(LH_Ready),"",SUMIFS(INDEX(LH_Data,0,LH_ColAcc),INDEX(LH_Data,0,LH_ColFirst),$A15,INDEX(LH_Data,0,LH_ColSur),$B15,INDEX(LH_Data,0,LH_ColCat),BonusCat,INDEX(LH_Data,0,LH_ColStart),"&gt;="&amp;AK15)*UnitFactor))</f>
        <v/>
      </c>
      <c r="V15" s="17" t="str">
        <f aca="false">IF(AJ15=0,"",IF(NOT(LH_Ready),"",SUMIFS(INDEX(LH_Data,0,LH_ColTaken),INDEX(LH_Data,0,LH_ColFirst),$A15,INDEX(LH_Data,0,LH_ColSur),$B15,INDEX(LH_Data,0,LH_ColCat),BonusCat,INDEX(LH_Data,0,LH_ColStart),"&gt;="&amp;AK15)*UnitFactor))</f>
        <v/>
      </c>
      <c r="W15" s="17" t="str">
        <f aca="false">IF(AJ15=0,"",IF(NOT(LH_Ready),"",IF(BG15=0,0,INDEX(INDEX(LH_Data,0,LH_ColClose),BG15-1)*UnitFactor)))</f>
        <v/>
      </c>
      <c r="X15" s="17" t="str">
        <f aca="false">IF(AJ15=0,"",(MAX(0,BC15-BP15)-MAX(0,BD15-BP15))*HoursPerDay)</f>
        <v/>
      </c>
      <c r="Y15" s="17" t="str">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
      </c>
      <c r="Z15" s="16" t="str">
        <f aca="false">IF(OR(AJ15=0,Y15=""),"",IF(Y15&gt;0,"Yes","No"))</f>
        <v/>
      </c>
      <c r="AA15" s="16"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
      </c>
      <c r="AB15" s="17" t="str">
        <f aca="false">IF(OR(AJ15=0,T15=""),"",MAX(0,BD15-BP15)*HoursPerDay-T15)</f>
        <v/>
      </c>
      <c r="AC15" s="16" t="str">
        <f aca="false">IF(AJ15=0,"",BF15)</f>
        <v/>
      </c>
      <c r="AD15" s="16"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17" t="str">
        <f aca="false">IF(AJ15=0,"",O15-MAX(0,BK15-BP15))</f>
        <v/>
      </c>
      <c r="AF15" s="14" t="str">
        <f aca="false">IF(OR(AJ15=0,AE15="",N(AE15)=0,BL15=""),"",EDATE(AK15,BL15))</f>
        <v/>
      </c>
      <c r="AG15" s="17" t="str">
        <f aca="false">IF(AJ15=0,"",MIN(BC15,BP15))</f>
        <v/>
      </c>
      <c r="AH15" s="12"/>
      <c r="AI15" s="12"/>
      <c r="AJ15" s="16" t="n">
        <f aca="false">IF(OR(LEN($A15&amp;$B15)=0,$F15=""),0,1)</f>
        <v>0</v>
      </c>
      <c r="AK15" s="14" t="str">
        <f aca="false">IF(AJ15=0,"",IF(PreSchemeCounts="No",MAX(SchemeStart,IF($J15&lt;&gt;"",$J15,IF(OR(CasualCounts="Yes",COUNT($G15:$I15)=0),$F15,IF(Apply2026="No",IF($I15="",$F15,$I15),IF(COUNT($H15:$I15)=0,$F15,MIN($H15:$I15)))))),IF($J15&lt;&gt;"",$J15,IF(OR(CasualCounts="Yes",COUNT($G15:$I15)=0),$F15,IF(Apply2026="No",IF($I15="",$F15,$I15),IF(COUNT($H15:$I15)=0,$F15,MIN($H15:$I15)))))))</f>
        <v/>
      </c>
      <c r="AL15" s="16" t="str">
        <f aca="false">IF(AJ15=0,"",COUNT($G15:$I15))</f>
        <v/>
      </c>
      <c r="AM15" s="14" t="str">
        <f aca="false">IF(AJ15=0,"",IFERROR(SMALL($G15:$I15,1),""))</f>
        <v/>
      </c>
      <c r="AN15" s="14" t="str">
        <f aca="false">IF(AJ15=0,"",IFERROR(SMALL($G15:$I15,2),""))</f>
        <v/>
      </c>
      <c r="AO15" s="14" t="str">
        <f aca="false">IF(AJ15=0,"",IFERROR(SMALL($G15:$I15,3),""))</f>
        <v/>
      </c>
      <c r="AP15" s="16" t="str">
        <f aca="false">IF(AJ15=0,"",IF(AM15="","",IF(AM15=$H15,"Part-Time",IF(AM15=$I15,"Full-Time","Casual"))))</f>
        <v/>
      </c>
      <c r="AQ15" s="16" t="str">
        <f aca="false">IF(AJ15=0,"",IF(AN15="","",IF(AN15=$H15,"Part-Time",IF(AN15=$I15,"Full-Time","Casual"))))</f>
        <v/>
      </c>
      <c r="AR15" s="16" t="str">
        <f aca="false">IF(AJ15=0,"",IF(AO15="","",IF(AO15=$H15,"Part-Time",IF(AO15=$I15,"Full-Time","Casual"))))</f>
        <v/>
      </c>
      <c r="AS15" s="16"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
      </c>
      <c r="AT15" s="16" t="str">
        <f aca="false">IF(AJ15=0,"",IF(AL15&lt;2,"",IF(OR(ISNUMBER(SEARCH("full",AQ15)),UPPER(TRIM(AQ15))="FT",UPPER(TRIM(AQ15))="FTE"),"FT",IF(AND(OR(ISNUMBER(SEARCH("part",AQ15)),UPPER(TRIM(AQ15))="PT",UPPER(TRIM(AQ15))="PTE"),Apply2026="Yes",OR($P15="",N($P15)&gt;=PT_MinHours)),"PT","None"))))</f>
        <v/>
      </c>
      <c r="AU15" s="16" t="str">
        <f aca="false">IF(AJ15=0,"",IF(AL15&lt;3,"",IF(OR(ISNUMBER(SEARCH("full",AR15)),UPPER(TRIM(AR15))="FT",UPPER(TRIM(AR15))="FTE"),"FT",IF(AND(OR(ISNUMBER(SEARCH("part",AR15)),UPPER(TRIM(AR15))="PT",UPPER(TRIM(AR15))="PTE"),Apply2026="Yes",OR($P15="",N($P15)&gt;=PT_MinHours)),"PT","None"))))</f>
        <v/>
      </c>
      <c r="AV15" s="16" t="str">
        <f aca="false">IF(AJ15=0,"",IF(AND(AL15&gt;=3,AO15&lt;=AsOfDate),AU15,IF(AND(AL15&gt;=2,AN15&lt;=AsOfDate),AT15,AS15)))</f>
        <v/>
      </c>
      <c r="AW15" s="16" t="str">
        <f aca="false">IF(AJ15=0,"",IF(AsOfDate&lt;AK15,-1,12*(YEAR(AsOfDate)-YEAR(AK15))+MONTH(AsOfDate)-MONTH(AK15)-IF(DAY(AsOfDate)&lt;MIN(DAY(AK15),DAY(EOMONTH(AsOfDate,0))),1,0)))</f>
        <v/>
      </c>
      <c r="AX15" s="16" t="str">
        <f aca="false">IF(AJ15=0,"",IF(OR(AL15&lt;2,AN15&gt;AsOfDate),AW15,IF((AN15-1)&lt;AK15,-1,12*(YEAR((AN15-1))-YEAR(AK15))+MONTH((AN15-1))-MONTH(AK15)-IF(DAY((AN15-1))&lt;MIN(DAY(AK15),DAY(EOMONTH((AN15-1),0))),1,0))))</f>
        <v/>
      </c>
      <c r="AY15" s="16" t="str">
        <f aca="false">IF(AJ15=0,"",IF(OR(AL15&lt;3,AO15&gt;AsOfDate),AW15,IF((AO15-1)&lt;AK15,-1,12*(YEAR((AO15-1))-YEAR(AK15))+MONTH((AO15-1))-MONTH(AK15)-IF(DAY((AO15-1))&lt;MIN(DAY(AK15),DAY(EOMONTH((AO15-1),0))),1,0))))</f>
        <v/>
      </c>
      <c r="AZ15" s="16" t="str">
        <f aca="false">IF(AJ15=0,"",IF(PFYDate&lt;AK15,-1,12*(YEAR(PFYDate)-YEAR(AK15))+MONTH(PFYDate)-MONTH(AK15)-IF(DAY(PFYDate)&lt;MIN(DAY(AK15),DAY(EOMONTH(PFYDate,0))),1,0)))</f>
        <v/>
      </c>
      <c r="BA15" s="16" t="str">
        <f aca="false">IF(AJ15=0,"",IF(OR(AL15&lt;2,AN15&gt;PFYDate),AZ15,IF((AN15-1)&lt;AK15,-1,12*(YEAR((AN15-1))-YEAR(AK15))+MONTH((AN15-1))-MONTH(AK15)-IF(DAY((AN15-1))&lt;MIN(DAY(AK15),DAY(EOMONTH((AN15-1),0))),1,0))))</f>
        <v/>
      </c>
      <c r="BB15" s="16" t="str">
        <f aca="false">IF(AJ15=0,"",IF(OR(AL15&lt;3,AO15&gt;PFYDate),AZ15,IF((AO15-1)&lt;AK15,-1,12*(YEAR((AO15-1))-YEAR(AK15))+MONTH((AO15-1))-MONTH(AK15)-IF(DAY((AO15-1))&lt;MIN(DAY(AK15),DAY(EOMONTH((AO15-1),0))),1,0))))</f>
        <v/>
      </c>
      <c r="BC15" s="16" t="str">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
      </c>
      <c r="BD15" s="16" t="str">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
      </c>
      <c r="BE15" s="16" t="str">
        <f aca="false">IF(AJ15=0,"",IF(AV15="FT",IF(AW15&lt;FT_First,FT_First,IF(AW15&lt;FT_Y5,MIN(FT_Y5,FT_First+FT_Int1*(INT((AW15-FT_First)/FT_Int1)+1)),FT_Y5+12*INT((AW15-FT_Y5)/12)+FT_Int2*(INT(MOD(AW15-FT_Y5,12)/FT_Int2)+1))),IF(AV15="PT",IF(AW15&lt;PT_First,PT_First,PT_First+PT_Int*(INT((AW15-PT_First)/PT_Int)+1)),"")))</f>
        <v/>
      </c>
      <c r="BF15" s="16" t="str">
        <f aca="false">IF(AJ15=0,"",IF(NOT(LH_Ready),0,COUNTIFS(INDEX(LH_Data,0,LH_ColFirst),$A15,INDEX(LH_Data,0,LH_ColSur),$B15,INDEX(LH_Data,0,LH_ColCat),BonusCat)))</f>
        <v/>
      </c>
      <c r="BG15" s="16" t="str">
        <f aca="false">IF(AJ15=0,"",IF(OR(NOT(LH_Ready),BF15=0),0,SUMPRODUCT(MAX((INDEX(LH_Data,0,LH_ColFirst)=$A15)*(INDEX(LH_Data,0,LH_ColSur)=$B15)*(INDEX(LH_Data,0,LH_ColCat)=BonusCat)*ROW(LH_Data)))))</f>
        <v/>
      </c>
      <c r="BH15" s="16" t="str">
        <f aca="false">IF(AJ15=0,"",IF(EOMONTH(AsOfDate,-1)&lt;AK15,-1,12*(YEAR(EOMONTH(AsOfDate,-1))-YEAR(AK15))+MONTH(EOMONTH(AsOfDate,-1))-MONTH(AK15)-IF(DAY(EOMONTH(AsOfDate,-1))&lt;MIN(DAY(AK15),DAY(EOMONTH(EOMONTH(AsOfDate,-1),0))),1,0)))</f>
        <v/>
      </c>
      <c r="BI15" s="16" t="str">
        <f aca="false">IF(AJ15=0,"",IF(OR(AL15&lt;2,AN15&gt;EOMONTH(AsOfDate,-1)),BH15,IF((AN15-1)&lt;AK15,-1,12*(YEAR((AN15-1))-YEAR(AK15))+MONTH((AN15-1))-MONTH(AK15)-IF(DAY((AN15-1))&lt;MIN(DAY(AK15),DAY(EOMONTH((AN15-1),0))),1,0))))</f>
        <v/>
      </c>
      <c r="BJ15" s="16" t="str">
        <f aca="false">IF(AJ15=0,"",IF(OR(AL15&lt;3,AO15&gt;EOMONTH(AsOfDate,-1)),BH15,IF((AO15-1)&lt;AK15,-1,12*(YEAR((AO15-1))-YEAR(AK15))+MONTH((AO15-1))-MONTH(AK15)-IF(DAY((AO15-1))&lt;MIN(DAY(AK15),DAY(EOMONTH((AO15-1),0))),1,0))))</f>
        <v/>
      </c>
      <c r="BK15" s="16" t="str">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
      </c>
      <c r="BL15" s="16" t="str">
        <f aca="false">IF(AJ15=0,"",IF(AV15="FT",IF(AW15&lt;FT_First,"",IF(AW15&lt;FT_Y5,FT_First+FT_Int1*INT((AW15-FT_First)/FT_Int1),FT_Y5+FT_Int2*INT((AW15-FT_Y5)/FT_Int2))),IF(AV15="PT",IF(AW15&lt;PT_First,"",PT_First+PT_Int*INT((AW15-PT_First)/PT_Int)),"")))</f>
        <v/>
      </c>
      <c r="BM15" s="16" t="str">
        <f aca="false">IF(AJ15=0,"",IF((SchemeStart-1)&lt;AK15,-1,12*(YEAR((SchemeStart-1))-YEAR(AK15))+MONTH((SchemeStart-1))-MONTH(AK15)-IF(DAY((SchemeStart-1))&lt;MIN(DAY(AK15),DAY(EOMONTH((SchemeStart-1),0))),1,0)))</f>
        <v/>
      </c>
      <c r="BN15" s="16" t="str">
        <f aca="false">IF(AJ15=0,"",IF(OR(AL15&lt;2,AN15&gt;(SchemeStart-1)),BM15,IF((AN15-1)&lt;AK15,-1,12*(YEAR((AN15-1))-YEAR(AK15))+MONTH((AN15-1))-MONTH(AK15)-IF(DAY((AN15-1))&lt;MIN(DAY(AK15),DAY(EOMONTH((AN15-1),0))),1,0))))</f>
        <v/>
      </c>
      <c r="BO15" s="16" t="str">
        <f aca="false">IF(AJ15=0,"",IF(OR(AL15&lt;3,AO15&gt;(SchemeStart-1)),BM15,IF((AO15-1)&lt;AK15,-1,12*(YEAR((AO15-1))-YEAR(AK15))+MONTH((AO15-1))-MONTH(AK15)-IF(DAY((AO15-1))&lt;MIN(DAY(AK15),DAY(EOMONTH((AO15-1),0))),1,0))))</f>
        <v/>
      </c>
      <c r="BP15" s="16" t="str">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
      </c>
      <c r="BQ15" s="0" t="str">
        <f aca="false">IF(LEN($A15&amp;$B15)=0,"",$A15&amp;" "&amp;$B15)</f>
        <v/>
      </c>
    </row>
    <row r="16" customFormat="false" ht="15" hidden="false" customHeight="false" outlineLevel="0" collapsed="false">
      <c r="A16" s="12"/>
      <c r="B16" s="12"/>
      <c r="C16" s="12"/>
      <c r="D16" s="13"/>
      <c r="E16" s="14" t="str">
        <f aca="false">IF(OR(AJ16=0,$D16=""),"",DATE(YEAR(AsOfDate)+IF(DATE(YEAR(AsOfDate),MONTH($D16),DAY($D16))&lt;=AsOfDate,1,0),MONTH($D16),DAY($D16)))</f>
        <v/>
      </c>
      <c r="F16" s="13"/>
      <c r="G16" s="13"/>
      <c r="H16" s="13"/>
      <c r="I16" s="13"/>
      <c r="J16" s="13"/>
      <c r="K16" s="14" t="str">
        <f aca="false">IF(AJ16=0,"",DATE(YEAR(AsOfDate)+IF(DATE(YEAR(AsOfDate),MONTH(AK16),DAY(AK16))&lt;=AsOfDate,1,0),MONTH(AK16),DAY(AK16)))</f>
        <v/>
      </c>
      <c r="L16" s="15" t="str">
        <f aca="false">IF(AJ16=0,"",ROUND((AsOfDate-AK16)/365.25,1))</f>
        <v/>
      </c>
      <c r="M16" s="16" t="str">
        <f aca="false">IF(AJ16=0,"",IF(AsOfDate&lt;AK16,"-",DATEDIF(AK16,AsOfDate,"y")&amp;"y "&amp;DATEDIF(AK16,AsOfDate,"ym")&amp;"m "&amp;DATEDIF(AK16,AsOfDate,"md")&amp;"d"))</f>
        <v/>
      </c>
      <c r="N16" s="17" t="str">
        <f aca="false">IF(AJ16=0,"",O16*HoursPerDay)</f>
        <v/>
      </c>
      <c r="O16" s="17" t="str">
        <f aca="false">IF(AJ16=0,"",MAX(0,BC16-BP16))</f>
        <v/>
      </c>
      <c r="P16" s="18"/>
      <c r="Q16" s="16"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16" t="str">
        <f aca="false">IF(AJ16=0,"",IF(AV16="None",IF(O16&gt;0,"No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IF(AJ16=0,"",IF(AV16="None","",EDATE(AK16,BE16)))</f>
        <v/>
      </c>
      <c r="T16" s="17" t="str">
        <f aca="false">IF(AJ16=0,"",IF(NOT(LH_Ready),"",IF($F16&gt;PFYDate,0,IF(LH_ColPeriod=0,W16-U16+V16,SUMIFS(INDEX(LH_Data,0,LH_ColAcc),INDEX(LH_Data,0,LH_ColFirst),$A16,INDEX(LH_Data,0,LH_ColSur),$B16,INDEX(LH_Data,0,LH_ColCat),BonusCat,INDEX(LH_Data,0,LH_ColPeriod),LH_OpenLabel)*UnitFactor))))</f>
        <v/>
      </c>
      <c r="U16" s="17" t="str">
        <f aca="false">IF(AJ16=0,"",IF(NOT(LH_Ready),"",SUMIFS(INDEX(LH_Data,0,LH_ColAcc),INDEX(LH_Data,0,LH_ColFirst),$A16,INDEX(LH_Data,0,LH_ColSur),$B16,INDEX(LH_Data,0,LH_ColCat),BonusCat,INDEX(LH_Data,0,LH_ColStart),"&gt;="&amp;AK16)*UnitFactor))</f>
        <v/>
      </c>
      <c r="V16" s="17" t="str">
        <f aca="false">IF(AJ16=0,"",IF(NOT(LH_Ready),"",SUMIFS(INDEX(LH_Data,0,LH_ColTaken),INDEX(LH_Data,0,LH_ColFirst),$A16,INDEX(LH_Data,0,LH_ColSur),$B16,INDEX(LH_Data,0,LH_ColCat),BonusCat,INDEX(LH_Data,0,LH_ColStart),"&gt;="&amp;AK16)*UnitFactor))</f>
        <v/>
      </c>
      <c r="W16" s="17" t="str">
        <f aca="false">IF(AJ16=0,"",IF(NOT(LH_Ready),"",IF(BG16=0,0,INDEX(INDEX(LH_Data,0,LH_ColClose),BG16-1)*UnitFactor)))</f>
        <v/>
      </c>
      <c r="X16" s="17" t="str">
        <f aca="false">IF(AJ16=0,"",(MAX(0,BC16-BP16)-MAX(0,BD16-BP16))*HoursPerDay)</f>
        <v/>
      </c>
      <c r="Y16" s="17" t="str">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
      </c>
      <c r="Z16" s="16" t="str">
        <f aca="false">IF(OR(AJ16=0,Y16=""),"",IF(Y16&gt;0,"Yes","No"))</f>
        <v/>
      </c>
      <c r="AA16" s="16"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
      </c>
      <c r="AB16" s="17" t="str">
        <f aca="false">IF(OR(AJ16=0,T16=""),"",MAX(0,BD16-BP16)*HoursPerDay-T16)</f>
        <v/>
      </c>
      <c r="AC16" s="16" t="str">
        <f aca="false">IF(AJ16=0,"",BF16)</f>
        <v/>
      </c>
      <c r="AD16" s="16"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17" t="str">
        <f aca="false">IF(AJ16=0,"",O16-MAX(0,BK16-BP16))</f>
        <v/>
      </c>
      <c r="AF16" s="14" t="str">
        <f aca="false">IF(OR(AJ16=0,AE16="",N(AE16)=0,BL16=""),"",EDATE(AK16,BL16))</f>
        <v/>
      </c>
      <c r="AG16" s="17" t="str">
        <f aca="false">IF(AJ16=0,"",MIN(BC16,BP16))</f>
        <v/>
      </c>
      <c r="AH16" s="12"/>
      <c r="AI16" s="12"/>
      <c r="AJ16" s="16" t="n">
        <f aca="false">IF(OR(LEN($A16&amp;$B16)=0,$F16=""),0,1)</f>
        <v>0</v>
      </c>
      <c r="AK16" s="14" t="str">
        <f aca="false">IF(AJ16=0,"",IF(PreSchemeCounts="No",MAX(SchemeStart,IF($J16&lt;&gt;"",$J16,IF(OR(CasualCounts="Yes",COUNT($G16:$I16)=0),$F16,IF(Apply2026="No",IF($I16="",$F16,$I16),IF(COUNT($H16:$I16)=0,$F16,MIN($H16:$I16)))))),IF($J16&lt;&gt;"",$J16,IF(OR(CasualCounts="Yes",COUNT($G16:$I16)=0),$F16,IF(Apply2026="No",IF($I16="",$F16,$I16),IF(COUNT($H16:$I16)=0,$F16,MIN($H16:$I16)))))))</f>
        <v/>
      </c>
      <c r="AL16" s="16" t="str">
        <f aca="false">IF(AJ16=0,"",COUNT($G16:$I16))</f>
        <v/>
      </c>
      <c r="AM16" s="14" t="str">
        <f aca="false">IF(AJ16=0,"",IFERROR(SMALL($G16:$I16,1),""))</f>
        <v/>
      </c>
      <c r="AN16" s="14" t="str">
        <f aca="false">IF(AJ16=0,"",IFERROR(SMALL($G16:$I16,2),""))</f>
        <v/>
      </c>
      <c r="AO16" s="14" t="str">
        <f aca="false">IF(AJ16=0,"",IFERROR(SMALL($G16:$I16,3),""))</f>
        <v/>
      </c>
      <c r="AP16" s="16" t="str">
        <f aca="false">IF(AJ16=0,"",IF(AM16="","",IF(AM16=$H16,"Part-Time",IF(AM16=$I16,"Full-Time","Casual"))))</f>
        <v/>
      </c>
      <c r="AQ16" s="16" t="str">
        <f aca="false">IF(AJ16=0,"",IF(AN16="","",IF(AN16=$H16,"Part-Time",IF(AN16=$I16,"Full-Time","Casual"))))</f>
        <v/>
      </c>
      <c r="AR16" s="16" t="str">
        <f aca="false">IF(AJ16=0,"",IF(AO16="","",IF(AO16=$H16,"Part-Time",IF(AO16=$I16,"Full-Time","Casual"))))</f>
        <v/>
      </c>
      <c r="AS16" s="16"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
      </c>
      <c r="AT16" s="16" t="str">
        <f aca="false">IF(AJ16=0,"",IF(AL16&lt;2,"",IF(OR(ISNUMBER(SEARCH("full",AQ16)),UPPER(TRIM(AQ16))="FT",UPPER(TRIM(AQ16))="FTE"),"FT",IF(AND(OR(ISNUMBER(SEARCH("part",AQ16)),UPPER(TRIM(AQ16))="PT",UPPER(TRIM(AQ16))="PTE"),Apply2026="Yes",OR($P16="",N($P16)&gt;=PT_MinHours)),"PT","None"))))</f>
        <v/>
      </c>
      <c r="AU16" s="16" t="str">
        <f aca="false">IF(AJ16=0,"",IF(AL16&lt;3,"",IF(OR(ISNUMBER(SEARCH("full",AR16)),UPPER(TRIM(AR16))="FT",UPPER(TRIM(AR16))="FTE"),"FT",IF(AND(OR(ISNUMBER(SEARCH("part",AR16)),UPPER(TRIM(AR16))="PT",UPPER(TRIM(AR16))="PTE"),Apply2026="Yes",OR($P16="",N($P16)&gt;=PT_MinHours)),"PT","None"))))</f>
        <v/>
      </c>
      <c r="AV16" s="16" t="str">
        <f aca="false">IF(AJ16=0,"",IF(AND(AL16&gt;=3,AO16&lt;=AsOfDate),AU16,IF(AND(AL16&gt;=2,AN16&lt;=AsOfDate),AT16,AS16)))</f>
        <v/>
      </c>
      <c r="AW16" s="16" t="str">
        <f aca="false">IF(AJ16=0,"",IF(AsOfDate&lt;AK16,-1,12*(YEAR(AsOfDate)-YEAR(AK16))+MONTH(AsOfDate)-MONTH(AK16)-IF(DAY(AsOfDate)&lt;MIN(DAY(AK16),DAY(EOMONTH(AsOfDate,0))),1,0)))</f>
        <v/>
      </c>
      <c r="AX16" s="16" t="str">
        <f aca="false">IF(AJ16=0,"",IF(OR(AL16&lt;2,AN16&gt;AsOfDate),AW16,IF((AN16-1)&lt;AK16,-1,12*(YEAR((AN16-1))-YEAR(AK16))+MONTH((AN16-1))-MONTH(AK16)-IF(DAY((AN16-1))&lt;MIN(DAY(AK16),DAY(EOMONTH((AN16-1),0))),1,0))))</f>
        <v/>
      </c>
      <c r="AY16" s="16" t="str">
        <f aca="false">IF(AJ16=0,"",IF(OR(AL16&lt;3,AO16&gt;AsOfDate),AW16,IF((AO16-1)&lt;AK16,-1,12*(YEAR((AO16-1))-YEAR(AK16))+MONTH((AO16-1))-MONTH(AK16)-IF(DAY((AO16-1))&lt;MIN(DAY(AK16),DAY(EOMONTH((AO16-1),0))),1,0))))</f>
        <v/>
      </c>
      <c r="AZ16" s="16" t="str">
        <f aca="false">IF(AJ16=0,"",IF(PFYDate&lt;AK16,-1,12*(YEAR(PFYDate)-YEAR(AK16))+MONTH(PFYDate)-MONTH(AK16)-IF(DAY(PFYDate)&lt;MIN(DAY(AK16),DAY(EOMONTH(PFYDate,0))),1,0)))</f>
        <v/>
      </c>
      <c r="BA16" s="16" t="str">
        <f aca="false">IF(AJ16=0,"",IF(OR(AL16&lt;2,AN16&gt;PFYDate),AZ16,IF((AN16-1)&lt;AK16,-1,12*(YEAR((AN16-1))-YEAR(AK16))+MONTH((AN16-1))-MONTH(AK16)-IF(DAY((AN16-1))&lt;MIN(DAY(AK16),DAY(EOMONTH((AN16-1),0))),1,0))))</f>
        <v/>
      </c>
      <c r="BB16" s="16" t="str">
        <f aca="false">IF(AJ16=0,"",IF(OR(AL16&lt;3,AO16&gt;PFYDate),AZ16,IF((AO16-1)&lt;AK16,-1,12*(YEAR((AO16-1))-YEAR(AK16))+MONTH((AO16-1))-MONTH(AK16)-IF(DAY((AO16-1))&lt;MIN(DAY(AK16),DAY(EOMONTH((AO16-1),0))),1,0))))</f>
        <v/>
      </c>
      <c r="BC16" s="16" t="str">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
      </c>
      <c r="BD16" s="16" t="str">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
      </c>
      <c r="BE16" s="16" t="str">
        <f aca="false">IF(AJ16=0,"",IF(AV16="FT",IF(AW16&lt;FT_First,FT_First,IF(AW16&lt;FT_Y5,MIN(FT_Y5,FT_First+FT_Int1*(INT((AW16-FT_First)/FT_Int1)+1)),FT_Y5+12*INT((AW16-FT_Y5)/12)+FT_Int2*(INT(MOD(AW16-FT_Y5,12)/FT_Int2)+1))),IF(AV16="PT",IF(AW16&lt;PT_First,PT_First,PT_First+PT_Int*(INT((AW16-PT_First)/PT_Int)+1)),"")))</f>
        <v/>
      </c>
      <c r="BF16" s="16" t="str">
        <f aca="false">IF(AJ16=0,"",IF(NOT(LH_Ready),0,COUNTIFS(INDEX(LH_Data,0,LH_ColFirst),$A16,INDEX(LH_Data,0,LH_ColSur),$B16,INDEX(LH_Data,0,LH_ColCat),BonusCat)))</f>
        <v/>
      </c>
      <c r="BG16" s="16" t="str">
        <f aca="false">IF(AJ16=0,"",IF(OR(NOT(LH_Ready),BF16=0),0,SUMPRODUCT(MAX((INDEX(LH_Data,0,LH_ColFirst)=$A16)*(INDEX(LH_Data,0,LH_ColSur)=$B16)*(INDEX(LH_Data,0,LH_ColCat)=BonusCat)*ROW(LH_Data)))))</f>
        <v/>
      </c>
      <c r="BH16" s="16" t="str">
        <f aca="false">IF(AJ16=0,"",IF(EOMONTH(AsOfDate,-1)&lt;AK16,-1,12*(YEAR(EOMONTH(AsOfDate,-1))-YEAR(AK16))+MONTH(EOMONTH(AsOfDate,-1))-MONTH(AK16)-IF(DAY(EOMONTH(AsOfDate,-1))&lt;MIN(DAY(AK16),DAY(EOMONTH(EOMONTH(AsOfDate,-1),0))),1,0)))</f>
        <v/>
      </c>
      <c r="BI16" s="16" t="str">
        <f aca="false">IF(AJ16=0,"",IF(OR(AL16&lt;2,AN16&gt;EOMONTH(AsOfDate,-1)),BH16,IF((AN16-1)&lt;AK16,-1,12*(YEAR((AN16-1))-YEAR(AK16))+MONTH((AN16-1))-MONTH(AK16)-IF(DAY((AN16-1))&lt;MIN(DAY(AK16),DAY(EOMONTH((AN16-1),0))),1,0))))</f>
        <v/>
      </c>
      <c r="BJ16" s="16" t="str">
        <f aca="false">IF(AJ16=0,"",IF(OR(AL16&lt;3,AO16&gt;EOMONTH(AsOfDate,-1)),BH16,IF((AO16-1)&lt;AK16,-1,12*(YEAR((AO16-1))-YEAR(AK16))+MONTH((AO16-1))-MONTH(AK16)-IF(DAY((AO16-1))&lt;MIN(DAY(AK16),DAY(EOMONTH((AO16-1),0))),1,0))))</f>
        <v/>
      </c>
      <c r="BK16" s="16" t="str">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
      </c>
      <c r="BL16" s="16" t="str">
        <f aca="false">IF(AJ16=0,"",IF(AV16="FT",IF(AW16&lt;FT_First,"",IF(AW16&lt;FT_Y5,FT_First+FT_Int1*INT((AW16-FT_First)/FT_Int1),FT_Y5+FT_Int2*INT((AW16-FT_Y5)/FT_Int2))),IF(AV16="PT",IF(AW16&lt;PT_First,"",PT_First+PT_Int*INT((AW16-PT_First)/PT_Int)),"")))</f>
        <v/>
      </c>
      <c r="BM16" s="16" t="str">
        <f aca="false">IF(AJ16=0,"",IF((SchemeStart-1)&lt;AK16,-1,12*(YEAR((SchemeStart-1))-YEAR(AK16))+MONTH((SchemeStart-1))-MONTH(AK16)-IF(DAY((SchemeStart-1))&lt;MIN(DAY(AK16),DAY(EOMONTH((SchemeStart-1),0))),1,0)))</f>
        <v/>
      </c>
      <c r="BN16" s="16" t="str">
        <f aca="false">IF(AJ16=0,"",IF(OR(AL16&lt;2,AN16&gt;(SchemeStart-1)),BM16,IF((AN16-1)&lt;AK16,-1,12*(YEAR((AN16-1))-YEAR(AK16))+MONTH((AN16-1))-MONTH(AK16)-IF(DAY((AN16-1))&lt;MIN(DAY(AK16),DAY(EOMONTH((AN16-1),0))),1,0))))</f>
        <v/>
      </c>
      <c r="BO16" s="16" t="str">
        <f aca="false">IF(AJ16=0,"",IF(OR(AL16&lt;3,AO16&gt;(SchemeStart-1)),BM16,IF((AO16-1)&lt;AK16,-1,12*(YEAR((AO16-1))-YEAR(AK16))+MONTH((AO16-1))-MONTH(AK16)-IF(DAY((AO16-1))&lt;MIN(DAY(AK16),DAY(EOMONTH((AO16-1),0))),1,0))))</f>
        <v/>
      </c>
      <c r="BP16" s="16" t="str">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
      </c>
      <c r="BQ16" s="0" t="str">
        <f aca="false">IF(LEN($A16&amp;$B16)=0,"",$A16&amp;" "&amp;$B16)</f>
        <v/>
      </c>
    </row>
    <row r="17" customFormat="false" ht="15" hidden="false" customHeight="false" outlineLevel="0" collapsed="false">
      <c r="A17" s="12"/>
      <c r="B17" s="12"/>
      <c r="C17" s="12"/>
      <c r="D17" s="13"/>
      <c r="E17" s="14" t="str">
        <f aca="false">IF(OR(AJ17=0,$D17=""),"",DATE(YEAR(AsOfDate)+IF(DATE(YEAR(AsOfDate),MONTH($D17),DAY($D17))&lt;=AsOfDate,1,0),MONTH($D17),DAY($D17)))</f>
        <v/>
      </c>
      <c r="F17" s="13"/>
      <c r="G17" s="13"/>
      <c r="H17" s="13"/>
      <c r="I17" s="13"/>
      <c r="J17" s="13"/>
      <c r="K17" s="14" t="str">
        <f aca="false">IF(AJ17=0,"",DATE(YEAR(AsOfDate)+IF(DATE(YEAR(AsOfDate),MONTH(AK17),DAY(AK17))&lt;=AsOfDate,1,0),MONTH(AK17),DAY(AK17)))</f>
        <v/>
      </c>
      <c r="L17" s="15" t="str">
        <f aca="false">IF(AJ17=0,"",ROUND((AsOfDate-AK17)/365.25,1))</f>
        <v/>
      </c>
      <c r="M17" s="16" t="str">
        <f aca="false">IF(AJ17=0,"",IF(AsOfDate&lt;AK17,"-",DATEDIF(AK17,AsOfDate,"y")&amp;"y "&amp;DATEDIF(AK17,AsOfDate,"ym")&amp;"m "&amp;DATEDIF(AK17,AsOfDate,"md")&amp;"d"))</f>
        <v/>
      </c>
      <c r="N17" s="17" t="str">
        <f aca="false">IF(AJ17=0,"",O17*HoursPerDay)</f>
        <v/>
      </c>
      <c r="O17" s="17" t="str">
        <f aca="false">IF(AJ17=0,"",MAX(0,BC17-BP17))</f>
        <v/>
      </c>
      <c r="P17" s="18"/>
      <c r="Q17" s="16"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
      </c>
      <c r="R17" s="16" t="str">
        <f aca="false">IF(AJ17=0,"",IF(AV17="None",IF(O17&gt;0,"No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IF(AJ17=0,"",IF(AV17="None","",EDATE(AK17,BE17)))</f>
        <v/>
      </c>
      <c r="T17" s="17" t="str">
        <f aca="false">IF(AJ17=0,"",IF(NOT(LH_Ready),"",IF($F17&gt;PFYDate,0,IF(LH_ColPeriod=0,W17-U17+V17,SUMIFS(INDEX(LH_Data,0,LH_ColAcc),INDEX(LH_Data,0,LH_ColFirst),$A17,INDEX(LH_Data,0,LH_ColSur),$B17,INDEX(LH_Data,0,LH_ColCat),BonusCat,INDEX(LH_Data,0,LH_ColPeriod),LH_OpenLabel)*UnitFactor))))</f>
        <v/>
      </c>
      <c r="U17" s="17" t="str">
        <f aca="false">IF(AJ17=0,"",IF(NOT(LH_Ready),"",SUMIFS(INDEX(LH_Data,0,LH_ColAcc),INDEX(LH_Data,0,LH_ColFirst),$A17,INDEX(LH_Data,0,LH_ColSur),$B17,INDEX(LH_Data,0,LH_ColCat),BonusCat,INDEX(LH_Data,0,LH_ColStart),"&gt;="&amp;AK17)*UnitFactor))</f>
        <v/>
      </c>
      <c r="V17" s="17" t="str">
        <f aca="false">IF(AJ17=0,"",IF(NOT(LH_Ready),"",SUMIFS(INDEX(LH_Data,0,LH_ColTaken),INDEX(LH_Data,0,LH_ColFirst),$A17,INDEX(LH_Data,0,LH_ColSur),$B17,INDEX(LH_Data,0,LH_ColCat),BonusCat,INDEX(LH_Data,0,LH_ColStart),"&gt;="&amp;AK17)*UnitFactor))</f>
        <v/>
      </c>
      <c r="W17" s="17" t="str">
        <f aca="false">IF(AJ17=0,"",IF(NOT(LH_Ready),"",IF(BG17=0,0,INDEX(INDEX(LH_Data,0,LH_ColClose),BG17-1)*UnitFactor)))</f>
        <v/>
      </c>
      <c r="X17" s="17" t="str">
        <f aca="false">IF(AJ17=0,"",(MAX(0,BC17-BP17)-MAX(0,BD17-BP17))*HoursPerDay)</f>
        <v/>
      </c>
      <c r="Y17" s="17" t="str">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
      </c>
      <c r="Z17" s="16" t="str">
        <f aca="false">IF(OR(AJ17=0,Y17=""),"",IF(Y17&gt;0,"Yes","No"))</f>
        <v/>
      </c>
      <c r="AA17" s="16"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
      </c>
      <c r="AB17" s="17" t="str">
        <f aca="false">IF(OR(AJ17=0,T17=""),"",MAX(0,BD17-BP17)*HoursPerDay-T17)</f>
        <v/>
      </c>
      <c r="AC17" s="16" t="str">
        <f aca="false">IF(AJ17=0,"",BF17)</f>
        <v/>
      </c>
      <c r="AD17" s="16"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17" t="str">
        <f aca="false">IF(AJ17=0,"",O17-MAX(0,BK17-BP17))</f>
        <v/>
      </c>
      <c r="AF17" s="14" t="str">
        <f aca="false">IF(OR(AJ17=0,AE17="",N(AE17)=0,BL17=""),"",EDATE(AK17,BL17))</f>
        <v/>
      </c>
      <c r="AG17" s="17" t="str">
        <f aca="false">IF(AJ17=0,"",MIN(BC17,BP17))</f>
        <v/>
      </c>
      <c r="AH17" s="12"/>
      <c r="AI17" s="12"/>
      <c r="AJ17" s="16" t="n">
        <f aca="false">IF(OR(LEN($A17&amp;$B17)=0,$F17=""),0,1)</f>
        <v>0</v>
      </c>
      <c r="AK17" s="14" t="str">
        <f aca="false">IF(AJ17=0,"",IF(PreSchemeCounts="No",MAX(SchemeStart,IF($J17&lt;&gt;"",$J17,IF(OR(CasualCounts="Yes",COUNT($G17:$I17)=0),$F17,IF(Apply2026="No",IF($I17="",$F17,$I17),IF(COUNT($H17:$I17)=0,$F17,MIN($H17:$I17)))))),IF($J17&lt;&gt;"",$J17,IF(OR(CasualCounts="Yes",COUNT($G17:$I17)=0),$F17,IF(Apply2026="No",IF($I17="",$F17,$I17),IF(COUNT($H17:$I17)=0,$F17,MIN($H17:$I17)))))))</f>
        <v/>
      </c>
      <c r="AL17" s="16" t="str">
        <f aca="false">IF(AJ17=0,"",COUNT($G17:$I17))</f>
        <v/>
      </c>
      <c r="AM17" s="14" t="str">
        <f aca="false">IF(AJ17=0,"",IFERROR(SMALL($G17:$I17,1),""))</f>
        <v/>
      </c>
      <c r="AN17" s="14" t="str">
        <f aca="false">IF(AJ17=0,"",IFERROR(SMALL($G17:$I17,2),""))</f>
        <v/>
      </c>
      <c r="AO17" s="14" t="str">
        <f aca="false">IF(AJ17=0,"",IFERROR(SMALL($G17:$I17,3),""))</f>
        <v/>
      </c>
      <c r="AP17" s="16" t="str">
        <f aca="false">IF(AJ17=0,"",IF(AM17="","",IF(AM17=$H17,"Part-Time",IF(AM17=$I17,"Full-Time","Casual"))))</f>
        <v/>
      </c>
      <c r="AQ17" s="16" t="str">
        <f aca="false">IF(AJ17=0,"",IF(AN17="","",IF(AN17=$H17,"Part-Time",IF(AN17=$I17,"Full-Time","Casual"))))</f>
        <v/>
      </c>
      <c r="AR17" s="16" t="str">
        <f aca="false">IF(AJ17=0,"",IF(AO17="","",IF(AO17=$H17,"Part-Time",IF(AO17=$I17,"Full-Time","Casual"))))</f>
        <v/>
      </c>
      <c r="AS17" s="16"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
      </c>
      <c r="AT17" s="16" t="str">
        <f aca="false">IF(AJ17=0,"",IF(AL17&lt;2,"",IF(OR(ISNUMBER(SEARCH("full",AQ17)),UPPER(TRIM(AQ17))="FT",UPPER(TRIM(AQ17))="FTE"),"FT",IF(AND(OR(ISNUMBER(SEARCH("part",AQ17)),UPPER(TRIM(AQ17))="PT",UPPER(TRIM(AQ17))="PTE"),Apply2026="Yes",OR($P17="",N($P17)&gt;=PT_MinHours)),"PT","None"))))</f>
        <v/>
      </c>
      <c r="AU17" s="16" t="str">
        <f aca="false">IF(AJ17=0,"",IF(AL17&lt;3,"",IF(OR(ISNUMBER(SEARCH("full",AR17)),UPPER(TRIM(AR17))="FT",UPPER(TRIM(AR17))="FTE"),"FT",IF(AND(OR(ISNUMBER(SEARCH("part",AR17)),UPPER(TRIM(AR17))="PT",UPPER(TRIM(AR17))="PTE"),Apply2026="Yes",OR($P17="",N($P17)&gt;=PT_MinHours)),"PT","None"))))</f>
        <v/>
      </c>
      <c r="AV17" s="16" t="str">
        <f aca="false">IF(AJ17=0,"",IF(AND(AL17&gt;=3,AO17&lt;=AsOfDate),AU17,IF(AND(AL17&gt;=2,AN17&lt;=AsOfDate),AT17,AS17)))</f>
        <v/>
      </c>
      <c r="AW17" s="16" t="str">
        <f aca="false">IF(AJ17=0,"",IF(AsOfDate&lt;AK17,-1,12*(YEAR(AsOfDate)-YEAR(AK17))+MONTH(AsOfDate)-MONTH(AK17)-IF(DAY(AsOfDate)&lt;MIN(DAY(AK17),DAY(EOMONTH(AsOfDate,0))),1,0)))</f>
        <v/>
      </c>
      <c r="AX17" s="16" t="str">
        <f aca="false">IF(AJ17=0,"",IF(OR(AL17&lt;2,AN17&gt;AsOfDate),AW17,IF((AN17-1)&lt;AK17,-1,12*(YEAR((AN17-1))-YEAR(AK17))+MONTH((AN17-1))-MONTH(AK17)-IF(DAY((AN17-1))&lt;MIN(DAY(AK17),DAY(EOMONTH((AN17-1),0))),1,0))))</f>
        <v/>
      </c>
      <c r="AY17" s="16" t="str">
        <f aca="false">IF(AJ17=0,"",IF(OR(AL17&lt;3,AO17&gt;AsOfDate),AW17,IF((AO17-1)&lt;AK17,-1,12*(YEAR((AO17-1))-YEAR(AK17))+MONTH((AO17-1))-MONTH(AK17)-IF(DAY((AO17-1))&lt;MIN(DAY(AK17),DAY(EOMONTH((AO17-1),0))),1,0))))</f>
        <v/>
      </c>
      <c r="AZ17" s="16" t="str">
        <f aca="false">IF(AJ17=0,"",IF(PFYDate&lt;AK17,-1,12*(YEAR(PFYDate)-YEAR(AK17))+MONTH(PFYDate)-MONTH(AK17)-IF(DAY(PFYDate)&lt;MIN(DAY(AK17),DAY(EOMONTH(PFYDate,0))),1,0)))</f>
        <v/>
      </c>
      <c r="BA17" s="16" t="str">
        <f aca="false">IF(AJ17=0,"",IF(OR(AL17&lt;2,AN17&gt;PFYDate),AZ17,IF((AN17-1)&lt;AK17,-1,12*(YEAR((AN17-1))-YEAR(AK17))+MONTH((AN17-1))-MONTH(AK17)-IF(DAY((AN17-1))&lt;MIN(DAY(AK17),DAY(EOMONTH((AN17-1),0))),1,0))))</f>
        <v/>
      </c>
      <c r="BB17" s="16" t="str">
        <f aca="false">IF(AJ17=0,"",IF(OR(AL17&lt;3,AO17&gt;PFYDate),AZ17,IF((AO17-1)&lt;AK17,-1,12*(YEAR((AO17-1))-YEAR(AK17))+MONTH((AO17-1))-MONTH(AK17)-IF(DAY((AO17-1))&lt;MIN(DAY(AK17),DAY(EOMONTH((AO17-1),0))),1,0))))</f>
        <v/>
      </c>
      <c r="BC17" s="16" t="str">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
      </c>
      <c r="BD17" s="16" t="str">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
      </c>
      <c r="BE17" s="16" t="str">
        <f aca="false">IF(AJ17=0,"",IF(AV17="FT",IF(AW17&lt;FT_First,FT_First,IF(AW17&lt;FT_Y5,MIN(FT_Y5,FT_First+FT_Int1*(INT((AW17-FT_First)/FT_Int1)+1)),FT_Y5+12*INT((AW17-FT_Y5)/12)+FT_Int2*(INT(MOD(AW17-FT_Y5,12)/FT_Int2)+1))),IF(AV17="PT",IF(AW17&lt;PT_First,PT_First,PT_First+PT_Int*(INT((AW17-PT_First)/PT_Int)+1)),"")))</f>
        <v/>
      </c>
      <c r="BF17" s="16" t="str">
        <f aca="false">IF(AJ17=0,"",IF(NOT(LH_Ready),0,COUNTIFS(INDEX(LH_Data,0,LH_ColFirst),$A17,INDEX(LH_Data,0,LH_ColSur),$B17,INDEX(LH_Data,0,LH_ColCat),BonusCat)))</f>
        <v/>
      </c>
      <c r="BG17" s="16" t="str">
        <f aca="false">IF(AJ17=0,"",IF(OR(NOT(LH_Ready),BF17=0),0,SUMPRODUCT(MAX((INDEX(LH_Data,0,LH_ColFirst)=$A17)*(INDEX(LH_Data,0,LH_ColSur)=$B17)*(INDEX(LH_Data,0,LH_ColCat)=BonusCat)*ROW(LH_Data)))))</f>
        <v/>
      </c>
      <c r="BH17" s="16" t="str">
        <f aca="false">IF(AJ17=0,"",IF(EOMONTH(AsOfDate,-1)&lt;AK17,-1,12*(YEAR(EOMONTH(AsOfDate,-1))-YEAR(AK17))+MONTH(EOMONTH(AsOfDate,-1))-MONTH(AK17)-IF(DAY(EOMONTH(AsOfDate,-1))&lt;MIN(DAY(AK17),DAY(EOMONTH(EOMONTH(AsOfDate,-1),0))),1,0)))</f>
        <v/>
      </c>
      <c r="BI17" s="16" t="str">
        <f aca="false">IF(AJ17=0,"",IF(OR(AL17&lt;2,AN17&gt;EOMONTH(AsOfDate,-1)),BH17,IF((AN17-1)&lt;AK17,-1,12*(YEAR((AN17-1))-YEAR(AK17))+MONTH((AN17-1))-MONTH(AK17)-IF(DAY((AN17-1))&lt;MIN(DAY(AK17),DAY(EOMONTH((AN17-1),0))),1,0))))</f>
        <v/>
      </c>
      <c r="BJ17" s="16" t="str">
        <f aca="false">IF(AJ17=0,"",IF(OR(AL17&lt;3,AO17&gt;EOMONTH(AsOfDate,-1)),BH17,IF((AO17-1)&lt;AK17,-1,12*(YEAR((AO17-1))-YEAR(AK17))+MONTH((AO17-1))-MONTH(AK17)-IF(DAY((AO17-1))&lt;MIN(DAY(AK17),DAY(EOMONTH((AO17-1),0))),1,0))))</f>
        <v/>
      </c>
      <c r="BK17" s="16" t="str">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
      </c>
      <c r="BL17" s="16" t="str">
        <f aca="false">IF(AJ17=0,"",IF(AV17="FT",IF(AW17&lt;FT_First,"",IF(AW17&lt;FT_Y5,FT_First+FT_Int1*INT((AW17-FT_First)/FT_Int1),FT_Y5+FT_Int2*INT((AW17-FT_Y5)/FT_Int2))),IF(AV17="PT",IF(AW17&lt;PT_First,"",PT_First+PT_Int*INT((AW17-PT_First)/PT_Int)),"")))</f>
        <v/>
      </c>
      <c r="BM17" s="16" t="str">
        <f aca="false">IF(AJ17=0,"",IF((SchemeStart-1)&lt;AK17,-1,12*(YEAR((SchemeStart-1))-YEAR(AK17))+MONTH((SchemeStart-1))-MONTH(AK17)-IF(DAY((SchemeStart-1))&lt;MIN(DAY(AK17),DAY(EOMONTH((SchemeStart-1),0))),1,0)))</f>
        <v/>
      </c>
      <c r="BN17" s="16" t="str">
        <f aca="false">IF(AJ17=0,"",IF(OR(AL17&lt;2,AN17&gt;(SchemeStart-1)),BM17,IF((AN17-1)&lt;AK17,-1,12*(YEAR((AN17-1))-YEAR(AK17))+MONTH((AN17-1))-MONTH(AK17)-IF(DAY((AN17-1))&lt;MIN(DAY(AK17),DAY(EOMONTH((AN17-1),0))),1,0))))</f>
        <v/>
      </c>
      <c r="BO17" s="16" t="str">
        <f aca="false">IF(AJ17=0,"",IF(OR(AL17&lt;3,AO17&gt;(SchemeStart-1)),BM17,IF((AO17-1)&lt;AK17,-1,12*(YEAR((AO17-1))-YEAR(AK17))+MONTH((AO17-1))-MONTH(AK17)-IF(DAY((AO17-1))&lt;MIN(DAY(AK17),DAY(EOMONTH((AO17-1),0))),1,0))))</f>
        <v/>
      </c>
      <c r="BP17" s="16" t="str">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
      </c>
      <c r="BQ17" s="0" t="str">
        <f aca="false">IF(LEN($A17&amp;$B17)=0,"",$A17&amp;" "&amp;$B17)</f>
        <v/>
      </c>
    </row>
    <row r="18" customFormat="false" ht="15" hidden="false" customHeight="false" outlineLevel="0" collapsed="false">
      <c r="A18" s="12"/>
      <c r="B18" s="12"/>
      <c r="C18" s="12"/>
      <c r="D18" s="13"/>
      <c r="E18" s="14" t="str">
        <f aca="false">IF(OR(AJ18=0,$D18=""),"",DATE(YEAR(AsOfDate)+IF(DATE(YEAR(AsOfDate),MONTH($D18),DAY($D18))&lt;=AsOfDate,1,0),MONTH($D18),DAY($D18)))</f>
        <v/>
      </c>
      <c r="F18" s="13"/>
      <c r="G18" s="13"/>
      <c r="H18" s="13"/>
      <c r="I18" s="13"/>
      <c r="J18" s="13"/>
      <c r="K18" s="14" t="str">
        <f aca="false">IF(AJ18=0,"",DATE(YEAR(AsOfDate)+IF(DATE(YEAR(AsOfDate),MONTH(AK18),DAY(AK18))&lt;=AsOfDate,1,0),MONTH(AK18),DAY(AK18)))</f>
        <v/>
      </c>
      <c r="L18" s="15" t="str">
        <f aca="false">IF(AJ18=0,"",ROUND((AsOfDate-AK18)/365.25,1))</f>
        <v/>
      </c>
      <c r="M18" s="16" t="str">
        <f aca="false">IF(AJ18=0,"",IF(AsOfDate&lt;AK18,"-",DATEDIF(AK18,AsOfDate,"y")&amp;"y "&amp;DATEDIF(AK18,AsOfDate,"ym")&amp;"m "&amp;DATEDIF(AK18,AsOfDate,"md")&amp;"d"))</f>
        <v/>
      </c>
      <c r="N18" s="17" t="str">
        <f aca="false">IF(AJ18=0,"",O18*HoursPerDay)</f>
        <v/>
      </c>
      <c r="O18" s="17" t="str">
        <f aca="false">IF(AJ18=0,"",MAX(0,BC18-BP18))</f>
        <v/>
      </c>
      <c r="P18" s="18"/>
      <c r="Q18" s="16"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16" t="str">
        <f aca="false">IF(AJ18=0,"",IF(AV18="None",IF(O18&gt;0,"No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IF(AJ18=0,"",IF(AV18="None","",EDATE(AK18,BE18)))</f>
        <v/>
      </c>
      <c r="T18" s="17" t="str">
        <f aca="false">IF(AJ18=0,"",IF(NOT(LH_Ready),"",IF($F18&gt;PFYDate,0,IF(LH_ColPeriod=0,W18-U18+V18,SUMIFS(INDEX(LH_Data,0,LH_ColAcc),INDEX(LH_Data,0,LH_ColFirst),$A18,INDEX(LH_Data,0,LH_ColSur),$B18,INDEX(LH_Data,0,LH_ColCat),BonusCat,INDEX(LH_Data,0,LH_ColPeriod),LH_OpenLabel)*UnitFactor))))</f>
        <v/>
      </c>
      <c r="U18" s="17" t="str">
        <f aca="false">IF(AJ18=0,"",IF(NOT(LH_Ready),"",SUMIFS(INDEX(LH_Data,0,LH_ColAcc),INDEX(LH_Data,0,LH_ColFirst),$A18,INDEX(LH_Data,0,LH_ColSur),$B18,INDEX(LH_Data,0,LH_ColCat),BonusCat,INDEX(LH_Data,0,LH_ColStart),"&gt;="&amp;AK18)*UnitFactor))</f>
        <v/>
      </c>
      <c r="V18" s="17" t="str">
        <f aca="false">IF(AJ18=0,"",IF(NOT(LH_Ready),"",SUMIFS(INDEX(LH_Data,0,LH_ColTaken),INDEX(LH_Data,0,LH_ColFirst),$A18,INDEX(LH_Data,0,LH_ColSur),$B18,INDEX(LH_Data,0,LH_ColCat),BonusCat,INDEX(LH_Data,0,LH_ColStart),"&gt;="&amp;AK18)*UnitFactor))</f>
        <v/>
      </c>
      <c r="W18" s="17" t="str">
        <f aca="false">IF(AJ18=0,"",IF(NOT(LH_Ready),"",IF(BG18=0,0,INDEX(INDEX(LH_Data,0,LH_ColClose),BG18-1)*UnitFactor)))</f>
        <v/>
      </c>
      <c r="X18" s="17" t="str">
        <f aca="false">IF(AJ18=0,"",(MAX(0,BC18-BP18)-MAX(0,BD18-BP18))*HoursPerDay)</f>
        <v/>
      </c>
      <c r="Y18" s="17" t="str">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
      </c>
      <c r="Z18" s="16" t="str">
        <f aca="false">IF(OR(AJ18=0,Y18=""),"",IF(Y18&gt;0,"Yes","No"))</f>
        <v/>
      </c>
      <c r="AA18" s="16"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
      </c>
      <c r="AB18" s="17" t="str">
        <f aca="false">IF(OR(AJ18=0,T18=""),"",MAX(0,BD18-BP18)*HoursPerDay-T18)</f>
        <v/>
      </c>
      <c r="AC18" s="16" t="str">
        <f aca="false">IF(AJ18=0,"",BF18)</f>
        <v/>
      </c>
      <c r="AD18" s="16"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17" t="str">
        <f aca="false">IF(AJ18=0,"",O18-MAX(0,BK18-BP18))</f>
        <v/>
      </c>
      <c r="AF18" s="14" t="str">
        <f aca="false">IF(OR(AJ18=0,AE18="",N(AE18)=0,BL18=""),"",EDATE(AK18,BL18))</f>
        <v/>
      </c>
      <c r="AG18" s="17" t="str">
        <f aca="false">IF(AJ18=0,"",MIN(BC18,BP18))</f>
        <v/>
      </c>
      <c r="AH18" s="12"/>
      <c r="AI18" s="12"/>
      <c r="AJ18" s="16" t="n">
        <f aca="false">IF(OR(LEN($A18&amp;$B18)=0,$F18=""),0,1)</f>
        <v>0</v>
      </c>
      <c r="AK18" s="14" t="str">
        <f aca="false">IF(AJ18=0,"",IF(PreSchemeCounts="No",MAX(SchemeStart,IF($J18&lt;&gt;"",$J18,IF(OR(CasualCounts="Yes",COUNT($G18:$I18)=0),$F18,IF(Apply2026="No",IF($I18="",$F18,$I18),IF(COUNT($H18:$I18)=0,$F18,MIN($H18:$I18)))))),IF($J18&lt;&gt;"",$J18,IF(OR(CasualCounts="Yes",COUNT($G18:$I18)=0),$F18,IF(Apply2026="No",IF($I18="",$F18,$I18),IF(COUNT($H18:$I18)=0,$F18,MIN($H18:$I18)))))))</f>
        <v/>
      </c>
      <c r="AL18" s="16" t="str">
        <f aca="false">IF(AJ18=0,"",COUNT($G18:$I18))</f>
        <v/>
      </c>
      <c r="AM18" s="14" t="str">
        <f aca="false">IF(AJ18=0,"",IFERROR(SMALL($G18:$I18,1),""))</f>
        <v/>
      </c>
      <c r="AN18" s="14" t="str">
        <f aca="false">IF(AJ18=0,"",IFERROR(SMALL($G18:$I18,2),""))</f>
        <v/>
      </c>
      <c r="AO18" s="14" t="str">
        <f aca="false">IF(AJ18=0,"",IFERROR(SMALL($G18:$I18,3),""))</f>
        <v/>
      </c>
      <c r="AP18" s="16" t="str">
        <f aca="false">IF(AJ18=0,"",IF(AM18="","",IF(AM18=$H18,"Part-Time",IF(AM18=$I18,"Full-Time","Casual"))))</f>
        <v/>
      </c>
      <c r="AQ18" s="16" t="str">
        <f aca="false">IF(AJ18=0,"",IF(AN18="","",IF(AN18=$H18,"Part-Time",IF(AN18=$I18,"Full-Time","Casual"))))</f>
        <v/>
      </c>
      <c r="AR18" s="16" t="str">
        <f aca="false">IF(AJ18=0,"",IF(AO18="","",IF(AO18=$H18,"Part-Time",IF(AO18=$I18,"Full-Time","Casual"))))</f>
        <v/>
      </c>
      <c r="AS18" s="16"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
      </c>
      <c r="AT18" s="16" t="str">
        <f aca="false">IF(AJ18=0,"",IF(AL18&lt;2,"",IF(OR(ISNUMBER(SEARCH("full",AQ18)),UPPER(TRIM(AQ18))="FT",UPPER(TRIM(AQ18))="FTE"),"FT",IF(AND(OR(ISNUMBER(SEARCH("part",AQ18)),UPPER(TRIM(AQ18))="PT",UPPER(TRIM(AQ18))="PTE"),Apply2026="Yes",OR($P18="",N($P18)&gt;=PT_MinHours)),"PT","None"))))</f>
        <v/>
      </c>
      <c r="AU18" s="16" t="str">
        <f aca="false">IF(AJ18=0,"",IF(AL18&lt;3,"",IF(OR(ISNUMBER(SEARCH("full",AR18)),UPPER(TRIM(AR18))="FT",UPPER(TRIM(AR18))="FTE"),"FT",IF(AND(OR(ISNUMBER(SEARCH("part",AR18)),UPPER(TRIM(AR18))="PT",UPPER(TRIM(AR18))="PTE"),Apply2026="Yes",OR($P18="",N($P18)&gt;=PT_MinHours)),"PT","None"))))</f>
        <v/>
      </c>
      <c r="AV18" s="16" t="str">
        <f aca="false">IF(AJ18=0,"",IF(AND(AL18&gt;=3,AO18&lt;=AsOfDate),AU18,IF(AND(AL18&gt;=2,AN18&lt;=AsOfDate),AT18,AS18)))</f>
        <v/>
      </c>
      <c r="AW18" s="16" t="str">
        <f aca="false">IF(AJ18=0,"",IF(AsOfDate&lt;AK18,-1,12*(YEAR(AsOfDate)-YEAR(AK18))+MONTH(AsOfDate)-MONTH(AK18)-IF(DAY(AsOfDate)&lt;MIN(DAY(AK18),DAY(EOMONTH(AsOfDate,0))),1,0)))</f>
        <v/>
      </c>
      <c r="AX18" s="16" t="str">
        <f aca="false">IF(AJ18=0,"",IF(OR(AL18&lt;2,AN18&gt;AsOfDate),AW18,IF((AN18-1)&lt;AK18,-1,12*(YEAR((AN18-1))-YEAR(AK18))+MONTH((AN18-1))-MONTH(AK18)-IF(DAY((AN18-1))&lt;MIN(DAY(AK18),DAY(EOMONTH((AN18-1),0))),1,0))))</f>
        <v/>
      </c>
      <c r="AY18" s="16" t="str">
        <f aca="false">IF(AJ18=0,"",IF(OR(AL18&lt;3,AO18&gt;AsOfDate),AW18,IF((AO18-1)&lt;AK18,-1,12*(YEAR((AO18-1))-YEAR(AK18))+MONTH((AO18-1))-MONTH(AK18)-IF(DAY((AO18-1))&lt;MIN(DAY(AK18),DAY(EOMONTH((AO18-1),0))),1,0))))</f>
        <v/>
      </c>
      <c r="AZ18" s="16" t="str">
        <f aca="false">IF(AJ18=0,"",IF(PFYDate&lt;AK18,-1,12*(YEAR(PFYDate)-YEAR(AK18))+MONTH(PFYDate)-MONTH(AK18)-IF(DAY(PFYDate)&lt;MIN(DAY(AK18),DAY(EOMONTH(PFYDate,0))),1,0)))</f>
        <v/>
      </c>
      <c r="BA18" s="16" t="str">
        <f aca="false">IF(AJ18=0,"",IF(OR(AL18&lt;2,AN18&gt;PFYDate),AZ18,IF((AN18-1)&lt;AK18,-1,12*(YEAR((AN18-1))-YEAR(AK18))+MONTH((AN18-1))-MONTH(AK18)-IF(DAY((AN18-1))&lt;MIN(DAY(AK18),DAY(EOMONTH((AN18-1),0))),1,0))))</f>
        <v/>
      </c>
      <c r="BB18" s="16" t="str">
        <f aca="false">IF(AJ18=0,"",IF(OR(AL18&lt;3,AO18&gt;PFYDate),AZ18,IF((AO18-1)&lt;AK18,-1,12*(YEAR((AO18-1))-YEAR(AK18))+MONTH((AO18-1))-MONTH(AK18)-IF(DAY((AO18-1))&lt;MIN(DAY(AK18),DAY(EOMONTH((AO18-1),0))),1,0))))</f>
        <v/>
      </c>
      <c r="BC18" s="16" t="str">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
      </c>
      <c r="BD18" s="16" t="str">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
      </c>
      <c r="BE18" s="16" t="str">
        <f aca="false">IF(AJ18=0,"",IF(AV18="FT",IF(AW18&lt;FT_First,FT_First,IF(AW18&lt;FT_Y5,MIN(FT_Y5,FT_First+FT_Int1*(INT((AW18-FT_First)/FT_Int1)+1)),FT_Y5+12*INT((AW18-FT_Y5)/12)+FT_Int2*(INT(MOD(AW18-FT_Y5,12)/FT_Int2)+1))),IF(AV18="PT",IF(AW18&lt;PT_First,PT_First,PT_First+PT_Int*(INT((AW18-PT_First)/PT_Int)+1)),"")))</f>
        <v/>
      </c>
      <c r="BF18" s="16" t="str">
        <f aca="false">IF(AJ18=0,"",IF(NOT(LH_Ready),0,COUNTIFS(INDEX(LH_Data,0,LH_ColFirst),$A18,INDEX(LH_Data,0,LH_ColSur),$B18,INDEX(LH_Data,0,LH_ColCat),BonusCat)))</f>
        <v/>
      </c>
      <c r="BG18" s="16" t="str">
        <f aca="false">IF(AJ18=0,"",IF(OR(NOT(LH_Ready),BF18=0),0,SUMPRODUCT(MAX((INDEX(LH_Data,0,LH_ColFirst)=$A18)*(INDEX(LH_Data,0,LH_ColSur)=$B18)*(INDEX(LH_Data,0,LH_ColCat)=BonusCat)*ROW(LH_Data)))))</f>
        <v/>
      </c>
      <c r="BH18" s="16" t="str">
        <f aca="false">IF(AJ18=0,"",IF(EOMONTH(AsOfDate,-1)&lt;AK18,-1,12*(YEAR(EOMONTH(AsOfDate,-1))-YEAR(AK18))+MONTH(EOMONTH(AsOfDate,-1))-MONTH(AK18)-IF(DAY(EOMONTH(AsOfDate,-1))&lt;MIN(DAY(AK18),DAY(EOMONTH(EOMONTH(AsOfDate,-1),0))),1,0)))</f>
        <v/>
      </c>
      <c r="BI18" s="16" t="str">
        <f aca="false">IF(AJ18=0,"",IF(OR(AL18&lt;2,AN18&gt;EOMONTH(AsOfDate,-1)),BH18,IF((AN18-1)&lt;AK18,-1,12*(YEAR((AN18-1))-YEAR(AK18))+MONTH((AN18-1))-MONTH(AK18)-IF(DAY((AN18-1))&lt;MIN(DAY(AK18),DAY(EOMONTH((AN18-1),0))),1,0))))</f>
        <v/>
      </c>
      <c r="BJ18" s="16" t="str">
        <f aca="false">IF(AJ18=0,"",IF(OR(AL18&lt;3,AO18&gt;EOMONTH(AsOfDate,-1)),BH18,IF((AO18-1)&lt;AK18,-1,12*(YEAR((AO18-1))-YEAR(AK18))+MONTH((AO18-1))-MONTH(AK18)-IF(DAY((AO18-1))&lt;MIN(DAY(AK18),DAY(EOMONTH((AO18-1),0))),1,0))))</f>
        <v/>
      </c>
      <c r="BK18" s="16" t="str">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
      </c>
      <c r="BL18" s="16" t="str">
        <f aca="false">IF(AJ18=0,"",IF(AV18="FT",IF(AW18&lt;FT_First,"",IF(AW18&lt;FT_Y5,FT_First+FT_Int1*INT((AW18-FT_First)/FT_Int1),FT_Y5+FT_Int2*INT((AW18-FT_Y5)/FT_Int2))),IF(AV18="PT",IF(AW18&lt;PT_First,"",PT_First+PT_Int*INT((AW18-PT_First)/PT_Int)),"")))</f>
        <v/>
      </c>
      <c r="BM18" s="16" t="str">
        <f aca="false">IF(AJ18=0,"",IF((SchemeStart-1)&lt;AK18,-1,12*(YEAR((SchemeStart-1))-YEAR(AK18))+MONTH((SchemeStart-1))-MONTH(AK18)-IF(DAY((SchemeStart-1))&lt;MIN(DAY(AK18),DAY(EOMONTH((SchemeStart-1),0))),1,0)))</f>
        <v/>
      </c>
      <c r="BN18" s="16" t="str">
        <f aca="false">IF(AJ18=0,"",IF(OR(AL18&lt;2,AN18&gt;(SchemeStart-1)),BM18,IF((AN18-1)&lt;AK18,-1,12*(YEAR((AN18-1))-YEAR(AK18))+MONTH((AN18-1))-MONTH(AK18)-IF(DAY((AN18-1))&lt;MIN(DAY(AK18),DAY(EOMONTH((AN18-1),0))),1,0))))</f>
        <v/>
      </c>
      <c r="BO18" s="16" t="str">
        <f aca="false">IF(AJ18=0,"",IF(OR(AL18&lt;3,AO18&gt;(SchemeStart-1)),BM18,IF((AO18-1)&lt;AK18,-1,12*(YEAR((AO18-1))-YEAR(AK18))+MONTH((AO18-1))-MONTH(AK18)-IF(DAY((AO18-1))&lt;MIN(DAY(AK18),DAY(EOMONTH((AO18-1),0))),1,0))))</f>
        <v/>
      </c>
      <c r="BP18" s="16" t="str">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
      </c>
      <c r="BQ18" s="0" t="str">
        <f aca="false">IF(LEN($A18&amp;$B18)=0,"",$A18&amp;" "&amp;$B18)</f>
        <v/>
      </c>
    </row>
    <row r="19" customFormat="false" ht="15" hidden="false" customHeight="false" outlineLevel="0" collapsed="false">
      <c r="A19" s="12"/>
      <c r="B19" s="12"/>
      <c r="C19" s="12"/>
      <c r="D19" s="13"/>
      <c r="E19" s="14" t="str">
        <f aca="false">IF(OR(AJ19=0,$D19=""),"",DATE(YEAR(AsOfDate)+IF(DATE(YEAR(AsOfDate),MONTH($D19),DAY($D19))&lt;=AsOfDate,1,0),MONTH($D19),DAY($D19)))</f>
        <v/>
      </c>
      <c r="F19" s="13"/>
      <c r="G19" s="13"/>
      <c r="H19" s="13"/>
      <c r="I19" s="13"/>
      <c r="J19" s="13"/>
      <c r="K19" s="14" t="str">
        <f aca="false">IF(AJ19=0,"",DATE(YEAR(AsOfDate)+IF(DATE(YEAR(AsOfDate),MONTH(AK19),DAY(AK19))&lt;=AsOfDate,1,0),MONTH(AK19),DAY(AK19)))</f>
        <v/>
      </c>
      <c r="L19" s="15" t="str">
        <f aca="false">IF(AJ19=0,"",ROUND((AsOfDate-AK19)/365.25,1))</f>
        <v/>
      </c>
      <c r="M19" s="16" t="str">
        <f aca="false">IF(AJ19=0,"",IF(AsOfDate&lt;AK19,"-",DATEDIF(AK19,AsOfDate,"y")&amp;"y "&amp;DATEDIF(AK19,AsOfDate,"ym")&amp;"m "&amp;DATEDIF(AK19,AsOfDate,"md")&amp;"d"))</f>
        <v/>
      </c>
      <c r="N19" s="17" t="str">
        <f aca="false">IF(AJ19=0,"",O19*HoursPerDay)</f>
        <v/>
      </c>
      <c r="O19" s="17" t="str">
        <f aca="false">IF(AJ19=0,"",MAX(0,BC19-BP19))</f>
        <v/>
      </c>
      <c r="P19" s="18"/>
      <c r="Q19" s="16"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16" t="str">
        <f aca="false">IF(AJ19=0,"",IF(AV19="None",IF(O19&gt;0,"No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IF(AJ19=0,"",IF(AV19="None","",EDATE(AK19,BE19)))</f>
        <v/>
      </c>
      <c r="T19" s="17" t="str">
        <f aca="false">IF(AJ19=0,"",IF(NOT(LH_Ready),"",IF($F19&gt;PFYDate,0,IF(LH_ColPeriod=0,W19-U19+V19,SUMIFS(INDEX(LH_Data,0,LH_ColAcc),INDEX(LH_Data,0,LH_ColFirst),$A19,INDEX(LH_Data,0,LH_ColSur),$B19,INDEX(LH_Data,0,LH_ColCat),BonusCat,INDEX(LH_Data,0,LH_ColPeriod),LH_OpenLabel)*UnitFactor))))</f>
        <v/>
      </c>
      <c r="U19" s="17" t="str">
        <f aca="false">IF(AJ19=0,"",IF(NOT(LH_Ready),"",SUMIFS(INDEX(LH_Data,0,LH_ColAcc),INDEX(LH_Data,0,LH_ColFirst),$A19,INDEX(LH_Data,0,LH_ColSur),$B19,INDEX(LH_Data,0,LH_ColCat),BonusCat,INDEX(LH_Data,0,LH_ColStart),"&gt;="&amp;AK19)*UnitFactor))</f>
        <v/>
      </c>
      <c r="V19" s="17" t="str">
        <f aca="false">IF(AJ19=0,"",IF(NOT(LH_Ready),"",SUMIFS(INDEX(LH_Data,0,LH_ColTaken),INDEX(LH_Data,0,LH_ColFirst),$A19,INDEX(LH_Data,0,LH_ColSur),$B19,INDEX(LH_Data,0,LH_ColCat),BonusCat,INDEX(LH_Data,0,LH_ColStart),"&gt;="&amp;AK19)*UnitFactor))</f>
        <v/>
      </c>
      <c r="W19" s="17" t="str">
        <f aca="false">IF(AJ19=0,"",IF(NOT(LH_Ready),"",IF(BG19=0,0,INDEX(INDEX(LH_Data,0,LH_ColClose),BG19-1)*UnitFactor)))</f>
        <v/>
      </c>
      <c r="X19" s="17" t="str">
        <f aca="false">IF(AJ19=0,"",(MAX(0,BC19-BP19)-MAX(0,BD19-BP19))*HoursPerDay)</f>
        <v/>
      </c>
      <c r="Y19" s="17" t="str">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
      </c>
      <c r="Z19" s="16" t="str">
        <f aca="false">IF(OR(AJ19=0,Y19=""),"",IF(Y19&gt;0,"Yes","No"))</f>
        <v/>
      </c>
      <c r="AA19" s="16"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
      </c>
      <c r="AB19" s="17" t="str">
        <f aca="false">IF(OR(AJ19=0,T19=""),"",MAX(0,BD19-BP19)*HoursPerDay-T19)</f>
        <v/>
      </c>
      <c r="AC19" s="16" t="str">
        <f aca="false">IF(AJ19=0,"",BF19)</f>
        <v/>
      </c>
      <c r="AD19" s="16"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17" t="str">
        <f aca="false">IF(AJ19=0,"",O19-MAX(0,BK19-BP19))</f>
        <v/>
      </c>
      <c r="AF19" s="14" t="str">
        <f aca="false">IF(OR(AJ19=0,AE19="",N(AE19)=0,BL19=""),"",EDATE(AK19,BL19))</f>
        <v/>
      </c>
      <c r="AG19" s="17" t="str">
        <f aca="false">IF(AJ19=0,"",MIN(BC19,BP19))</f>
        <v/>
      </c>
      <c r="AH19" s="12"/>
      <c r="AI19" s="12"/>
      <c r="AJ19" s="16" t="n">
        <f aca="false">IF(OR(LEN($A19&amp;$B19)=0,$F19=""),0,1)</f>
        <v>0</v>
      </c>
      <c r="AK19" s="14" t="str">
        <f aca="false">IF(AJ19=0,"",IF(PreSchemeCounts="No",MAX(SchemeStart,IF($J19&lt;&gt;"",$J19,IF(OR(CasualCounts="Yes",COUNT($G19:$I19)=0),$F19,IF(Apply2026="No",IF($I19="",$F19,$I19),IF(COUNT($H19:$I19)=0,$F19,MIN($H19:$I19)))))),IF($J19&lt;&gt;"",$J19,IF(OR(CasualCounts="Yes",COUNT($G19:$I19)=0),$F19,IF(Apply2026="No",IF($I19="",$F19,$I19),IF(COUNT($H19:$I19)=0,$F19,MIN($H19:$I19)))))))</f>
        <v/>
      </c>
      <c r="AL19" s="16" t="str">
        <f aca="false">IF(AJ19=0,"",COUNT($G19:$I19))</f>
        <v/>
      </c>
      <c r="AM19" s="14" t="str">
        <f aca="false">IF(AJ19=0,"",IFERROR(SMALL($G19:$I19,1),""))</f>
        <v/>
      </c>
      <c r="AN19" s="14" t="str">
        <f aca="false">IF(AJ19=0,"",IFERROR(SMALL($G19:$I19,2),""))</f>
        <v/>
      </c>
      <c r="AO19" s="14" t="str">
        <f aca="false">IF(AJ19=0,"",IFERROR(SMALL($G19:$I19,3),""))</f>
        <v/>
      </c>
      <c r="AP19" s="16" t="str">
        <f aca="false">IF(AJ19=0,"",IF(AM19="","",IF(AM19=$H19,"Part-Time",IF(AM19=$I19,"Full-Time","Casual"))))</f>
        <v/>
      </c>
      <c r="AQ19" s="16" t="str">
        <f aca="false">IF(AJ19=0,"",IF(AN19="","",IF(AN19=$H19,"Part-Time",IF(AN19=$I19,"Full-Time","Casual"))))</f>
        <v/>
      </c>
      <c r="AR19" s="16" t="str">
        <f aca="false">IF(AJ19=0,"",IF(AO19="","",IF(AO19=$H19,"Part-Time",IF(AO19=$I19,"Full-Time","Casual"))))</f>
        <v/>
      </c>
      <c r="AS19" s="16"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
      </c>
      <c r="AT19" s="16" t="str">
        <f aca="false">IF(AJ19=0,"",IF(AL19&lt;2,"",IF(OR(ISNUMBER(SEARCH("full",AQ19)),UPPER(TRIM(AQ19))="FT",UPPER(TRIM(AQ19))="FTE"),"FT",IF(AND(OR(ISNUMBER(SEARCH("part",AQ19)),UPPER(TRIM(AQ19))="PT",UPPER(TRIM(AQ19))="PTE"),Apply2026="Yes",OR($P19="",N($P19)&gt;=PT_MinHours)),"PT","None"))))</f>
        <v/>
      </c>
      <c r="AU19" s="16" t="str">
        <f aca="false">IF(AJ19=0,"",IF(AL19&lt;3,"",IF(OR(ISNUMBER(SEARCH("full",AR19)),UPPER(TRIM(AR19))="FT",UPPER(TRIM(AR19))="FTE"),"FT",IF(AND(OR(ISNUMBER(SEARCH("part",AR19)),UPPER(TRIM(AR19))="PT",UPPER(TRIM(AR19))="PTE"),Apply2026="Yes",OR($P19="",N($P19)&gt;=PT_MinHours)),"PT","None"))))</f>
        <v/>
      </c>
      <c r="AV19" s="16" t="str">
        <f aca="false">IF(AJ19=0,"",IF(AND(AL19&gt;=3,AO19&lt;=AsOfDate),AU19,IF(AND(AL19&gt;=2,AN19&lt;=AsOfDate),AT19,AS19)))</f>
        <v/>
      </c>
      <c r="AW19" s="16" t="str">
        <f aca="false">IF(AJ19=0,"",IF(AsOfDate&lt;AK19,-1,12*(YEAR(AsOfDate)-YEAR(AK19))+MONTH(AsOfDate)-MONTH(AK19)-IF(DAY(AsOfDate)&lt;MIN(DAY(AK19),DAY(EOMONTH(AsOfDate,0))),1,0)))</f>
        <v/>
      </c>
      <c r="AX19" s="16" t="str">
        <f aca="false">IF(AJ19=0,"",IF(OR(AL19&lt;2,AN19&gt;AsOfDate),AW19,IF((AN19-1)&lt;AK19,-1,12*(YEAR((AN19-1))-YEAR(AK19))+MONTH((AN19-1))-MONTH(AK19)-IF(DAY((AN19-1))&lt;MIN(DAY(AK19),DAY(EOMONTH((AN19-1),0))),1,0))))</f>
        <v/>
      </c>
      <c r="AY19" s="16" t="str">
        <f aca="false">IF(AJ19=0,"",IF(OR(AL19&lt;3,AO19&gt;AsOfDate),AW19,IF((AO19-1)&lt;AK19,-1,12*(YEAR((AO19-1))-YEAR(AK19))+MONTH((AO19-1))-MONTH(AK19)-IF(DAY((AO19-1))&lt;MIN(DAY(AK19),DAY(EOMONTH((AO19-1),0))),1,0))))</f>
        <v/>
      </c>
      <c r="AZ19" s="16" t="str">
        <f aca="false">IF(AJ19=0,"",IF(PFYDate&lt;AK19,-1,12*(YEAR(PFYDate)-YEAR(AK19))+MONTH(PFYDate)-MONTH(AK19)-IF(DAY(PFYDate)&lt;MIN(DAY(AK19),DAY(EOMONTH(PFYDate,0))),1,0)))</f>
        <v/>
      </c>
      <c r="BA19" s="16" t="str">
        <f aca="false">IF(AJ19=0,"",IF(OR(AL19&lt;2,AN19&gt;PFYDate),AZ19,IF((AN19-1)&lt;AK19,-1,12*(YEAR((AN19-1))-YEAR(AK19))+MONTH((AN19-1))-MONTH(AK19)-IF(DAY((AN19-1))&lt;MIN(DAY(AK19),DAY(EOMONTH((AN19-1),0))),1,0))))</f>
        <v/>
      </c>
      <c r="BB19" s="16" t="str">
        <f aca="false">IF(AJ19=0,"",IF(OR(AL19&lt;3,AO19&gt;PFYDate),AZ19,IF((AO19-1)&lt;AK19,-1,12*(YEAR((AO19-1))-YEAR(AK19))+MONTH((AO19-1))-MONTH(AK19)-IF(DAY((AO19-1))&lt;MIN(DAY(AK19),DAY(EOMONTH((AO19-1),0))),1,0))))</f>
        <v/>
      </c>
      <c r="BC19" s="16" t="str">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
      </c>
      <c r="BD19" s="16" t="str">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
      </c>
      <c r="BE19" s="16" t="str">
        <f aca="false">IF(AJ19=0,"",IF(AV19="FT",IF(AW19&lt;FT_First,FT_First,IF(AW19&lt;FT_Y5,MIN(FT_Y5,FT_First+FT_Int1*(INT((AW19-FT_First)/FT_Int1)+1)),FT_Y5+12*INT((AW19-FT_Y5)/12)+FT_Int2*(INT(MOD(AW19-FT_Y5,12)/FT_Int2)+1))),IF(AV19="PT",IF(AW19&lt;PT_First,PT_First,PT_First+PT_Int*(INT((AW19-PT_First)/PT_Int)+1)),"")))</f>
        <v/>
      </c>
      <c r="BF19" s="16" t="str">
        <f aca="false">IF(AJ19=0,"",IF(NOT(LH_Ready),0,COUNTIFS(INDEX(LH_Data,0,LH_ColFirst),$A19,INDEX(LH_Data,0,LH_ColSur),$B19,INDEX(LH_Data,0,LH_ColCat),BonusCat)))</f>
        <v/>
      </c>
      <c r="BG19" s="16" t="str">
        <f aca="false">IF(AJ19=0,"",IF(OR(NOT(LH_Ready),BF19=0),0,SUMPRODUCT(MAX((INDEX(LH_Data,0,LH_ColFirst)=$A19)*(INDEX(LH_Data,0,LH_ColSur)=$B19)*(INDEX(LH_Data,0,LH_ColCat)=BonusCat)*ROW(LH_Data)))))</f>
        <v/>
      </c>
      <c r="BH19" s="16" t="str">
        <f aca="false">IF(AJ19=0,"",IF(EOMONTH(AsOfDate,-1)&lt;AK19,-1,12*(YEAR(EOMONTH(AsOfDate,-1))-YEAR(AK19))+MONTH(EOMONTH(AsOfDate,-1))-MONTH(AK19)-IF(DAY(EOMONTH(AsOfDate,-1))&lt;MIN(DAY(AK19),DAY(EOMONTH(EOMONTH(AsOfDate,-1),0))),1,0)))</f>
        <v/>
      </c>
      <c r="BI19" s="16" t="str">
        <f aca="false">IF(AJ19=0,"",IF(OR(AL19&lt;2,AN19&gt;EOMONTH(AsOfDate,-1)),BH19,IF((AN19-1)&lt;AK19,-1,12*(YEAR((AN19-1))-YEAR(AK19))+MONTH((AN19-1))-MONTH(AK19)-IF(DAY((AN19-1))&lt;MIN(DAY(AK19),DAY(EOMONTH((AN19-1),0))),1,0))))</f>
        <v/>
      </c>
      <c r="BJ19" s="16" t="str">
        <f aca="false">IF(AJ19=0,"",IF(OR(AL19&lt;3,AO19&gt;EOMONTH(AsOfDate,-1)),BH19,IF((AO19-1)&lt;AK19,-1,12*(YEAR((AO19-1))-YEAR(AK19))+MONTH((AO19-1))-MONTH(AK19)-IF(DAY((AO19-1))&lt;MIN(DAY(AK19),DAY(EOMONTH((AO19-1),0))),1,0))))</f>
        <v/>
      </c>
      <c r="BK19" s="16" t="str">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
      </c>
      <c r="BL19" s="16" t="str">
        <f aca="false">IF(AJ19=0,"",IF(AV19="FT",IF(AW19&lt;FT_First,"",IF(AW19&lt;FT_Y5,FT_First+FT_Int1*INT((AW19-FT_First)/FT_Int1),FT_Y5+FT_Int2*INT((AW19-FT_Y5)/FT_Int2))),IF(AV19="PT",IF(AW19&lt;PT_First,"",PT_First+PT_Int*INT((AW19-PT_First)/PT_Int)),"")))</f>
        <v/>
      </c>
      <c r="BM19" s="16" t="str">
        <f aca="false">IF(AJ19=0,"",IF((SchemeStart-1)&lt;AK19,-1,12*(YEAR((SchemeStart-1))-YEAR(AK19))+MONTH((SchemeStart-1))-MONTH(AK19)-IF(DAY((SchemeStart-1))&lt;MIN(DAY(AK19),DAY(EOMONTH((SchemeStart-1),0))),1,0)))</f>
        <v/>
      </c>
      <c r="BN19" s="16" t="str">
        <f aca="false">IF(AJ19=0,"",IF(OR(AL19&lt;2,AN19&gt;(SchemeStart-1)),BM19,IF((AN19-1)&lt;AK19,-1,12*(YEAR((AN19-1))-YEAR(AK19))+MONTH((AN19-1))-MONTH(AK19)-IF(DAY((AN19-1))&lt;MIN(DAY(AK19),DAY(EOMONTH((AN19-1),0))),1,0))))</f>
        <v/>
      </c>
      <c r="BO19" s="16" t="str">
        <f aca="false">IF(AJ19=0,"",IF(OR(AL19&lt;3,AO19&gt;(SchemeStart-1)),BM19,IF((AO19-1)&lt;AK19,-1,12*(YEAR((AO19-1))-YEAR(AK19))+MONTH((AO19-1))-MONTH(AK19)-IF(DAY((AO19-1))&lt;MIN(DAY(AK19),DAY(EOMONTH((AO19-1),0))),1,0))))</f>
        <v/>
      </c>
      <c r="BP19" s="16" t="str">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
      </c>
      <c r="BQ19" s="0" t="str">
        <f aca="false">IF(LEN($A19&amp;$B19)=0,"",$A19&amp;" "&amp;$B19)</f>
        <v/>
      </c>
    </row>
    <row r="20" customFormat="false" ht="15" hidden="false" customHeight="false" outlineLevel="0" collapsed="false">
      <c r="A20" s="12"/>
      <c r="B20" s="12"/>
      <c r="C20" s="12"/>
      <c r="D20" s="13"/>
      <c r="E20" s="14" t="str">
        <f aca="false">IF(OR(AJ20=0,$D20=""),"",DATE(YEAR(AsOfDate)+IF(DATE(YEAR(AsOfDate),MONTH($D20),DAY($D20))&lt;=AsOfDate,1,0),MONTH($D20),DAY($D20)))</f>
        <v/>
      </c>
      <c r="F20" s="13"/>
      <c r="G20" s="13"/>
      <c r="H20" s="13"/>
      <c r="I20" s="13"/>
      <c r="J20" s="13"/>
      <c r="K20" s="14" t="str">
        <f aca="false">IF(AJ20=0,"",DATE(YEAR(AsOfDate)+IF(DATE(YEAR(AsOfDate),MONTH(AK20),DAY(AK20))&lt;=AsOfDate,1,0),MONTH(AK20),DAY(AK20)))</f>
        <v/>
      </c>
      <c r="L20" s="15" t="str">
        <f aca="false">IF(AJ20=0,"",ROUND((AsOfDate-AK20)/365.25,1))</f>
        <v/>
      </c>
      <c r="M20" s="16" t="str">
        <f aca="false">IF(AJ20=0,"",IF(AsOfDate&lt;AK20,"-",DATEDIF(AK20,AsOfDate,"y")&amp;"y "&amp;DATEDIF(AK20,AsOfDate,"ym")&amp;"m "&amp;DATEDIF(AK20,AsOfDate,"md")&amp;"d"))</f>
        <v/>
      </c>
      <c r="N20" s="17" t="str">
        <f aca="false">IF(AJ20=0,"",O20*HoursPerDay)</f>
        <v/>
      </c>
      <c r="O20" s="17" t="str">
        <f aca="false">IF(AJ20=0,"",MAX(0,BC20-BP20))</f>
        <v/>
      </c>
      <c r="P20" s="18"/>
      <c r="Q20" s="16"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16" t="str">
        <f aca="false">IF(AJ20=0,"",IF(AV20="None",IF(O20&gt;0,"No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IF(AJ20=0,"",IF(AV20="None","",EDATE(AK20,BE20)))</f>
        <v/>
      </c>
      <c r="T20" s="17" t="str">
        <f aca="false">IF(AJ20=0,"",IF(NOT(LH_Ready),"",IF($F20&gt;PFYDate,0,IF(LH_ColPeriod=0,W20-U20+V20,SUMIFS(INDEX(LH_Data,0,LH_ColAcc),INDEX(LH_Data,0,LH_ColFirst),$A20,INDEX(LH_Data,0,LH_ColSur),$B20,INDEX(LH_Data,0,LH_ColCat),BonusCat,INDEX(LH_Data,0,LH_ColPeriod),LH_OpenLabel)*UnitFactor))))</f>
        <v/>
      </c>
      <c r="U20" s="17" t="str">
        <f aca="false">IF(AJ20=0,"",IF(NOT(LH_Ready),"",SUMIFS(INDEX(LH_Data,0,LH_ColAcc),INDEX(LH_Data,0,LH_ColFirst),$A20,INDEX(LH_Data,0,LH_ColSur),$B20,INDEX(LH_Data,0,LH_ColCat),BonusCat,INDEX(LH_Data,0,LH_ColStart),"&gt;="&amp;AK20)*UnitFactor))</f>
        <v/>
      </c>
      <c r="V20" s="17" t="str">
        <f aca="false">IF(AJ20=0,"",IF(NOT(LH_Ready),"",SUMIFS(INDEX(LH_Data,0,LH_ColTaken),INDEX(LH_Data,0,LH_ColFirst),$A20,INDEX(LH_Data,0,LH_ColSur),$B20,INDEX(LH_Data,0,LH_ColCat),BonusCat,INDEX(LH_Data,0,LH_ColStart),"&gt;="&amp;AK20)*UnitFactor))</f>
        <v/>
      </c>
      <c r="W20" s="17" t="str">
        <f aca="false">IF(AJ20=0,"",IF(NOT(LH_Ready),"",IF(BG20=0,0,INDEX(INDEX(LH_Data,0,LH_ColClose),BG20-1)*UnitFactor)))</f>
        <v/>
      </c>
      <c r="X20" s="17" t="str">
        <f aca="false">IF(AJ20=0,"",(MAX(0,BC20-BP20)-MAX(0,BD20-BP20))*HoursPerDay)</f>
        <v/>
      </c>
      <c r="Y20" s="17" t="str">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
      </c>
      <c r="Z20" s="16" t="str">
        <f aca="false">IF(OR(AJ20=0,Y20=""),"",IF(Y20&gt;0,"Yes","No"))</f>
        <v/>
      </c>
      <c r="AA20" s="16"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
      </c>
      <c r="AB20" s="17" t="str">
        <f aca="false">IF(OR(AJ20=0,T20=""),"",MAX(0,BD20-BP20)*HoursPerDay-T20)</f>
        <v/>
      </c>
      <c r="AC20" s="16" t="str">
        <f aca="false">IF(AJ20=0,"",BF20)</f>
        <v/>
      </c>
      <c r="AD20" s="16"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17" t="str">
        <f aca="false">IF(AJ20=0,"",O20-MAX(0,BK20-BP20))</f>
        <v/>
      </c>
      <c r="AF20" s="14" t="str">
        <f aca="false">IF(OR(AJ20=0,AE20="",N(AE20)=0,BL20=""),"",EDATE(AK20,BL20))</f>
        <v/>
      </c>
      <c r="AG20" s="17" t="str">
        <f aca="false">IF(AJ20=0,"",MIN(BC20,BP20))</f>
        <v/>
      </c>
      <c r="AH20" s="12"/>
      <c r="AI20" s="12"/>
      <c r="AJ20" s="16" t="n">
        <f aca="false">IF(OR(LEN($A20&amp;$B20)=0,$F20=""),0,1)</f>
        <v>0</v>
      </c>
      <c r="AK20" s="14" t="str">
        <f aca="false">IF(AJ20=0,"",IF(PreSchemeCounts="No",MAX(SchemeStart,IF($J20&lt;&gt;"",$J20,IF(OR(CasualCounts="Yes",COUNT($G20:$I20)=0),$F20,IF(Apply2026="No",IF($I20="",$F20,$I20),IF(COUNT($H20:$I20)=0,$F20,MIN($H20:$I20)))))),IF($J20&lt;&gt;"",$J20,IF(OR(CasualCounts="Yes",COUNT($G20:$I20)=0),$F20,IF(Apply2026="No",IF($I20="",$F20,$I20),IF(COUNT($H20:$I20)=0,$F20,MIN($H20:$I20)))))))</f>
        <v/>
      </c>
      <c r="AL20" s="16" t="str">
        <f aca="false">IF(AJ20=0,"",COUNT($G20:$I20))</f>
        <v/>
      </c>
      <c r="AM20" s="14" t="str">
        <f aca="false">IF(AJ20=0,"",IFERROR(SMALL($G20:$I20,1),""))</f>
        <v/>
      </c>
      <c r="AN20" s="14" t="str">
        <f aca="false">IF(AJ20=0,"",IFERROR(SMALL($G20:$I20,2),""))</f>
        <v/>
      </c>
      <c r="AO20" s="14" t="str">
        <f aca="false">IF(AJ20=0,"",IFERROR(SMALL($G20:$I20,3),""))</f>
        <v/>
      </c>
      <c r="AP20" s="16" t="str">
        <f aca="false">IF(AJ20=0,"",IF(AM20="","",IF(AM20=$H20,"Part-Time",IF(AM20=$I20,"Full-Time","Casual"))))</f>
        <v/>
      </c>
      <c r="AQ20" s="16" t="str">
        <f aca="false">IF(AJ20=0,"",IF(AN20="","",IF(AN20=$H20,"Part-Time",IF(AN20=$I20,"Full-Time","Casual"))))</f>
        <v/>
      </c>
      <c r="AR20" s="16" t="str">
        <f aca="false">IF(AJ20=0,"",IF(AO20="","",IF(AO20=$H20,"Part-Time",IF(AO20=$I20,"Full-Time","Casual"))))</f>
        <v/>
      </c>
      <c r="AS20" s="16"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
      </c>
      <c r="AT20" s="16" t="str">
        <f aca="false">IF(AJ20=0,"",IF(AL20&lt;2,"",IF(OR(ISNUMBER(SEARCH("full",AQ20)),UPPER(TRIM(AQ20))="FT",UPPER(TRIM(AQ20))="FTE"),"FT",IF(AND(OR(ISNUMBER(SEARCH("part",AQ20)),UPPER(TRIM(AQ20))="PT",UPPER(TRIM(AQ20))="PTE"),Apply2026="Yes",OR($P20="",N($P20)&gt;=PT_MinHours)),"PT","None"))))</f>
        <v/>
      </c>
      <c r="AU20" s="16" t="str">
        <f aca="false">IF(AJ20=0,"",IF(AL20&lt;3,"",IF(OR(ISNUMBER(SEARCH("full",AR20)),UPPER(TRIM(AR20))="FT",UPPER(TRIM(AR20))="FTE"),"FT",IF(AND(OR(ISNUMBER(SEARCH("part",AR20)),UPPER(TRIM(AR20))="PT",UPPER(TRIM(AR20))="PTE"),Apply2026="Yes",OR($P20="",N($P20)&gt;=PT_MinHours)),"PT","None"))))</f>
        <v/>
      </c>
      <c r="AV20" s="16" t="str">
        <f aca="false">IF(AJ20=0,"",IF(AND(AL20&gt;=3,AO20&lt;=AsOfDate),AU20,IF(AND(AL20&gt;=2,AN20&lt;=AsOfDate),AT20,AS20)))</f>
        <v/>
      </c>
      <c r="AW20" s="16" t="str">
        <f aca="false">IF(AJ20=0,"",IF(AsOfDate&lt;AK20,-1,12*(YEAR(AsOfDate)-YEAR(AK20))+MONTH(AsOfDate)-MONTH(AK20)-IF(DAY(AsOfDate)&lt;MIN(DAY(AK20),DAY(EOMONTH(AsOfDate,0))),1,0)))</f>
        <v/>
      </c>
      <c r="AX20" s="16" t="str">
        <f aca="false">IF(AJ20=0,"",IF(OR(AL20&lt;2,AN20&gt;AsOfDate),AW20,IF((AN20-1)&lt;AK20,-1,12*(YEAR((AN20-1))-YEAR(AK20))+MONTH((AN20-1))-MONTH(AK20)-IF(DAY((AN20-1))&lt;MIN(DAY(AK20),DAY(EOMONTH((AN20-1),0))),1,0))))</f>
        <v/>
      </c>
      <c r="AY20" s="16" t="str">
        <f aca="false">IF(AJ20=0,"",IF(OR(AL20&lt;3,AO20&gt;AsOfDate),AW20,IF((AO20-1)&lt;AK20,-1,12*(YEAR((AO20-1))-YEAR(AK20))+MONTH((AO20-1))-MONTH(AK20)-IF(DAY((AO20-1))&lt;MIN(DAY(AK20),DAY(EOMONTH((AO20-1),0))),1,0))))</f>
        <v/>
      </c>
      <c r="AZ20" s="16" t="str">
        <f aca="false">IF(AJ20=0,"",IF(PFYDate&lt;AK20,-1,12*(YEAR(PFYDate)-YEAR(AK20))+MONTH(PFYDate)-MONTH(AK20)-IF(DAY(PFYDate)&lt;MIN(DAY(AK20),DAY(EOMONTH(PFYDate,0))),1,0)))</f>
        <v/>
      </c>
      <c r="BA20" s="16" t="str">
        <f aca="false">IF(AJ20=0,"",IF(OR(AL20&lt;2,AN20&gt;PFYDate),AZ20,IF((AN20-1)&lt;AK20,-1,12*(YEAR((AN20-1))-YEAR(AK20))+MONTH((AN20-1))-MONTH(AK20)-IF(DAY((AN20-1))&lt;MIN(DAY(AK20),DAY(EOMONTH((AN20-1),0))),1,0))))</f>
        <v/>
      </c>
      <c r="BB20" s="16" t="str">
        <f aca="false">IF(AJ20=0,"",IF(OR(AL20&lt;3,AO20&gt;PFYDate),AZ20,IF((AO20-1)&lt;AK20,-1,12*(YEAR((AO20-1))-YEAR(AK20))+MONTH((AO20-1))-MONTH(AK20)-IF(DAY((AO20-1))&lt;MIN(DAY(AK20),DAY(EOMONTH((AO20-1),0))),1,0))))</f>
        <v/>
      </c>
      <c r="BC20" s="16" t="str">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
      </c>
      <c r="BD20" s="16" t="str">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
      </c>
      <c r="BE20" s="16" t="str">
        <f aca="false">IF(AJ20=0,"",IF(AV20="FT",IF(AW20&lt;FT_First,FT_First,IF(AW20&lt;FT_Y5,MIN(FT_Y5,FT_First+FT_Int1*(INT((AW20-FT_First)/FT_Int1)+1)),FT_Y5+12*INT((AW20-FT_Y5)/12)+FT_Int2*(INT(MOD(AW20-FT_Y5,12)/FT_Int2)+1))),IF(AV20="PT",IF(AW20&lt;PT_First,PT_First,PT_First+PT_Int*(INT((AW20-PT_First)/PT_Int)+1)),"")))</f>
        <v/>
      </c>
      <c r="BF20" s="16" t="str">
        <f aca="false">IF(AJ20=0,"",IF(NOT(LH_Ready),0,COUNTIFS(INDEX(LH_Data,0,LH_ColFirst),$A20,INDEX(LH_Data,0,LH_ColSur),$B20,INDEX(LH_Data,0,LH_ColCat),BonusCat)))</f>
        <v/>
      </c>
      <c r="BG20" s="16" t="str">
        <f aca="false">IF(AJ20=0,"",IF(OR(NOT(LH_Ready),BF20=0),0,SUMPRODUCT(MAX((INDEX(LH_Data,0,LH_ColFirst)=$A20)*(INDEX(LH_Data,0,LH_ColSur)=$B20)*(INDEX(LH_Data,0,LH_ColCat)=BonusCat)*ROW(LH_Data)))))</f>
        <v/>
      </c>
      <c r="BH20" s="16" t="str">
        <f aca="false">IF(AJ20=0,"",IF(EOMONTH(AsOfDate,-1)&lt;AK20,-1,12*(YEAR(EOMONTH(AsOfDate,-1))-YEAR(AK20))+MONTH(EOMONTH(AsOfDate,-1))-MONTH(AK20)-IF(DAY(EOMONTH(AsOfDate,-1))&lt;MIN(DAY(AK20),DAY(EOMONTH(EOMONTH(AsOfDate,-1),0))),1,0)))</f>
        <v/>
      </c>
      <c r="BI20" s="16" t="str">
        <f aca="false">IF(AJ20=0,"",IF(OR(AL20&lt;2,AN20&gt;EOMONTH(AsOfDate,-1)),BH20,IF((AN20-1)&lt;AK20,-1,12*(YEAR((AN20-1))-YEAR(AK20))+MONTH((AN20-1))-MONTH(AK20)-IF(DAY((AN20-1))&lt;MIN(DAY(AK20),DAY(EOMONTH((AN20-1),0))),1,0))))</f>
        <v/>
      </c>
      <c r="BJ20" s="16" t="str">
        <f aca="false">IF(AJ20=0,"",IF(OR(AL20&lt;3,AO20&gt;EOMONTH(AsOfDate,-1)),BH20,IF((AO20-1)&lt;AK20,-1,12*(YEAR((AO20-1))-YEAR(AK20))+MONTH((AO20-1))-MONTH(AK20)-IF(DAY((AO20-1))&lt;MIN(DAY(AK20),DAY(EOMONTH((AO20-1),0))),1,0))))</f>
        <v/>
      </c>
      <c r="BK20" s="16" t="str">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
      </c>
      <c r="BL20" s="16" t="str">
        <f aca="false">IF(AJ20=0,"",IF(AV20="FT",IF(AW20&lt;FT_First,"",IF(AW20&lt;FT_Y5,FT_First+FT_Int1*INT((AW20-FT_First)/FT_Int1),FT_Y5+FT_Int2*INT((AW20-FT_Y5)/FT_Int2))),IF(AV20="PT",IF(AW20&lt;PT_First,"",PT_First+PT_Int*INT((AW20-PT_First)/PT_Int)),"")))</f>
        <v/>
      </c>
      <c r="BM20" s="16" t="str">
        <f aca="false">IF(AJ20=0,"",IF((SchemeStart-1)&lt;AK20,-1,12*(YEAR((SchemeStart-1))-YEAR(AK20))+MONTH((SchemeStart-1))-MONTH(AK20)-IF(DAY((SchemeStart-1))&lt;MIN(DAY(AK20),DAY(EOMONTH((SchemeStart-1),0))),1,0)))</f>
        <v/>
      </c>
      <c r="BN20" s="16" t="str">
        <f aca="false">IF(AJ20=0,"",IF(OR(AL20&lt;2,AN20&gt;(SchemeStart-1)),BM20,IF((AN20-1)&lt;AK20,-1,12*(YEAR((AN20-1))-YEAR(AK20))+MONTH((AN20-1))-MONTH(AK20)-IF(DAY((AN20-1))&lt;MIN(DAY(AK20),DAY(EOMONTH((AN20-1),0))),1,0))))</f>
        <v/>
      </c>
      <c r="BO20" s="16" t="str">
        <f aca="false">IF(AJ20=0,"",IF(OR(AL20&lt;3,AO20&gt;(SchemeStart-1)),BM20,IF((AO20-1)&lt;AK20,-1,12*(YEAR((AO20-1))-YEAR(AK20))+MONTH((AO20-1))-MONTH(AK20)-IF(DAY((AO20-1))&lt;MIN(DAY(AK20),DAY(EOMONTH((AO20-1),0))),1,0))))</f>
        <v/>
      </c>
      <c r="BP20" s="16" t="str">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
      </c>
      <c r="BQ20" s="0" t="str">
        <f aca="false">IF(LEN($A20&amp;$B20)=0,"",$A20&amp;" "&amp;$B20)</f>
        <v/>
      </c>
    </row>
    <row r="21" customFormat="false" ht="15" hidden="false" customHeight="false" outlineLevel="0" collapsed="false">
      <c r="A21" s="12"/>
      <c r="B21" s="12"/>
      <c r="C21" s="12"/>
      <c r="D21" s="13"/>
      <c r="E21" s="14" t="str">
        <f aca="false">IF(OR(AJ21=0,$D21=""),"",DATE(YEAR(AsOfDate)+IF(DATE(YEAR(AsOfDate),MONTH($D21),DAY($D21))&lt;=AsOfDate,1,0),MONTH($D21),DAY($D21)))</f>
        <v/>
      </c>
      <c r="F21" s="13"/>
      <c r="G21" s="13"/>
      <c r="H21" s="13"/>
      <c r="I21" s="13"/>
      <c r="J21" s="13"/>
      <c r="K21" s="14" t="str">
        <f aca="false">IF(AJ21=0,"",DATE(YEAR(AsOfDate)+IF(DATE(YEAR(AsOfDate),MONTH(AK21),DAY(AK21))&lt;=AsOfDate,1,0),MONTH(AK21),DAY(AK21)))</f>
        <v/>
      </c>
      <c r="L21" s="15" t="str">
        <f aca="false">IF(AJ21=0,"",ROUND((AsOfDate-AK21)/365.25,1))</f>
        <v/>
      </c>
      <c r="M21" s="16" t="str">
        <f aca="false">IF(AJ21=0,"",IF(AsOfDate&lt;AK21,"-",DATEDIF(AK21,AsOfDate,"y")&amp;"y "&amp;DATEDIF(AK21,AsOfDate,"ym")&amp;"m "&amp;DATEDIF(AK21,AsOfDate,"md")&amp;"d"))</f>
        <v/>
      </c>
      <c r="N21" s="17" t="str">
        <f aca="false">IF(AJ21=0,"",O21*HoursPerDay)</f>
        <v/>
      </c>
      <c r="O21" s="17" t="str">
        <f aca="false">IF(AJ21=0,"",MAX(0,BC21-BP21))</f>
        <v/>
      </c>
      <c r="P21" s="18"/>
      <c r="Q21" s="16"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16" t="str">
        <f aca="false">IF(AJ21=0,"",IF(AV21="None",IF(O21&gt;0,"No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IF(AJ21=0,"",IF(AV21="None","",EDATE(AK21,BE21)))</f>
        <v/>
      </c>
      <c r="T21" s="17" t="str">
        <f aca="false">IF(AJ21=0,"",IF(NOT(LH_Ready),"",IF($F21&gt;PFYDate,0,IF(LH_ColPeriod=0,W21-U21+V21,SUMIFS(INDEX(LH_Data,0,LH_ColAcc),INDEX(LH_Data,0,LH_ColFirst),$A21,INDEX(LH_Data,0,LH_ColSur),$B21,INDEX(LH_Data,0,LH_ColCat),BonusCat,INDEX(LH_Data,0,LH_ColPeriod),LH_OpenLabel)*UnitFactor))))</f>
        <v/>
      </c>
      <c r="U21" s="17" t="str">
        <f aca="false">IF(AJ21=0,"",IF(NOT(LH_Ready),"",SUMIFS(INDEX(LH_Data,0,LH_ColAcc),INDEX(LH_Data,0,LH_ColFirst),$A21,INDEX(LH_Data,0,LH_ColSur),$B21,INDEX(LH_Data,0,LH_ColCat),BonusCat,INDEX(LH_Data,0,LH_ColStart),"&gt;="&amp;AK21)*UnitFactor))</f>
        <v/>
      </c>
      <c r="V21" s="17" t="str">
        <f aca="false">IF(AJ21=0,"",IF(NOT(LH_Ready),"",SUMIFS(INDEX(LH_Data,0,LH_ColTaken),INDEX(LH_Data,0,LH_ColFirst),$A21,INDEX(LH_Data,0,LH_ColSur),$B21,INDEX(LH_Data,0,LH_ColCat),BonusCat,INDEX(LH_Data,0,LH_ColStart),"&gt;="&amp;AK21)*UnitFactor))</f>
        <v/>
      </c>
      <c r="W21" s="17" t="str">
        <f aca="false">IF(AJ21=0,"",IF(NOT(LH_Ready),"",IF(BG21=0,0,INDEX(INDEX(LH_Data,0,LH_ColClose),BG21-1)*UnitFactor)))</f>
        <v/>
      </c>
      <c r="X21" s="17" t="str">
        <f aca="false">IF(AJ21=0,"",(MAX(0,BC21-BP21)-MAX(0,BD21-BP21))*HoursPerDay)</f>
        <v/>
      </c>
      <c r="Y21" s="17" t="str">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
      </c>
      <c r="Z21" s="16" t="str">
        <f aca="false">IF(OR(AJ21=0,Y21=""),"",IF(Y21&gt;0,"Yes","No"))</f>
        <v/>
      </c>
      <c r="AA21" s="16"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
      </c>
      <c r="AB21" s="17" t="str">
        <f aca="false">IF(OR(AJ21=0,T21=""),"",MAX(0,BD21-BP21)*HoursPerDay-T21)</f>
        <v/>
      </c>
      <c r="AC21" s="16" t="str">
        <f aca="false">IF(AJ21=0,"",BF21)</f>
        <v/>
      </c>
      <c r="AD21" s="16"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17" t="str">
        <f aca="false">IF(AJ21=0,"",O21-MAX(0,BK21-BP21))</f>
        <v/>
      </c>
      <c r="AF21" s="14" t="str">
        <f aca="false">IF(OR(AJ21=0,AE21="",N(AE21)=0,BL21=""),"",EDATE(AK21,BL21))</f>
        <v/>
      </c>
      <c r="AG21" s="17" t="str">
        <f aca="false">IF(AJ21=0,"",MIN(BC21,BP21))</f>
        <v/>
      </c>
      <c r="AH21" s="12"/>
      <c r="AI21" s="12"/>
      <c r="AJ21" s="16" t="n">
        <f aca="false">IF(OR(LEN($A21&amp;$B21)=0,$F21=""),0,1)</f>
        <v>0</v>
      </c>
      <c r="AK21" s="14" t="str">
        <f aca="false">IF(AJ21=0,"",IF(PreSchemeCounts="No",MAX(SchemeStart,IF($J21&lt;&gt;"",$J21,IF(OR(CasualCounts="Yes",COUNT($G21:$I21)=0),$F21,IF(Apply2026="No",IF($I21="",$F21,$I21),IF(COUNT($H21:$I21)=0,$F21,MIN($H21:$I21)))))),IF($J21&lt;&gt;"",$J21,IF(OR(CasualCounts="Yes",COUNT($G21:$I21)=0),$F21,IF(Apply2026="No",IF($I21="",$F21,$I21),IF(COUNT($H21:$I21)=0,$F21,MIN($H21:$I21)))))))</f>
        <v/>
      </c>
      <c r="AL21" s="16" t="str">
        <f aca="false">IF(AJ21=0,"",COUNT($G21:$I21))</f>
        <v/>
      </c>
      <c r="AM21" s="14" t="str">
        <f aca="false">IF(AJ21=0,"",IFERROR(SMALL($G21:$I21,1),""))</f>
        <v/>
      </c>
      <c r="AN21" s="14" t="str">
        <f aca="false">IF(AJ21=0,"",IFERROR(SMALL($G21:$I21,2),""))</f>
        <v/>
      </c>
      <c r="AO21" s="14" t="str">
        <f aca="false">IF(AJ21=0,"",IFERROR(SMALL($G21:$I21,3),""))</f>
        <v/>
      </c>
      <c r="AP21" s="16" t="str">
        <f aca="false">IF(AJ21=0,"",IF(AM21="","",IF(AM21=$H21,"Part-Time",IF(AM21=$I21,"Full-Time","Casual"))))</f>
        <v/>
      </c>
      <c r="AQ21" s="16" t="str">
        <f aca="false">IF(AJ21=0,"",IF(AN21="","",IF(AN21=$H21,"Part-Time",IF(AN21=$I21,"Full-Time","Casual"))))</f>
        <v/>
      </c>
      <c r="AR21" s="16" t="str">
        <f aca="false">IF(AJ21=0,"",IF(AO21="","",IF(AO21=$H21,"Part-Time",IF(AO21=$I21,"Full-Time","Casual"))))</f>
        <v/>
      </c>
      <c r="AS21" s="16"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
      </c>
      <c r="AT21" s="16" t="str">
        <f aca="false">IF(AJ21=0,"",IF(AL21&lt;2,"",IF(OR(ISNUMBER(SEARCH("full",AQ21)),UPPER(TRIM(AQ21))="FT",UPPER(TRIM(AQ21))="FTE"),"FT",IF(AND(OR(ISNUMBER(SEARCH("part",AQ21)),UPPER(TRIM(AQ21))="PT",UPPER(TRIM(AQ21))="PTE"),Apply2026="Yes",OR($P21="",N($P21)&gt;=PT_MinHours)),"PT","None"))))</f>
        <v/>
      </c>
      <c r="AU21" s="16" t="str">
        <f aca="false">IF(AJ21=0,"",IF(AL21&lt;3,"",IF(OR(ISNUMBER(SEARCH("full",AR21)),UPPER(TRIM(AR21))="FT",UPPER(TRIM(AR21))="FTE"),"FT",IF(AND(OR(ISNUMBER(SEARCH("part",AR21)),UPPER(TRIM(AR21))="PT",UPPER(TRIM(AR21))="PTE"),Apply2026="Yes",OR($P21="",N($P21)&gt;=PT_MinHours)),"PT","None"))))</f>
        <v/>
      </c>
      <c r="AV21" s="16" t="str">
        <f aca="false">IF(AJ21=0,"",IF(AND(AL21&gt;=3,AO21&lt;=AsOfDate),AU21,IF(AND(AL21&gt;=2,AN21&lt;=AsOfDate),AT21,AS21)))</f>
        <v/>
      </c>
      <c r="AW21" s="16" t="str">
        <f aca="false">IF(AJ21=0,"",IF(AsOfDate&lt;AK21,-1,12*(YEAR(AsOfDate)-YEAR(AK21))+MONTH(AsOfDate)-MONTH(AK21)-IF(DAY(AsOfDate)&lt;MIN(DAY(AK21),DAY(EOMONTH(AsOfDate,0))),1,0)))</f>
        <v/>
      </c>
      <c r="AX21" s="16" t="str">
        <f aca="false">IF(AJ21=0,"",IF(OR(AL21&lt;2,AN21&gt;AsOfDate),AW21,IF((AN21-1)&lt;AK21,-1,12*(YEAR((AN21-1))-YEAR(AK21))+MONTH((AN21-1))-MONTH(AK21)-IF(DAY((AN21-1))&lt;MIN(DAY(AK21),DAY(EOMONTH((AN21-1),0))),1,0))))</f>
        <v/>
      </c>
      <c r="AY21" s="16" t="str">
        <f aca="false">IF(AJ21=0,"",IF(OR(AL21&lt;3,AO21&gt;AsOfDate),AW21,IF((AO21-1)&lt;AK21,-1,12*(YEAR((AO21-1))-YEAR(AK21))+MONTH((AO21-1))-MONTH(AK21)-IF(DAY((AO21-1))&lt;MIN(DAY(AK21),DAY(EOMONTH((AO21-1),0))),1,0))))</f>
        <v/>
      </c>
      <c r="AZ21" s="16" t="str">
        <f aca="false">IF(AJ21=0,"",IF(PFYDate&lt;AK21,-1,12*(YEAR(PFYDate)-YEAR(AK21))+MONTH(PFYDate)-MONTH(AK21)-IF(DAY(PFYDate)&lt;MIN(DAY(AK21),DAY(EOMONTH(PFYDate,0))),1,0)))</f>
        <v/>
      </c>
      <c r="BA21" s="16" t="str">
        <f aca="false">IF(AJ21=0,"",IF(OR(AL21&lt;2,AN21&gt;PFYDate),AZ21,IF((AN21-1)&lt;AK21,-1,12*(YEAR((AN21-1))-YEAR(AK21))+MONTH((AN21-1))-MONTH(AK21)-IF(DAY((AN21-1))&lt;MIN(DAY(AK21),DAY(EOMONTH((AN21-1),0))),1,0))))</f>
        <v/>
      </c>
      <c r="BB21" s="16" t="str">
        <f aca="false">IF(AJ21=0,"",IF(OR(AL21&lt;3,AO21&gt;PFYDate),AZ21,IF((AO21-1)&lt;AK21,-1,12*(YEAR((AO21-1))-YEAR(AK21))+MONTH((AO21-1))-MONTH(AK21)-IF(DAY((AO21-1))&lt;MIN(DAY(AK21),DAY(EOMONTH((AO21-1),0))),1,0))))</f>
        <v/>
      </c>
      <c r="BC21" s="16" t="str">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
      </c>
      <c r="BD21" s="16" t="str">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
      </c>
      <c r="BE21" s="16" t="str">
        <f aca="false">IF(AJ21=0,"",IF(AV21="FT",IF(AW21&lt;FT_First,FT_First,IF(AW21&lt;FT_Y5,MIN(FT_Y5,FT_First+FT_Int1*(INT((AW21-FT_First)/FT_Int1)+1)),FT_Y5+12*INT((AW21-FT_Y5)/12)+FT_Int2*(INT(MOD(AW21-FT_Y5,12)/FT_Int2)+1))),IF(AV21="PT",IF(AW21&lt;PT_First,PT_First,PT_First+PT_Int*(INT((AW21-PT_First)/PT_Int)+1)),"")))</f>
        <v/>
      </c>
      <c r="BF21" s="16" t="str">
        <f aca="false">IF(AJ21=0,"",IF(NOT(LH_Ready),0,COUNTIFS(INDEX(LH_Data,0,LH_ColFirst),$A21,INDEX(LH_Data,0,LH_ColSur),$B21,INDEX(LH_Data,0,LH_ColCat),BonusCat)))</f>
        <v/>
      </c>
      <c r="BG21" s="16" t="str">
        <f aca="false">IF(AJ21=0,"",IF(OR(NOT(LH_Ready),BF21=0),0,SUMPRODUCT(MAX((INDEX(LH_Data,0,LH_ColFirst)=$A21)*(INDEX(LH_Data,0,LH_ColSur)=$B21)*(INDEX(LH_Data,0,LH_ColCat)=BonusCat)*ROW(LH_Data)))))</f>
        <v/>
      </c>
      <c r="BH21" s="16" t="str">
        <f aca="false">IF(AJ21=0,"",IF(EOMONTH(AsOfDate,-1)&lt;AK21,-1,12*(YEAR(EOMONTH(AsOfDate,-1))-YEAR(AK21))+MONTH(EOMONTH(AsOfDate,-1))-MONTH(AK21)-IF(DAY(EOMONTH(AsOfDate,-1))&lt;MIN(DAY(AK21),DAY(EOMONTH(EOMONTH(AsOfDate,-1),0))),1,0)))</f>
        <v/>
      </c>
      <c r="BI21" s="16" t="str">
        <f aca="false">IF(AJ21=0,"",IF(OR(AL21&lt;2,AN21&gt;EOMONTH(AsOfDate,-1)),BH21,IF((AN21-1)&lt;AK21,-1,12*(YEAR((AN21-1))-YEAR(AK21))+MONTH((AN21-1))-MONTH(AK21)-IF(DAY((AN21-1))&lt;MIN(DAY(AK21),DAY(EOMONTH((AN21-1),0))),1,0))))</f>
        <v/>
      </c>
      <c r="BJ21" s="16" t="str">
        <f aca="false">IF(AJ21=0,"",IF(OR(AL21&lt;3,AO21&gt;EOMONTH(AsOfDate,-1)),BH21,IF((AO21-1)&lt;AK21,-1,12*(YEAR((AO21-1))-YEAR(AK21))+MONTH((AO21-1))-MONTH(AK21)-IF(DAY((AO21-1))&lt;MIN(DAY(AK21),DAY(EOMONTH((AO21-1),0))),1,0))))</f>
        <v/>
      </c>
      <c r="BK21" s="16" t="str">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
      </c>
      <c r="BL21" s="16" t="str">
        <f aca="false">IF(AJ21=0,"",IF(AV21="FT",IF(AW21&lt;FT_First,"",IF(AW21&lt;FT_Y5,FT_First+FT_Int1*INT((AW21-FT_First)/FT_Int1),FT_Y5+FT_Int2*INT((AW21-FT_Y5)/FT_Int2))),IF(AV21="PT",IF(AW21&lt;PT_First,"",PT_First+PT_Int*INT((AW21-PT_First)/PT_Int)),"")))</f>
        <v/>
      </c>
      <c r="BM21" s="16" t="str">
        <f aca="false">IF(AJ21=0,"",IF((SchemeStart-1)&lt;AK21,-1,12*(YEAR((SchemeStart-1))-YEAR(AK21))+MONTH((SchemeStart-1))-MONTH(AK21)-IF(DAY((SchemeStart-1))&lt;MIN(DAY(AK21),DAY(EOMONTH((SchemeStart-1),0))),1,0)))</f>
        <v/>
      </c>
      <c r="BN21" s="16" t="str">
        <f aca="false">IF(AJ21=0,"",IF(OR(AL21&lt;2,AN21&gt;(SchemeStart-1)),BM21,IF((AN21-1)&lt;AK21,-1,12*(YEAR((AN21-1))-YEAR(AK21))+MONTH((AN21-1))-MONTH(AK21)-IF(DAY((AN21-1))&lt;MIN(DAY(AK21),DAY(EOMONTH((AN21-1),0))),1,0))))</f>
        <v/>
      </c>
      <c r="BO21" s="16" t="str">
        <f aca="false">IF(AJ21=0,"",IF(OR(AL21&lt;3,AO21&gt;(SchemeStart-1)),BM21,IF((AO21-1)&lt;AK21,-1,12*(YEAR((AO21-1))-YEAR(AK21))+MONTH((AO21-1))-MONTH(AK21)-IF(DAY((AO21-1))&lt;MIN(DAY(AK21),DAY(EOMONTH((AO21-1),0))),1,0))))</f>
        <v/>
      </c>
      <c r="BP21" s="16" t="str">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
      </c>
      <c r="BQ21" s="0" t="str">
        <f aca="false">IF(LEN($A21&amp;$B21)=0,"",$A21&amp;" "&amp;$B21)</f>
        <v/>
      </c>
    </row>
    <row r="22" customFormat="false" ht="15" hidden="false" customHeight="false" outlineLevel="0" collapsed="false">
      <c r="A22" s="12"/>
      <c r="B22" s="12"/>
      <c r="C22" s="12"/>
      <c r="D22" s="13"/>
      <c r="E22" s="14" t="str">
        <f aca="false">IF(OR(AJ22=0,$D22=""),"",DATE(YEAR(AsOfDate)+IF(DATE(YEAR(AsOfDate),MONTH($D22),DAY($D22))&lt;=AsOfDate,1,0),MONTH($D22),DAY($D22)))</f>
        <v/>
      </c>
      <c r="F22" s="13"/>
      <c r="G22" s="13"/>
      <c r="H22" s="13"/>
      <c r="I22" s="13"/>
      <c r="J22" s="13"/>
      <c r="K22" s="14" t="str">
        <f aca="false">IF(AJ22=0,"",DATE(YEAR(AsOfDate)+IF(DATE(YEAR(AsOfDate),MONTH(AK22),DAY(AK22))&lt;=AsOfDate,1,0),MONTH(AK22),DAY(AK22)))</f>
        <v/>
      </c>
      <c r="L22" s="15" t="str">
        <f aca="false">IF(AJ22=0,"",ROUND((AsOfDate-AK22)/365.25,1))</f>
        <v/>
      </c>
      <c r="M22" s="16" t="str">
        <f aca="false">IF(AJ22=0,"",IF(AsOfDate&lt;AK22,"-",DATEDIF(AK22,AsOfDate,"y")&amp;"y "&amp;DATEDIF(AK22,AsOfDate,"ym")&amp;"m "&amp;DATEDIF(AK22,AsOfDate,"md")&amp;"d"))</f>
        <v/>
      </c>
      <c r="N22" s="17" t="str">
        <f aca="false">IF(AJ22=0,"",O22*HoursPerDay)</f>
        <v/>
      </c>
      <c r="O22" s="17" t="str">
        <f aca="false">IF(AJ22=0,"",MAX(0,BC22-BP22))</f>
        <v/>
      </c>
      <c r="P22" s="18"/>
      <c r="Q22" s="16"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16" t="str">
        <f aca="false">IF(AJ22=0,"",IF(AV22="None",IF(O22&gt;0,"No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IF(AJ22=0,"",IF(AV22="None","",EDATE(AK22,BE22)))</f>
        <v/>
      </c>
      <c r="T22" s="17" t="str">
        <f aca="false">IF(AJ22=0,"",IF(NOT(LH_Ready),"",IF($F22&gt;PFYDate,0,IF(LH_ColPeriod=0,W22-U22+V22,SUMIFS(INDEX(LH_Data,0,LH_ColAcc),INDEX(LH_Data,0,LH_ColFirst),$A22,INDEX(LH_Data,0,LH_ColSur),$B22,INDEX(LH_Data,0,LH_ColCat),BonusCat,INDEX(LH_Data,0,LH_ColPeriod),LH_OpenLabel)*UnitFactor))))</f>
        <v/>
      </c>
      <c r="U22" s="17" t="str">
        <f aca="false">IF(AJ22=0,"",IF(NOT(LH_Ready),"",SUMIFS(INDEX(LH_Data,0,LH_ColAcc),INDEX(LH_Data,0,LH_ColFirst),$A22,INDEX(LH_Data,0,LH_ColSur),$B22,INDEX(LH_Data,0,LH_ColCat),BonusCat,INDEX(LH_Data,0,LH_ColStart),"&gt;="&amp;AK22)*UnitFactor))</f>
        <v/>
      </c>
      <c r="V22" s="17" t="str">
        <f aca="false">IF(AJ22=0,"",IF(NOT(LH_Ready),"",SUMIFS(INDEX(LH_Data,0,LH_ColTaken),INDEX(LH_Data,0,LH_ColFirst),$A22,INDEX(LH_Data,0,LH_ColSur),$B22,INDEX(LH_Data,0,LH_ColCat),BonusCat,INDEX(LH_Data,0,LH_ColStart),"&gt;="&amp;AK22)*UnitFactor))</f>
        <v/>
      </c>
      <c r="W22" s="17" t="str">
        <f aca="false">IF(AJ22=0,"",IF(NOT(LH_Ready),"",IF(BG22=0,0,INDEX(INDEX(LH_Data,0,LH_ColClose),BG22-1)*UnitFactor)))</f>
        <v/>
      </c>
      <c r="X22" s="17" t="str">
        <f aca="false">IF(AJ22=0,"",(MAX(0,BC22-BP22)-MAX(0,BD22-BP22))*HoursPerDay)</f>
        <v/>
      </c>
      <c r="Y22" s="17" t="str">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
      </c>
      <c r="Z22" s="16" t="str">
        <f aca="false">IF(OR(AJ22=0,Y22=""),"",IF(Y22&gt;0,"Yes","No"))</f>
        <v/>
      </c>
      <c r="AA22" s="16"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
      </c>
      <c r="AB22" s="17" t="str">
        <f aca="false">IF(OR(AJ22=0,T22=""),"",MAX(0,BD22-BP22)*HoursPerDay-T22)</f>
        <v/>
      </c>
      <c r="AC22" s="16" t="str">
        <f aca="false">IF(AJ22=0,"",BF22)</f>
        <v/>
      </c>
      <c r="AD22" s="16"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17" t="str">
        <f aca="false">IF(AJ22=0,"",O22-MAX(0,BK22-BP22))</f>
        <v/>
      </c>
      <c r="AF22" s="14" t="str">
        <f aca="false">IF(OR(AJ22=0,AE22="",N(AE22)=0,BL22=""),"",EDATE(AK22,BL22))</f>
        <v/>
      </c>
      <c r="AG22" s="17" t="str">
        <f aca="false">IF(AJ22=0,"",MIN(BC22,BP22))</f>
        <v/>
      </c>
      <c r="AH22" s="12"/>
      <c r="AI22" s="12"/>
      <c r="AJ22" s="16" t="n">
        <f aca="false">IF(OR(LEN($A22&amp;$B22)=0,$F22=""),0,1)</f>
        <v>0</v>
      </c>
      <c r="AK22" s="14" t="str">
        <f aca="false">IF(AJ22=0,"",IF(PreSchemeCounts="No",MAX(SchemeStart,IF($J22&lt;&gt;"",$J22,IF(OR(CasualCounts="Yes",COUNT($G22:$I22)=0),$F22,IF(Apply2026="No",IF($I22="",$F22,$I22),IF(COUNT($H22:$I22)=0,$F22,MIN($H22:$I22)))))),IF($J22&lt;&gt;"",$J22,IF(OR(CasualCounts="Yes",COUNT($G22:$I22)=0),$F22,IF(Apply2026="No",IF($I22="",$F22,$I22),IF(COUNT($H22:$I22)=0,$F22,MIN($H22:$I22)))))))</f>
        <v/>
      </c>
      <c r="AL22" s="16" t="str">
        <f aca="false">IF(AJ22=0,"",COUNT($G22:$I22))</f>
        <v/>
      </c>
      <c r="AM22" s="14" t="str">
        <f aca="false">IF(AJ22=0,"",IFERROR(SMALL($G22:$I22,1),""))</f>
        <v/>
      </c>
      <c r="AN22" s="14" t="str">
        <f aca="false">IF(AJ22=0,"",IFERROR(SMALL($G22:$I22,2),""))</f>
        <v/>
      </c>
      <c r="AO22" s="14" t="str">
        <f aca="false">IF(AJ22=0,"",IFERROR(SMALL($G22:$I22,3),""))</f>
        <v/>
      </c>
      <c r="AP22" s="16" t="str">
        <f aca="false">IF(AJ22=0,"",IF(AM22="","",IF(AM22=$H22,"Part-Time",IF(AM22=$I22,"Full-Time","Casual"))))</f>
        <v/>
      </c>
      <c r="AQ22" s="16" t="str">
        <f aca="false">IF(AJ22=0,"",IF(AN22="","",IF(AN22=$H22,"Part-Time",IF(AN22=$I22,"Full-Time","Casual"))))</f>
        <v/>
      </c>
      <c r="AR22" s="16" t="str">
        <f aca="false">IF(AJ22=0,"",IF(AO22="","",IF(AO22=$H22,"Part-Time",IF(AO22=$I22,"Full-Time","Casual"))))</f>
        <v/>
      </c>
      <c r="AS22" s="16"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
      </c>
      <c r="AT22" s="16" t="str">
        <f aca="false">IF(AJ22=0,"",IF(AL22&lt;2,"",IF(OR(ISNUMBER(SEARCH("full",AQ22)),UPPER(TRIM(AQ22))="FT",UPPER(TRIM(AQ22))="FTE"),"FT",IF(AND(OR(ISNUMBER(SEARCH("part",AQ22)),UPPER(TRIM(AQ22))="PT",UPPER(TRIM(AQ22))="PTE"),Apply2026="Yes",OR($P22="",N($P22)&gt;=PT_MinHours)),"PT","None"))))</f>
        <v/>
      </c>
      <c r="AU22" s="16" t="str">
        <f aca="false">IF(AJ22=0,"",IF(AL22&lt;3,"",IF(OR(ISNUMBER(SEARCH("full",AR22)),UPPER(TRIM(AR22))="FT",UPPER(TRIM(AR22))="FTE"),"FT",IF(AND(OR(ISNUMBER(SEARCH("part",AR22)),UPPER(TRIM(AR22))="PT",UPPER(TRIM(AR22))="PTE"),Apply2026="Yes",OR($P22="",N($P22)&gt;=PT_MinHours)),"PT","None"))))</f>
        <v/>
      </c>
      <c r="AV22" s="16" t="str">
        <f aca="false">IF(AJ22=0,"",IF(AND(AL22&gt;=3,AO22&lt;=AsOfDate),AU22,IF(AND(AL22&gt;=2,AN22&lt;=AsOfDate),AT22,AS22)))</f>
        <v/>
      </c>
      <c r="AW22" s="16" t="str">
        <f aca="false">IF(AJ22=0,"",IF(AsOfDate&lt;AK22,-1,12*(YEAR(AsOfDate)-YEAR(AK22))+MONTH(AsOfDate)-MONTH(AK22)-IF(DAY(AsOfDate)&lt;MIN(DAY(AK22),DAY(EOMONTH(AsOfDate,0))),1,0)))</f>
        <v/>
      </c>
      <c r="AX22" s="16" t="str">
        <f aca="false">IF(AJ22=0,"",IF(OR(AL22&lt;2,AN22&gt;AsOfDate),AW22,IF((AN22-1)&lt;AK22,-1,12*(YEAR((AN22-1))-YEAR(AK22))+MONTH((AN22-1))-MONTH(AK22)-IF(DAY((AN22-1))&lt;MIN(DAY(AK22),DAY(EOMONTH((AN22-1),0))),1,0))))</f>
        <v/>
      </c>
      <c r="AY22" s="16" t="str">
        <f aca="false">IF(AJ22=0,"",IF(OR(AL22&lt;3,AO22&gt;AsOfDate),AW22,IF((AO22-1)&lt;AK22,-1,12*(YEAR((AO22-1))-YEAR(AK22))+MONTH((AO22-1))-MONTH(AK22)-IF(DAY((AO22-1))&lt;MIN(DAY(AK22),DAY(EOMONTH((AO22-1),0))),1,0))))</f>
        <v/>
      </c>
      <c r="AZ22" s="16" t="str">
        <f aca="false">IF(AJ22=0,"",IF(PFYDate&lt;AK22,-1,12*(YEAR(PFYDate)-YEAR(AK22))+MONTH(PFYDate)-MONTH(AK22)-IF(DAY(PFYDate)&lt;MIN(DAY(AK22),DAY(EOMONTH(PFYDate,0))),1,0)))</f>
        <v/>
      </c>
      <c r="BA22" s="16" t="str">
        <f aca="false">IF(AJ22=0,"",IF(OR(AL22&lt;2,AN22&gt;PFYDate),AZ22,IF((AN22-1)&lt;AK22,-1,12*(YEAR((AN22-1))-YEAR(AK22))+MONTH((AN22-1))-MONTH(AK22)-IF(DAY((AN22-1))&lt;MIN(DAY(AK22),DAY(EOMONTH((AN22-1),0))),1,0))))</f>
        <v/>
      </c>
      <c r="BB22" s="16" t="str">
        <f aca="false">IF(AJ22=0,"",IF(OR(AL22&lt;3,AO22&gt;PFYDate),AZ22,IF((AO22-1)&lt;AK22,-1,12*(YEAR((AO22-1))-YEAR(AK22))+MONTH((AO22-1))-MONTH(AK22)-IF(DAY((AO22-1))&lt;MIN(DAY(AK22),DAY(EOMONTH((AO22-1),0))),1,0))))</f>
        <v/>
      </c>
      <c r="BC22" s="16" t="str">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
      </c>
      <c r="BD22" s="16" t="str">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
      </c>
      <c r="BE22" s="16" t="str">
        <f aca="false">IF(AJ22=0,"",IF(AV22="FT",IF(AW22&lt;FT_First,FT_First,IF(AW22&lt;FT_Y5,MIN(FT_Y5,FT_First+FT_Int1*(INT((AW22-FT_First)/FT_Int1)+1)),FT_Y5+12*INT((AW22-FT_Y5)/12)+FT_Int2*(INT(MOD(AW22-FT_Y5,12)/FT_Int2)+1))),IF(AV22="PT",IF(AW22&lt;PT_First,PT_First,PT_First+PT_Int*(INT((AW22-PT_First)/PT_Int)+1)),"")))</f>
        <v/>
      </c>
      <c r="BF22" s="16" t="str">
        <f aca="false">IF(AJ22=0,"",IF(NOT(LH_Ready),0,COUNTIFS(INDEX(LH_Data,0,LH_ColFirst),$A22,INDEX(LH_Data,0,LH_ColSur),$B22,INDEX(LH_Data,0,LH_ColCat),BonusCat)))</f>
        <v/>
      </c>
      <c r="BG22" s="16" t="str">
        <f aca="false">IF(AJ22=0,"",IF(OR(NOT(LH_Ready),BF22=0),0,SUMPRODUCT(MAX((INDEX(LH_Data,0,LH_ColFirst)=$A22)*(INDEX(LH_Data,0,LH_ColSur)=$B22)*(INDEX(LH_Data,0,LH_ColCat)=BonusCat)*ROW(LH_Data)))))</f>
        <v/>
      </c>
      <c r="BH22" s="16" t="str">
        <f aca="false">IF(AJ22=0,"",IF(EOMONTH(AsOfDate,-1)&lt;AK22,-1,12*(YEAR(EOMONTH(AsOfDate,-1))-YEAR(AK22))+MONTH(EOMONTH(AsOfDate,-1))-MONTH(AK22)-IF(DAY(EOMONTH(AsOfDate,-1))&lt;MIN(DAY(AK22),DAY(EOMONTH(EOMONTH(AsOfDate,-1),0))),1,0)))</f>
        <v/>
      </c>
      <c r="BI22" s="16" t="str">
        <f aca="false">IF(AJ22=0,"",IF(OR(AL22&lt;2,AN22&gt;EOMONTH(AsOfDate,-1)),BH22,IF((AN22-1)&lt;AK22,-1,12*(YEAR((AN22-1))-YEAR(AK22))+MONTH((AN22-1))-MONTH(AK22)-IF(DAY((AN22-1))&lt;MIN(DAY(AK22),DAY(EOMONTH((AN22-1),0))),1,0))))</f>
        <v/>
      </c>
      <c r="BJ22" s="16" t="str">
        <f aca="false">IF(AJ22=0,"",IF(OR(AL22&lt;3,AO22&gt;EOMONTH(AsOfDate,-1)),BH22,IF((AO22-1)&lt;AK22,-1,12*(YEAR((AO22-1))-YEAR(AK22))+MONTH((AO22-1))-MONTH(AK22)-IF(DAY((AO22-1))&lt;MIN(DAY(AK22),DAY(EOMONTH((AO22-1),0))),1,0))))</f>
        <v/>
      </c>
      <c r="BK22" s="16" t="str">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
      </c>
      <c r="BL22" s="16" t="str">
        <f aca="false">IF(AJ22=0,"",IF(AV22="FT",IF(AW22&lt;FT_First,"",IF(AW22&lt;FT_Y5,FT_First+FT_Int1*INT((AW22-FT_First)/FT_Int1),FT_Y5+FT_Int2*INT((AW22-FT_Y5)/FT_Int2))),IF(AV22="PT",IF(AW22&lt;PT_First,"",PT_First+PT_Int*INT((AW22-PT_First)/PT_Int)),"")))</f>
        <v/>
      </c>
      <c r="BM22" s="16" t="str">
        <f aca="false">IF(AJ22=0,"",IF((SchemeStart-1)&lt;AK22,-1,12*(YEAR((SchemeStart-1))-YEAR(AK22))+MONTH((SchemeStart-1))-MONTH(AK22)-IF(DAY((SchemeStart-1))&lt;MIN(DAY(AK22),DAY(EOMONTH((SchemeStart-1),0))),1,0)))</f>
        <v/>
      </c>
      <c r="BN22" s="16" t="str">
        <f aca="false">IF(AJ22=0,"",IF(OR(AL22&lt;2,AN22&gt;(SchemeStart-1)),BM22,IF((AN22-1)&lt;AK22,-1,12*(YEAR((AN22-1))-YEAR(AK22))+MONTH((AN22-1))-MONTH(AK22)-IF(DAY((AN22-1))&lt;MIN(DAY(AK22),DAY(EOMONTH((AN22-1),0))),1,0))))</f>
        <v/>
      </c>
      <c r="BO22" s="16" t="str">
        <f aca="false">IF(AJ22=0,"",IF(OR(AL22&lt;3,AO22&gt;(SchemeStart-1)),BM22,IF((AO22-1)&lt;AK22,-1,12*(YEAR((AO22-1))-YEAR(AK22))+MONTH((AO22-1))-MONTH(AK22)-IF(DAY((AO22-1))&lt;MIN(DAY(AK22),DAY(EOMONTH((AO22-1),0))),1,0))))</f>
        <v/>
      </c>
      <c r="BP22" s="16" t="str">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
      </c>
      <c r="BQ22" s="0" t="str">
        <f aca="false">IF(LEN($A22&amp;$B22)=0,"",$A22&amp;" "&amp;$B22)</f>
        <v/>
      </c>
    </row>
    <row r="23" customFormat="false" ht="15" hidden="false" customHeight="false" outlineLevel="0" collapsed="false">
      <c r="A23" s="12"/>
      <c r="B23" s="12"/>
      <c r="C23" s="12"/>
      <c r="D23" s="13"/>
      <c r="E23" s="14" t="str">
        <f aca="false">IF(OR(AJ23=0,$D23=""),"",DATE(YEAR(AsOfDate)+IF(DATE(YEAR(AsOfDate),MONTH($D23),DAY($D23))&lt;=AsOfDate,1,0),MONTH($D23),DAY($D23)))</f>
        <v/>
      </c>
      <c r="F23" s="13"/>
      <c r="G23" s="13"/>
      <c r="H23" s="13"/>
      <c r="I23" s="13"/>
      <c r="J23" s="13"/>
      <c r="K23" s="14" t="str">
        <f aca="false">IF(AJ23=0,"",DATE(YEAR(AsOfDate)+IF(DATE(YEAR(AsOfDate),MONTH(AK23),DAY(AK23))&lt;=AsOfDate,1,0),MONTH(AK23),DAY(AK23)))</f>
        <v/>
      </c>
      <c r="L23" s="15" t="str">
        <f aca="false">IF(AJ23=0,"",ROUND((AsOfDate-AK23)/365.25,1))</f>
        <v/>
      </c>
      <c r="M23" s="16" t="str">
        <f aca="false">IF(AJ23=0,"",IF(AsOfDate&lt;AK23,"-",DATEDIF(AK23,AsOfDate,"y")&amp;"y "&amp;DATEDIF(AK23,AsOfDate,"ym")&amp;"m "&amp;DATEDIF(AK23,AsOfDate,"md")&amp;"d"))</f>
        <v/>
      </c>
      <c r="N23" s="17" t="str">
        <f aca="false">IF(AJ23=0,"",O23*HoursPerDay)</f>
        <v/>
      </c>
      <c r="O23" s="17" t="str">
        <f aca="false">IF(AJ23=0,"",MAX(0,BC23-BP23))</f>
        <v/>
      </c>
      <c r="P23" s="18"/>
      <c r="Q23" s="16"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16" t="str">
        <f aca="false">IF(AJ23=0,"",IF(AV23="None",IF(O23&gt;0,"No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IF(AJ23=0,"",IF(AV23="None","",EDATE(AK23,BE23)))</f>
        <v/>
      </c>
      <c r="T23" s="17" t="str">
        <f aca="false">IF(AJ23=0,"",IF(NOT(LH_Ready),"",IF($F23&gt;PFYDate,0,IF(LH_ColPeriod=0,W23-U23+V23,SUMIFS(INDEX(LH_Data,0,LH_ColAcc),INDEX(LH_Data,0,LH_ColFirst),$A23,INDEX(LH_Data,0,LH_ColSur),$B23,INDEX(LH_Data,0,LH_ColCat),BonusCat,INDEX(LH_Data,0,LH_ColPeriod),LH_OpenLabel)*UnitFactor))))</f>
        <v/>
      </c>
      <c r="U23" s="17" t="str">
        <f aca="false">IF(AJ23=0,"",IF(NOT(LH_Ready),"",SUMIFS(INDEX(LH_Data,0,LH_ColAcc),INDEX(LH_Data,0,LH_ColFirst),$A23,INDEX(LH_Data,0,LH_ColSur),$B23,INDEX(LH_Data,0,LH_ColCat),BonusCat,INDEX(LH_Data,0,LH_ColStart),"&gt;="&amp;AK23)*UnitFactor))</f>
        <v/>
      </c>
      <c r="V23" s="17" t="str">
        <f aca="false">IF(AJ23=0,"",IF(NOT(LH_Ready),"",SUMIFS(INDEX(LH_Data,0,LH_ColTaken),INDEX(LH_Data,0,LH_ColFirst),$A23,INDEX(LH_Data,0,LH_ColSur),$B23,INDEX(LH_Data,0,LH_ColCat),BonusCat,INDEX(LH_Data,0,LH_ColStart),"&gt;="&amp;AK23)*UnitFactor))</f>
        <v/>
      </c>
      <c r="W23" s="17" t="str">
        <f aca="false">IF(AJ23=0,"",IF(NOT(LH_Ready),"",IF(BG23=0,0,INDEX(INDEX(LH_Data,0,LH_ColClose),BG23-1)*UnitFactor)))</f>
        <v/>
      </c>
      <c r="X23" s="17" t="str">
        <f aca="false">IF(AJ23=0,"",(MAX(0,BC23-BP23)-MAX(0,BD23-BP23))*HoursPerDay)</f>
        <v/>
      </c>
      <c r="Y23" s="17" t="str">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
      </c>
      <c r="Z23" s="16" t="str">
        <f aca="false">IF(OR(AJ23=0,Y23=""),"",IF(Y23&gt;0,"Yes","No"))</f>
        <v/>
      </c>
      <c r="AA23" s="16"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
      </c>
      <c r="AB23" s="17" t="str">
        <f aca="false">IF(OR(AJ23=0,T23=""),"",MAX(0,BD23-BP23)*HoursPerDay-T23)</f>
        <v/>
      </c>
      <c r="AC23" s="16" t="str">
        <f aca="false">IF(AJ23=0,"",BF23)</f>
        <v/>
      </c>
      <c r="AD23" s="16"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17" t="str">
        <f aca="false">IF(AJ23=0,"",O23-MAX(0,BK23-BP23))</f>
        <v/>
      </c>
      <c r="AF23" s="14" t="str">
        <f aca="false">IF(OR(AJ23=0,AE23="",N(AE23)=0,BL23=""),"",EDATE(AK23,BL23))</f>
        <v/>
      </c>
      <c r="AG23" s="17" t="str">
        <f aca="false">IF(AJ23=0,"",MIN(BC23,BP23))</f>
        <v/>
      </c>
      <c r="AH23" s="12"/>
      <c r="AI23" s="12"/>
      <c r="AJ23" s="16" t="n">
        <f aca="false">IF(OR(LEN($A23&amp;$B23)=0,$F23=""),0,1)</f>
        <v>0</v>
      </c>
      <c r="AK23" s="14" t="str">
        <f aca="false">IF(AJ23=0,"",IF(PreSchemeCounts="No",MAX(SchemeStart,IF($J23&lt;&gt;"",$J23,IF(OR(CasualCounts="Yes",COUNT($G23:$I23)=0),$F23,IF(Apply2026="No",IF($I23="",$F23,$I23),IF(COUNT($H23:$I23)=0,$F23,MIN($H23:$I23)))))),IF($J23&lt;&gt;"",$J23,IF(OR(CasualCounts="Yes",COUNT($G23:$I23)=0),$F23,IF(Apply2026="No",IF($I23="",$F23,$I23),IF(COUNT($H23:$I23)=0,$F23,MIN($H23:$I23)))))))</f>
        <v/>
      </c>
      <c r="AL23" s="16" t="str">
        <f aca="false">IF(AJ23=0,"",COUNT($G23:$I23))</f>
        <v/>
      </c>
      <c r="AM23" s="14" t="str">
        <f aca="false">IF(AJ23=0,"",IFERROR(SMALL($G23:$I23,1),""))</f>
        <v/>
      </c>
      <c r="AN23" s="14" t="str">
        <f aca="false">IF(AJ23=0,"",IFERROR(SMALL($G23:$I23,2),""))</f>
        <v/>
      </c>
      <c r="AO23" s="14" t="str">
        <f aca="false">IF(AJ23=0,"",IFERROR(SMALL($G23:$I23,3),""))</f>
        <v/>
      </c>
      <c r="AP23" s="16" t="str">
        <f aca="false">IF(AJ23=0,"",IF(AM23="","",IF(AM23=$H23,"Part-Time",IF(AM23=$I23,"Full-Time","Casual"))))</f>
        <v/>
      </c>
      <c r="AQ23" s="16" t="str">
        <f aca="false">IF(AJ23=0,"",IF(AN23="","",IF(AN23=$H23,"Part-Time",IF(AN23=$I23,"Full-Time","Casual"))))</f>
        <v/>
      </c>
      <c r="AR23" s="16" t="str">
        <f aca="false">IF(AJ23=0,"",IF(AO23="","",IF(AO23=$H23,"Part-Time",IF(AO23=$I23,"Full-Time","Casual"))))</f>
        <v/>
      </c>
      <c r="AS23" s="16"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
      </c>
      <c r="AT23" s="16" t="str">
        <f aca="false">IF(AJ23=0,"",IF(AL23&lt;2,"",IF(OR(ISNUMBER(SEARCH("full",AQ23)),UPPER(TRIM(AQ23))="FT",UPPER(TRIM(AQ23))="FTE"),"FT",IF(AND(OR(ISNUMBER(SEARCH("part",AQ23)),UPPER(TRIM(AQ23))="PT",UPPER(TRIM(AQ23))="PTE"),Apply2026="Yes",OR($P23="",N($P23)&gt;=PT_MinHours)),"PT","None"))))</f>
        <v/>
      </c>
      <c r="AU23" s="16" t="str">
        <f aca="false">IF(AJ23=0,"",IF(AL23&lt;3,"",IF(OR(ISNUMBER(SEARCH("full",AR23)),UPPER(TRIM(AR23))="FT",UPPER(TRIM(AR23))="FTE"),"FT",IF(AND(OR(ISNUMBER(SEARCH("part",AR23)),UPPER(TRIM(AR23))="PT",UPPER(TRIM(AR23))="PTE"),Apply2026="Yes",OR($P23="",N($P23)&gt;=PT_MinHours)),"PT","None"))))</f>
        <v/>
      </c>
      <c r="AV23" s="16" t="str">
        <f aca="false">IF(AJ23=0,"",IF(AND(AL23&gt;=3,AO23&lt;=AsOfDate),AU23,IF(AND(AL23&gt;=2,AN23&lt;=AsOfDate),AT23,AS23)))</f>
        <v/>
      </c>
      <c r="AW23" s="16" t="str">
        <f aca="false">IF(AJ23=0,"",IF(AsOfDate&lt;AK23,-1,12*(YEAR(AsOfDate)-YEAR(AK23))+MONTH(AsOfDate)-MONTH(AK23)-IF(DAY(AsOfDate)&lt;MIN(DAY(AK23),DAY(EOMONTH(AsOfDate,0))),1,0)))</f>
        <v/>
      </c>
      <c r="AX23" s="16" t="str">
        <f aca="false">IF(AJ23=0,"",IF(OR(AL23&lt;2,AN23&gt;AsOfDate),AW23,IF((AN23-1)&lt;AK23,-1,12*(YEAR((AN23-1))-YEAR(AK23))+MONTH((AN23-1))-MONTH(AK23)-IF(DAY((AN23-1))&lt;MIN(DAY(AK23),DAY(EOMONTH((AN23-1),0))),1,0))))</f>
        <v/>
      </c>
      <c r="AY23" s="16" t="str">
        <f aca="false">IF(AJ23=0,"",IF(OR(AL23&lt;3,AO23&gt;AsOfDate),AW23,IF((AO23-1)&lt;AK23,-1,12*(YEAR((AO23-1))-YEAR(AK23))+MONTH((AO23-1))-MONTH(AK23)-IF(DAY((AO23-1))&lt;MIN(DAY(AK23),DAY(EOMONTH((AO23-1),0))),1,0))))</f>
        <v/>
      </c>
      <c r="AZ23" s="16" t="str">
        <f aca="false">IF(AJ23=0,"",IF(PFYDate&lt;AK23,-1,12*(YEAR(PFYDate)-YEAR(AK23))+MONTH(PFYDate)-MONTH(AK23)-IF(DAY(PFYDate)&lt;MIN(DAY(AK23),DAY(EOMONTH(PFYDate,0))),1,0)))</f>
        <v/>
      </c>
      <c r="BA23" s="16" t="str">
        <f aca="false">IF(AJ23=0,"",IF(OR(AL23&lt;2,AN23&gt;PFYDate),AZ23,IF((AN23-1)&lt;AK23,-1,12*(YEAR((AN23-1))-YEAR(AK23))+MONTH((AN23-1))-MONTH(AK23)-IF(DAY((AN23-1))&lt;MIN(DAY(AK23),DAY(EOMONTH((AN23-1),0))),1,0))))</f>
        <v/>
      </c>
      <c r="BB23" s="16" t="str">
        <f aca="false">IF(AJ23=0,"",IF(OR(AL23&lt;3,AO23&gt;PFYDate),AZ23,IF((AO23-1)&lt;AK23,-1,12*(YEAR((AO23-1))-YEAR(AK23))+MONTH((AO23-1))-MONTH(AK23)-IF(DAY((AO23-1))&lt;MIN(DAY(AK23),DAY(EOMONTH((AO23-1),0))),1,0))))</f>
        <v/>
      </c>
      <c r="BC23" s="16" t="str">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
      </c>
      <c r="BD23" s="16" t="str">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
      </c>
      <c r="BE23" s="16" t="str">
        <f aca="false">IF(AJ23=0,"",IF(AV23="FT",IF(AW23&lt;FT_First,FT_First,IF(AW23&lt;FT_Y5,MIN(FT_Y5,FT_First+FT_Int1*(INT((AW23-FT_First)/FT_Int1)+1)),FT_Y5+12*INT((AW23-FT_Y5)/12)+FT_Int2*(INT(MOD(AW23-FT_Y5,12)/FT_Int2)+1))),IF(AV23="PT",IF(AW23&lt;PT_First,PT_First,PT_First+PT_Int*(INT((AW23-PT_First)/PT_Int)+1)),"")))</f>
        <v/>
      </c>
      <c r="BF23" s="16" t="str">
        <f aca="false">IF(AJ23=0,"",IF(NOT(LH_Ready),0,COUNTIFS(INDEX(LH_Data,0,LH_ColFirst),$A23,INDEX(LH_Data,0,LH_ColSur),$B23,INDEX(LH_Data,0,LH_ColCat),BonusCat)))</f>
        <v/>
      </c>
      <c r="BG23" s="16" t="str">
        <f aca="false">IF(AJ23=0,"",IF(OR(NOT(LH_Ready),BF23=0),0,SUMPRODUCT(MAX((INDEX(LH_Data,0,LH_ColFirst)=$A23)*(INDEX(LH_Data,0,LH_ColSur)=$B23)*(INDEX(LH_Data,0,LH_ColCat)=BonusCat)*ROW(LH_Data)))))</f>
        <v/>
      </c>
      <c r="BH23" s="16" t="str">
        <f aca="false">IF(AJ23=0,"",IF(EOMONTH(AsOfDate,-1)&lt;AK23,-1,12*(YEAR(EOMONTH(AsOfDate,-1))-YEAR(AK23))+MONTH(EOMONTH(AsOfDate,-1))-MONTH(AK23)-IF(DAY(EOMONTH(AsOfDate,-1))&lt;MIN(DAY(AK23),DAY(EOMONTH(EOMONTH(AsOfDate,-1),0))),1,0)))</f>
        <v/>
      </c>
      <c r="BI23" s="16" t="str">
        <f aca="false">IF(AJ23=0,"",IF(OR(AL23&lt;2,AN23&gt;EOMONTH(AsOfDate,-1)),BH23,IF((AN23-1)&lt;AK23,-1,12*(YEAR((AN23-1))-YEAR(AK23))+MONTH((AN23-1))-MONTH(AK23)-IF(DAY((AN23-1))&lt;MIN(DAY(AK23),DAY(EOMONTH((AN23-1),0))),1,0))))</f>
        <v/>
      </c>
      <c r="BJ23" s="16" t="str">
        <f aca="false">IF(AJ23=0,"",IF(OR(AL23&lt;3,AO23&gt;EOMONTH(AsOfDate,-1)),BH23,IF((AO23-1)&lt;AK23,-1,12*(YEAR((AO23-1))-YEAR(AK23))+MONTH((AO23-1))-MONTH(AK23)-IF(DAY((AO23-1))&lt;MIN(DAY(AK23),DAY(EOMONTH((AO23-1),0))),1,0))))</f>
        <v/>
      </c>
      <c r="BK23" s="16" t="str">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
      </c>
      <c r="BL23" s="16" t="str">
        <f aca="false">IF(AJ23=0,"",IF(AV23="FT",IF(AW23&lt;FT_First,"",IF(AW23&lt;FT_Y5,FT_First+FT_Int1*INT((AW23-FT_First)/FT_Int1),FT_Y5+FT_Int2*INT((AW23-FT_Y5)/FT_Int2))),IF(AV23="PT",IF(AW23&lt;PT_First,"",PT_First+PT_Int*INT((AW23-PT_First)/PT_Int)),"")))</f>
        <v/>
      </c>
      <c r="BM23" s="16" t="str">
        <f aca="false">IF(AJ23=0,"",IF((SchemeStart-1)&lt;AK23,-1,12*(YEAR((SchemeStart-1))-YEAR(AK23))+MONTH((SchemeStart-1))-MONTH(AK23)-IF(DAY((SchemeStart-1))&lt;MIN(DAY(AK23),DAY(EOMONTH((SchemeStart-1),0))),1,0)))</f>
        <v/>
      </c>
      <c r="BN23" s="16" t="str">
        <f aca="false">IF(AJ23=0,"",IF(OR(AL23&lt;2,AN23&gt;(SchemeStart-1)),BM23,IF((AN23-1)&lt;AK23,-1,12*(YEAR((AN23-1))-YEAR(AK23))+MONTH((AN23-1))-MONTH(AK23)-IF(DAY((AN23-1))&lt;MIN(DAY(AK23),DAY(EOMONTH((AN23-1),0))),1,0))))</f>
        <v/>
      </c>
      <c r="BO23" s="16" t="str">
        <f aca="false">IF(AJ23=0,"",IF(OR(AL23&lt;3,AO23&gt;(SchemeStart-1)),BM23,IF((AO23-1)&lt;AK23,-1,12*(YEAR((AO23-1))-YEAR(AK23))+MONTH((AO23-1))-MONTH(AK23)-IF(DAY((AO23-1))&lt;MIN(DAY(AK23),DAY(EOMONTH((AO23-1),0))),1,0))))</f>
        <v/>
      </c>
      <c r="BP23" s="16" t="str">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
      </c>
      <c r="BQ23" s="0" t="str">
        <f aca="false">IF(LEN($A23&amp;$B23)=0,"",$A23&amp;" "&amp;$B23)</f>
        <v/>
      </c>
    </row>
    <row r="24" customFormat="false" ht="15" hidden="false" customHeight="false" outlineLevel="0" collapsed="false">
      <c r="A24" s="12"/>
      <c r="B24" s="12"/>
      <c r="C24" s="12"/>
      <c r="D24" s="13"/>
      <c r="E24" s="14" t="str">
        <f aca="false">IF(OR(AJ24=0,$D24=""),"",DATE(YEAR(AsOfDate)+IF(DATE(YEAR(AsOfDate),MONTH($D24),DAY($D24))&lt;=AsOfDate,1,0),MONTH($D24),DAY($D24)))</f>
        <v/>
      </c>
      <c r="F24" s="13"/>
      <c r="G24" s="13"/>
      <c r="H24" s="13"/>
      <c r="I24" s="13"/>
      <c r="J24" s="13"/>
      <c r="K24" s="14" t="str">
        <f aca="false">IF(AJ24=0,"",DATE(YEAR(AsOfDate)+IF(DATE(YEAR(AsOfDate),MONTH(AK24),DAY(AK24))&lt;=AsOfDate,1,0),MONTH(AK24),DAY(AK24)))</f>
        <v/>
      </c>
      <c r="L24" s="15" t="str">
        <f aca="false">IF(AJ24=0,"",ROUND((AsOfDate-AK24)/365.25,1))</f>
        <v/>
      </c>
      <c r="M24" s="16" t="str">
        <f aca="false">IF(AJ24=0,"",IF(AsOfDate&lt;AK24,"-",DATEDIF(AK24,AsOfDate,"y")&amp;"y "&amp;DATEDIF(AK24,AsOfDate,"ym")&amp;"m "&amp;DATEDIF(AK24,AsOfDate,"md")&amp;"d"))</f>
        <v/>
      </c>
      <c r="N24" s="17" t="str">
        <f aca="false">IF(AJ24=0,"",O24*HoursPerDay)</f>
        <v/>
      </c>
      <c r="O24" s="17" t="str">
        <f aca="false">IF(AJ24=0,"",MAX(0,BC24-BP24))</f>
        <v/>
      </c>
      <c r="P24" s="18"/>
      <c r="Q24" s="16"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16" t="str">
        <f aca="false">IF(AJ24=0,"",IF(AV24="None",IF(O24&gt;0,"No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IF(AJ24=0,"",IF(AV24="None","",EDATE(AK24,BE24)))</f>
        <v/>
      </c>
      <c r="T24" s="17" t="str">
        <f aca="false">IF(AJ24=0,"",IF(NOT(LH_Ready),"",IF($F24&gt;PFYDate,0,IF(LH_ColPeriod=0,W24-U24+V24,SUMIFS(INDEX(LH_Data,0,LH_ColAcc),INDEX(LH_Data,0,LH_ColFirst),$A24,INDEX(LH_Data,0,LH_ColSur),$B24,INDEX(LH_Data,0,LH_ColCat),BonusCat,INDEX(LH_Data,0,LH_ColPeriod),LH_OpenLabel)*UnitFactor))))</f>
        <v/>
      </c>
      <c r="U24" s="17" t="str">
        <f aca="false">IF(AJ24=0,"",IF(NOT(LH_Ready),"",SUMIFS(INDEX(LH_Data,0,LH_ColAcc),INDEX(LH_Data,0,LH_ColFirst),$A24,INDEX(LH_Data,0,LH_ColSur),$B24,INDEX(LH_Data,0,LH_ColCat),BonusCat,INDEX(LH_Data,0,LH_ColStart),"&gt;="&amp;AK24)*UnitFactor))</f>
        <v/>
      </c>
      <c r="V24" s="17" t="str">
        <f aca="false">IF(AJ24=0,"",IF(NOT(LH_Ready),"",SUMIFS(INDEX(LH_Data,0,LH_ColTaken),INDEX(LH_Data,0,LH_ColFirst),$A24,INDEX(LH_Data,0,LH_ColSur),$B24,INDEX(LH_Data,0,LH_ColCat),BonusCat,INDEX(LH_Data,0,LH_ColStart),"&gt;="&amp;AK24)*UnitFactor))</f>
        <v/>
      </c>
      <c r="W24" s="17" t="str">
        <f aca="false">IF(AJ24=0,"",IF(NOT(LH_Ready),"",IF(BG24=0,0,INDEX(INDEX(LH_Data,0,LH_ColClose),BG24-1)*UnitFactor)))</f>
        <v/>
      </c>
      <c r="X24" s="17" t="str">
        <f aca="false">IF(AJ24=0,"",(MAX(0,BC24-BP24)-MAX(0,BD24-BP24))*HoursPerDay)</f>
        <v/>
      </c>
      <c r="Y24" s="17" t="str">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
      </c>
      <c r="Z24" s="16" t="str">
        <f aca="false">IF(OR(AJ24=0,Y24=""),"",IF(Y24&gt;0,"Yes","No"))</f>
        <v/>
      </c>
      <c r="AA24" s="16"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
      </c>
      <c r="AB24" s="17" t="str">
        <f aca="false">IF(OR(AJ24=0,T24=""),"",MAX(0,BD24-BP24)*HoursPerDay-T24)</f>
        <v/>
      </c>
      <c r="AC24" s="16" t="str">
        <f aca="false">IF(AJ24=0,"",BF24)</f>
        <v/>
      </c>
      <c r="AD24" s="16"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17" t="str">
        <f aca="false">IF(AJ24=0,"",O24-MAX(0,BK24-BP24))</f>
        <v/>
      </c>
      <c r="AF24" s="14" t="str">
        <f aca="false">IF(OR(AJ24=0,AE24="",N(AE24)=0,BL24=""),"",EDATE(AK24,BL24))</f>
        <v/>
      </c>
      <c r="AG24" s="17" t="str">
        <f aca="false">IF(AJ24=0,"",MIN(BC24,BP24))</f>
        <v/>
      </c>
      <c r="AH24" s="12"/>
      <c r="AI24" s="12"/>
      <c r="AJ24" s="16" t="n">
        <f aca="false">IF(OR(LEN($A24&amp;$B24)=0,$F24=""),0,1)</f>
        <v>0</v>
      </c>
      <c r="AK24" s="14" t="str">
        <f aca="false">IF(AJ24=0,"",IF(PreSchemeCounts="No",MAX(SchemeStart,IF($J24&lt;&gt;"",$J24,IF(OR(CasualCounts="Yes",COUNT($G24:$I24)=0),$F24,IF(Apply2026="No",IF($I24="",$F24,$I24),IF(COUNT($H24:$I24)=0,$F24,MIN($H24:$I24)))))),IF($J24&lt;&gt;"",$J24,IF(OR(CasualCounts="Yes",COUNT($G24:$I24)=0),$F24,IF(Apply2026="No",IF($I24="",$F24,$I24),IF(COUNT($H24:$I24)=0,$F24,MIN($H24:$I24)))))))</f>
        <v/>
      </c>
      <c r="AL24" s="16" t="str">
        <f aca="false">IF(AJ24=0,"",COUNT($G24:$I24))</f>
        <v/>
      </c>
      <c r="AM24" s="14" t="str">
        <f aca="false">IF(AJ24=0,"",IFERROR(SMALL($G24:$I24,1),""))</f>
        <v/>
      </c>
      <c r="AN24" s="14" t="str">
        <f aca="false">IF(AJ24=0,"",IFERROR(SMALL($G24:$I24,2),""))</f>
        <v/>
      </c>
      <c r="AO24" s="14" t="str">
        <f aca="false">IF(AJ24=0,"",IFERROR(SMALL($G24:$I24,3),""))</f>
        <v/>
      </c>
      <c r="AP24" s="16" t="str">
        <f aca="false">IF(AJ24=0,"",IF(AM24="","",IF(AM24=$H24,"Part-Time",IF(AM24=$I24,"Full-Time","Casual"))))</f>
        <v/>
      </c>
      <c r="AQ24" s="16" t="str">
        <f aca="false">IF(AJ24=0,"",IF(AN24="","",IF(AN24=$H24,"Part-Time",IF(AN24=$I24,"Full-Time","Casual"))))</f>
        <v/>
      </c>
      <c r="AR24" s="16" t="str">
        <f aca="false">IF(AJ24=0,"",IF(AO24="","",IF(AO24=$H24,"Part-Time",IF(AO24=$I24,"Full-Time","Casual"))))</f>
        <v/>
      </c>
      <c r="AS24" s="16"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
      </c>
      <c r="AT24" s="16" t="str">
        <f aca="false">IF(AJ24=0,"",IF(AL24&lt;2,"",IF(OR(ISNUMBER(SEARCH("full",AQ24)),UPPER(TRIM(AQ24))="FT",UPPER(TRIM(AQ24))="FTE"),"FT",IF(AND(OR(ISNUMBER(SEARCH("part",AQ24)),UPPER(TRIM(AQ24))="PT",UPPER(TRIM(AQ24))="PTE"),Apply2026="Yes",OR($P24="",N($P24)&gt;=PT_MinHours)),"PT","None"))))</f>
        <v/>
      </c>
      <c r="AU24" s="16" t="str">
        <f aca="false">IF(AJ24=0,"",IF(AL24&lt;3,"",IF(OR(ISNUMBER(SEARCH("full",AR24)),UPPER(TRIM(AR24))="FT",UPPER(TRIM(AR24))="FTE"),"FT",IF(AND(OR(ISNUMBER(SEARCH("part",AR24)),UPPER(TRIM(AR24))="PT",UPPER(TRIM(AR24))="PTE"),Apply2026="Yes",OR($P24="",N($P24)&gt;=PT_MinHours)),"PT","None"))))</f>
        <v/>
      </c>
      <c r="AV24" s="16" t="str">
        <f aca="false">IF(AJ24=0,"",IF(AND(AL24&gt;=3,AO24&lt;=AsOfDate),AU24,IF(AND(AL24&gt;=2,AN24&lt;=AsOfDate),AT24,AS24)))</f>
        <v/>
      </c>
      <c r="AW24" s="16" t="str">
        <f aca="false">IF(AJ24=0,"",IF(AsOfDate&lt;AK24,-1,12*(YEAR(AsOfDate)-YEAR(AK24))+MONTH(AsOfDate)-MONTH(AK24)-IF(DAY(AsOfDate)&lt;MIN(DAY(AK24),DAY(EOMONTH(AsOfDate,0))),1,0)))</f>
        <v/>
      </c>
      <c r="AX24" s="16" t="str">
        <f aca="false">IF(AJ24=0,"",IF(OR(AL24&lt;2,AN24&gt;AsOfDate),AW24,IF((AN24-1)&lt;AK24,-1,12*(YEAR((AN24-1))-YEAR(AK24))+MONTH((AN24-1))-MONTH(AK24)-IF(DAY((AN24-1))&lt;MIN(DAY(AK24),DAY(EOMONTH((AN24-1),0))),1,0))))</f>
        <v/>
      </c>
      <c r="AY24" s="16" t="str">
        <f aca="false">IF(AJ24=0,"",IF(OR(AL24&lt;3,AO24&gt;AsOfDate),AW24,IF((AO24-1)&lt;AK24,-1,12*(YEAR((AO24-1))-YEAR(AK24))+MONTH((AO24-1))-MONTH(AK24)-IF(DAY((AO24-1))&lt;MIN(DAY(AK24),DAY(EOMONTH((AO24-1),0))),1,0))))</f>
        <v/>
      </c>
      <c r="AZ24" s="16" t="str">
        <f aca="false">IF(AJ24=0,"",IF(PFYDate&lt;AK24,-1,12*(YEAR(PFYDate)-YEAR(AK24))+MONTH(PFYDate)-MONTH(AK24)-IF(DAY(PFYDate)&lt;MIN(DAY(AK24),DAY(EOMONTH(PFYDate,0))),1,0)))</f>
        <v/>
      </c>
      <c r="BA24" s="16" t="str">
        <f aca="false">IF(AJ24=0,"",IF(OR(AL24&lt;2,AN24&gt;PFYDate),AZ24,IF((AN24-1)&lt;AK24,-1,12*(YEAR((AN24-1))-YEAR(AK24))+MONTH((AN24-1))-MONTH(AK24)-IF(DAY((AN24-1))&lt;MIN(DAY(AK24),DAY(EOMONTH((AN24-1),0))),1,0))))</f>
        <v/>
      </c>
      <c r="BB24" s="16" t="str">
        <f aca="false">IF(AJ24=0,"",IF(OR(AL24&lt;3,AO24&gt;PFYDate),AZ24,IF((AO24-1)&lt;AK24,-1,12*(YEAR((AO24-1))-YEAR(AK24))+MONTH((AO24-1))-MONTH(AK24)-IF(DAY((AO24-1))&lt;MIN(DAY(AK24),DAY(EOMONTH((AO24-1),0))),1,0))))</f>
        <v/>
      </c>
      <c r="BC24" s="16" t="str">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
      </c>
      <c r="BD24" s="16" t="str">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
      </c>
      <c r="BE24" s="16" t="str">
        <f aca="false">IF(AJ24=0,"",IF(AV24="FT",IF(AW24&lt;FT_First,FT_First,IF(AW24&lt;FT_Y5,MIN(FT_Y5,FT_First+FT_Int1*(INT((AW24-FT_First)/FT_Int1)+1)),FT_Y5+12*INT((AW24-FT_Y5)/12)+FT_Int2*(INT(MOD(AW24-FT_Y5,12)/FT_Int2)+1))),IF(AV24="PT",IF(AW24&lt;PT_First,PT_First,PT_First+PT_Int*(INT((AW24-PT_First)/PT_Int)+1)),"")))</f>
        <v/>
      </c>
      <c r="BF24" s="16" t="str">
        <f aca="false">IF(AJ24=0,"",IF(NOT(LH_Ready),0,COUNTIFS(INDEX(LH_Data,0,LH_ColFirst),$A24,INDEX(LH_Data,0,LH_ColSur),$B24,INDEX(LH_Data,0,LH_ColCat),BonusCat)))</f>
        <v/>
      </c>
      <c r="BG24" s="16" t="str">
        <f aca="false">IF(AJ24=0,"",IF(OR(NOT(LH_Ready),BF24=0),0,SUMPRODUCT(MAX((INDEX(LH_Data,0,LH_ColFirst)=$A24)*(INDEX(LH_Data,0,LH_ColSur)=$B24)*(INDEX(LH_Data,0,LH_ColCat)=BonusCat)*ROW(LH_Data)))))</f>
        <v/>
      </c>
      <c r="BH24" s="16" t="str">
        <f aca="false">IF(AJ24=0,"",IF(EOMONTH(AsOfDate,-1)&lt;AK24,-1,12*(YEAR(EOMONTH(AsOfDate,-1))-YEAR(AK24))+MONTH(EOMONTH(AsOfDate,-1))-MONTH(AK24)-IF(DAY(EOMONTH(AsOfDate,-1))&lt;MIN(DAY(AK24),DAY(EOMONTH(EOMONTH(AsOfDate,-1),0))),1,0)))</f>
        <v/>
      </c>
      <c r="BI24" s="16" t="str">
        <f aca="false">IF(AJ24=0,"",IF(OR(AL24&lt;2,AN24&gt;EOMONTH(AsOfDate,-1)),BH24,IF((AN24-1)&lt;AK24,-1,12*(YEAR((AN24-1))-YEAR(AK24))+MONTH((AN24-1))-MONTH(AK24)-IF(DAY((AN24-1))&lt;MIN(DAY(AK24),DAY(EOMONTH((AN24-1),0))),1,0))))</f>
        <v/>
      </c>
      <c r="BJ24" s="16" t="str">
        <f aca="false">IF(AJ24=0,"",IF(OR(AL24&lt;3,AO24&gt;EOMONTH(AsOfDate,-1)),BH24,IF((AO24-1)&lt;AK24,-1,12*(YEAR((AO24-1))-YEAR(AK24))+MONTH((AO24-1))-MONTH(AK24)-IF(DAY((AO24-1))&lt;MIN(DAY(AK24),DAY(EOMONTH((AO24-1),0))),1,0))))</f>
        <v/>
      </c>
      <c r="BK24" s="16" t="str">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
      </c>
      <c r="BL24" s="16" t="str">
        <f aca="false">IF(AJ24=0,"",IF(AV24="FT",IF(AW24&lt;FT_First,"",IF(AW24&lt;FT_Y5,FT_First+FT_Int1*INT((AW24-FT_First)/FT_Int1),FT_Y5+FT_Int2*INT((AW24-FT_Y5)/FT_Int2))),IF(AV24="PT",IF(AW24&lt;PT_First,"",PT_First+PT_Int*INT((AW24-PT_First)/PT_Int)),"")))</f>
        <v/>
      </c>
      <c r="BM24" s="16" t="str">
        <f aca="false">IF(AJ24=0,"",IF((SchemeStart-1)&lt;AK24,-1,12*(YEAR((SchemeStart-1))-YEAR(AK24))+MONTH((SchemeStart-1))-MONTH(AK24)-IF(DAY((SchemeStart-1))&lt;MIN(DAY(AK24),DAY(EOMONTH((SchemeStart-1),0))),1,0)))</f>
        <v/>
      </c>
      <c r="BN24" s="16" t="str">
        <f aca="false">IF(AJ24=0,"",IF(OR(AL24&lt;2,AN24&gt;(SchemeStart-1)),BM24,IF((AN24-1)&lt;AK24,-1,12*(YEAR((AN24-1))-YEAR(AK24))+MONTH((AN24-1))-MONTH(AK24)-IF(DAY((AN24-1))&lt;MIN(DAY(AK24),DAY(EOMONTH((AN24-1),0))),1,0))))</f>
        <v/>
      </c>
      <c r="BO24" s="16" t="str">
        <f aca="false">IF(AJ24=0,"",IF(OR(AL24&lt;3,AO24&gt;(SchemeStart-1)),BM24,IF((AO24-1)&lt;AK24,-1,12*(YEAR((AO24-1))-YEAR(AK24))+MONTH((AO24-1))-MONTH(AK24)-IF(DAY((AO24-1))&lt;MIN(DAY(AK24),DAY(EOMONTH((AO24-1),0))),1,0))))</f>
        <v/>
      </c>
      <c r="BP24" s="16" t="str">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
      </c>
      <c r="BQ24" s="0" t="str">
        <f aca="false">IF(LEN($A24&amp;$B24)=0,"",$A24&amp;" "&amp;$B24)</f>
        <v/>
      </c>
    </row>
    <row r="25" customFormat="false" ht="15" hidden="false" customHeight="false" outlineLevel="0" collapsed="false">
      <c r="A25" s="12"/>
      <c r="B25" s="12"/>
      <c r="C25" s="12"/>
      <c r="D25" s="13"/>
      <c r="E25" s="14" t="str">
        <f aca="false">IF(OR(AJ25=0,$D25=""),"",DATE(YEAR(AsOfDate)+IF(DATE(YEAR(AsOfDate),MONTH($D25),DAY($D25))&lt;=AsOfDate,1,0),MONTH($D25),DAY($D25)))</f>
        <v/>
      </c>
      <c r="F25" s="13"/>
      <c r="G25" s="13"/>
      <c r="H25" s="13"/>
      <c r="I25" s="13"/>
      <c r="J25" s="13"/>
      <c r="K25" s="14" t="str">
        <f aca="false">IF(AJ25=0,"",DATE(YEAR(AsOfDate)+IF(DATE(YEAR(AsOfDate),MONTH(AK25),DAY(AK25))&lt;=AsOfDate,1,0),MONTH(AK25),DAY(AK25)))</f>
        <v/>
      </c>
      <c r="L25" s="15" t="str">
        <f aca="false">IF(AJ25=0,"",ROUND((AsOfDate-AK25)/365.25,1))</f>
        <v/>
      </c>
      <c r="M25" s="16" t="str">
        <f aca="false">IF(AJ25=0,"",IF(AsOfDate&lt;AK25,"-",DATEDIF(AK25,AsOfDate,"y")&amp;"y "&amp;DATEDIF(AK25,AsOfDate,"ym")&amp;"m "&amp;DATEDIF(AK25,AsOfDate,"md")&amp;"d"))</f>
        <v/>
      </c>
      <c r="N25" s="17" t="str">
        <f aca="false">IF(AJ25=0,"",O25*HoursPerDay)</f>
        <v/>
      </c>
      <c r="O25" s="17" t="str">
        <f aca="false">IF(AJ25=0,"",MAX(0,BC25-BP25))</f>
        <v/>
      </c>
      <c r="P25" s="18"/>
      <c r="Q25" s="16"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16" t="str">
        <f aca="false">IF(AJ25=0,"",IF(AV25="None",IF(O25&gt;0,"No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IF(AJ25=0,"",IF(AV25="None","",EDATE(AK25,BE25)))</f>
        <v/>
      </c>
      <c r="T25" s="17" t="str">
        <f aca="false">IF(AJ25=0,"",IF(NOT(LH_Ready),"",IF($F25&gt;PFYDate,0,IF(LH_ColPeriod=0,W25-U25+V25,SUMIFS(INDEX(LH_Data,0,LH_ColAcc),INDEX(LH_Data,0,LH_ColFirst),$A25,INDEX(LH_Data,0,LH_ColSur),$B25,INDEX(LH_Data,0,LH_ColCat),BonusCat,INDEX(LH_Data,0,LH_ColPeriod),LH_OpenLabel)*UnitFactor))))</f>
        <v/>
      </c>
      <c r="U25" s="17" t="str">
        <f aca="false">IF(AJ25=0,"",IF(NOT(LH_Ready),"",SUMIFS(INDEX(LH_Data,0,LH_ColAcc),INDEX(LH_Data,0,LH_ColFirst),$A25,INDEX(LH_Data,0,LH_ColSur),$B25,INDEX(LH_Data,0,LH_ColCat),BonusCat,INDEX(LH_Data,0,LH_ColStart),"&gt;="&amp;AK25)*UnitFactor))</f>
        <v/>
      </c>
      <c r="V25" s="17" t="str">
        <f aca="false">IF(AJ25=0,"",IF(NOT(LH_Ready),"",SUMIFS(INDEX(LH_Data,0,LH_ColTaken),INDEX(LH_Data,0,LH_ColFirst),$A25,INDEX(LH_Data,0,LH_ColSur),$B25,INDEX(LH_Data,0,LH_ColCat),BonusCat,INDEX(LH_Data,0,LH_ColStart),"&gt;="&amp;AK25)*UnitFactor))</f>
        <v/>
      </c>
      <c r="W25" s="17" t="str">
        <f aca="false">IF(AJ25=0,"",IF(NOT(LH_Ready),"",IF(BG25=0,0,INDEX(INDEX(LH_Data,0,LH_ColClose),BG25-1)*UnitFactor)))</f>
        <v/>
      </c>
      <c r="X25" s="17" t="str">
        <f aca="false">IF(AJ25=0,"",(MAX(0,BC25-BP25)-MAX(0,BD25-BP25))*HoursPerDay)</f>
        <v/>
      </c>
      <c r="Y25" s="17" t="str">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
      </c>
      <c r="Z25" s="16" t="str">
        <f aca="false">IF(OR(AJ25=0,Y25=""),"",IF(Y25&gt;0,"Yes","No"))</f>
        <v/>
      </c>
      <c r="AA25" s="16"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
      </c>
      <c r="AB25" s="17" t="str">
        <f aca="false">IF(OR(AJ25=0,T25=""),"",MAX(0,BD25-BP25)*HoursPerDay-T25)</f>
        <v/>
      </c>
      <c r="AC25" s="16" t="str">
        <f aca="false">IF(AJ25=0,"",BF25)</f>
        <v/>
      </c>
      <c r="AD25" s="16"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17" t="str">
        <f aca="false">IF(AJ25=0,"",O25-MAX(0,BK25-BP25))</f>
        <v/>
      </c>
      <c r="AF25" s="14" t="str">
        <f aca="false">IF(OR(AJ25=0,AE25="",N(AE25)=0,BL25=""),"",EDATE(AK25,BL25))</f>
        <v/>
      </c>
      <c r="AG25" s="17" t="str">
        <f aca="false">IF(AJ25=0,"",MIN(BC25,BP25))</f>
        <v/>
      </c>
      <c r="AH25" s="12"/>
      <c r="AI25" s="12"/>
      <c r="AJ25" s="16" t="n">
        <f aca="false">IF(OR(LEN($A25&amp;$B25)=0,$F25=""),0,1)</f>
        <v>0</v>
      </c>
      <c r="AK25" s="14" t="str">
        <f aca="false">IF(AJ25=0,"",IF(PreSchemeCounts="No",MAX(SchemeStart,IF($J25&lt;&gt;"",$J25,IF(OR(CasualCounts="Yes",COUNT($G25:$I25)=0),$F25,IF(Apply2026="No",IF($I25="",$F25,$I25),IF(COUNT($H25:$I25)=0,$F25,MIN($H25:$I25)))))),IF($J25&lt;&gt;"",$J25,IF(OR(CasualCounts="Yes",COUNT($G25:$I25)=0),$F25,IF(Apply2026="No",IF($I25="",$F25,$I25),IF(COUNT($H25:$I25)=0,$F25,MIN($H25:$I25)))))))</f>
        <v/>
      </c>
      <c r="AL25" s="16" t="str">
        <f aca="false">IF(AJ25=0,"",COUNT($G25:$I25))</f>
        <v/>
      </c>
      <c r="AM25" s="14" t="str">
        <f aca="false">IF(AJ25=0,"",IFERROR(SMALL($G25:$I25,1),""))</f>
        <v/>
      </c>
      <c r="AN25" s="14" t="str">
        <f aca="false">IF(AJ25=0,"",IFERROR(SMALL($G25:$I25,2),""))</f>
        <v/>
      </c>
      <c r="AO25" s="14" t="str">
        <f aca="false">IF(AJ25=0,"",IFERROR(SMALL($G25:$I25,3),""))</f>
        <v/>
      </c>
      <c r="AP25" s="16" t="str">
        <f aca="false">IF(AJ25=0,"",IF(AM25="","",IF(AM25=$H25,"Part-Time",IF(AM25=$I25,"Full-Time","Casual"))))</f>
        <v/>
      </c>
      <c r="AQ25" s="16" t="str">
        <f aca="false">IF(AJ25=0,"",IF(AN25="","",IF(AN25=$H25,"Part-Time",IF(AN25=$I25,"Full-Time","Casual"))))</f>
        <v/>
      </c>
      <c r="AR25" s="16" t="str">
        <f aca="false">IF(AJ25=0,"",IF(AO25="","",IF(AO25=$H25,"Part-Time",IF(AO25=$I25,"Full-Time","Casual"))))</f>
        <v/>
      </c>
      <c r="AS25" s="16"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
      </c>
      <c r="AT25" s="16" t="str">
        <f aca="false">IF(AJ25=0,"",IF(AL25&lt;2,"",IF(OR(ISNUMBER(SEARCH("full",AQ25)),UPPER(TRIM(AQ25))="FT",UPPER(TRIM(AQ25))="FTE"),"FT",IF(AND(OR(ISNUMBER(SEARCH("part",AQ25)),UPPER(TRIM(AQ25))="PT",UPPER(TRIM(AQ25))="PTE"),Apply2026="Yes",OR($P25="",N($P25)&gt;=PT_MinHours)),"PT","None"))))</f>
        <v/>
      </c>
      <c r="AU25" s="16" t="str">
        <f aca="false">IF(AJ25=0,"",IF(AL25&lt;3,"",IF(OR(ISNUMBER(SEARCH("full",AR25)),UPPER(TRIM(AR25))="FT",UPPER(TRIM(AR25))="FTE"),"FT",IF(AND(OR(ISNUMBER(SEARCH("part",AR25)),UPPER(TRIM(AR25))="PT",UPPER(TRIM(AR25))="PTE"),Apply2026="Yes",OR($P25="",N($P25)&gt;=PT_MinHours)),"PT","None"))))</f>
        <v/>
      </c>
      <c r="AV25" s="16" t="str">
        <f aca="false">IF(AJ25=0,"",IF(AND(AL25&gt;=3,AO25&lt;=AsOfDate),AU25,IF(AND(AL25&gt;=2,AN25&lt;=AsOfDate),AT25,AS25)))</f>
        <v/>
      </c>
      <c r="AW25" s="16" t="str">
        <f aca="false">IF(AJ25=0,"",IF(AsOfDate&lt;AK25,-1,12*(YEAR(AsOfDate)-YEAR(AK25))+MONTH(AsOfDate)-MONTH(AK25)-IF(DAY(AsOfDate)&lt;MIN(DAY(AK25),DAY(EOMONTH(AsOfDate,0))),1,0)))</f>
        <v/>
      </c>
      <c r="AX25" s="16" t="str">
        <f aca="false">IF(AJ25=0,"",IF(OR(AL25&lt;2,AN25&gt;AsOfDate),AW25,IF((AN25-1)&lt;AK25,-1,12*(YEAR((AN25-1))-YEAR(AK25))+MONTH((AN25-1))-MONTH(AK25)-IF(DAY((AN25-1))&lt;MIN(DAY(AK25),DAY(EOMONTH((AN25-1),0))),1,0))))</f>
        <v/>
      </c>
      <c r="AY25" s="16" t="str">
        <f aca="false">IF(AJ25=0,"",IF(OR(AL25&lt;3,AO25&gt;AsOfDate),AW25,IF((AO25-1)&lt;AK25,-1,12*(YEAR((AO25-1))-YEAR(AK25))+MONTH((AO25-1))-MONTH(AK25)-IF(DAY((AO25-1))&lt;MIN(DAY(AK25),DAY(EOMONTH((AO25-1),0))),1,0))))</f>
        <v/>
      </c>
      <c r="AZ25" s="16" t="str">
        <f aca="false">IF(AJ25=0,"",IF(PFYDate&lt;AK25,-1,12*(YEAR(PFYDate)-YEAR(AK25))+MONTH(PFYDate)-MONTH(AK25)-IF(DAY(PFYDate)&lt;MIN(DAY(AK25),DAY(EOMONTH(PFYDate,0))),1,0)))</f>
        <v/>
      </c>
      <c r="BA25" s="16" t="str">
        <f aca="false">IF(AJ25=0,"",IF(OR(AL25&lt;2,AN25&gt;PFYDate),AZ25,IF((AN25-1)&lt;AK25,-1,12*(YEAR((AN25-1))-YEAR(AK25))+MONTH((AN25-1))-MONTH(AK25)-IF(DAY((AN25-1))&lt;MIN(DAY(AK25),DAY(EOMONTH((AN25-1),0))),1,0))))</f>
        <v/>
      </c>
      <c r="BB25" s="16" t="str">
        <f aca="false">IF(AJ25=0,"",IF(OR(AL25&lt;3,AO25&gt;PFYDate),AZ25,IF((AO25-1)&lt;AK25,-1,12*(YEAR((AO25-1))-YEAR(AK25))+MONTH((AO25-1))-MONTH(AK25)-IF(DAY((AO25-1))&lt;MIN(DAY(AK25),DAY(EOMONTH((AO25-1),0))),1,0))))</f>
        <v/>
      </c>
      <c r="BC25" s="16" t="str">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
      </c>
      <c r="BD25" s="16" t="str">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
      </c>
      <c r="BE25" s="16" t="str">
        <f aca="false">IF(AJ25=0,"",IF(AV25="FT",IF(AW25&lt;FT_First,FT_First,IF(AW25&lt;FT_Y5,MIN(FT_Y5,FT_First+FT_Int1*(INT((AW25-FT_First)/FT_Int1)+1)),FT_Y5+12*INT((AW25-FT_Y5)/12)+FT_Int2*(INT(MOD(AW25-FT_Y5,12)/FT_Int2)+1))),IF(AV25="PT",IF(AW25&lt;PT_First,PT_First,PT_First+PT_Int*(INT((AW25-PT_First)/PT_Int)+1)),"")))</f>
        <v/>
      </c>
      <c r="BF25" s="16" t="str">
        <f aca="false">IF(AJ25=0,"",IF(NOT(LH_Ready),0,COUNTIFS(INDEX(LH_Data,0,LH_ColFirst),$A25,INDEX(LH_Data,0,LH_ColSur),$B25,INDEX(LH_Data,0,LH_ColCat),BonusCat)))</f>
        <v/>
      </c>
      <c r="BG25" s="16" t="str">
        <f aca="false">IF(AJ25=0,"",IF(OR(NOT(LH_Ready),BF25=0),0,SUMPRODUCT(MAX((INDEX(LH_Data,0,LH_ColFirst)=$A25)*(INDEX(LH_Data,0,LH_ColSur)=$B25)*(INDEX(LH_Data,0,LH_ColCat)=BonusCat)*ROW(LH_Data)))))</f>
        <v/>
      </c>
      <c r="BH25" s="16" t="str">
        <f aca="false">IF(AJ25=0,"",IF(EOMONTH(AsOfDate,-1)&lt;AK25,-1,12*(YEAR(EOMONTH(AsOfDate,-1))-YEAR(AK25))+MONTH(EOMONTH(AsOfDate,-1))-MONTH(AK25)-IF(DAY(EOMONTH(AsOfDate,-1))&lt;MIN(DAY(AK25),DAY(EOMONTH(EOMONTH(AsOfDate,-1),0))),1,0)))</f>
        <v/>
      </c>
      <c r="BI25" s="16" t="str">
        <f aca="false">IF(AJ25=0,"",IF(OR(AL25&lt;2,AN25&gt;EOMONTH(AsOfDate,-1)),BH25,IF((AN25-1)&lt;AK25,-1,12*(YEAR((AN25-1))-YEAR(AK25))+MONTH((AN25-1))-MONTH(AK25)-IF(DAY((AN25-1))&lt;MIN(DAY(AK25),DAY(EOMONTH((AN25-1),0))),1,0))))</f>
        <v/>
      </c>
      <c r="BJ25" s="16" t="str">
        <f aca="false">IF(AJ25=0,"",IF(OR(AL25&lt;3,AO25&gt;EOMONTH(AsOfDate,-1)),BH25,IF((AO25-1)&lt;AK25,-1,12*(YEAR((AO25-1))-YEAR(AK25))+MONTH((AO25-1))-MONTH(AK25)-IF(DAY((AO25-1))&lt;MIN(DAY(AK25),DAY(EOMONTH((AO25-1),0))),1,0))))</f>
        <v/>
      </c>
      <c r="BK25" s="16" t="str">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
      </c>
      <c r="BL25" s="16" t="str">
        <f aca="false">IF(AJ25=0,"",IF(AV25="FT",IF(AW25&lt;FT_First,"",IF(AW25&lt;FT_Y5,FT_First+FT_Int1*INT((AW25-FT_First)/FT_Int1),FT_Y5+FT_Int2*INT((AW25-FT_Y5)/FT_Int2))),IF(AV25="PT",IF(AW25&lt;PT_First,"",PT_First+PT_Int*INT((AW25-PT_First)/PT_Int)),"")))</f>
        <v/>
      </c>
      <c r="BM25" s="16" t="str">
        <f aca="false">IF(AJ25=0,"",IF((SchemeStart-1)&lt;AK25,-1,12*(YEAR((SchemeStart-1))-YEAR(AK25))+MONTH((SchemeStart-1))-MONTH(AK25)-IF(DAY((SchemeStart-1))&lt;MIN(DAY(AK25),DAY(EOMONTH((SchemeStart-1),0))),1,0)))</f>
        <v/>
      </c>
      <c r="BN25" s="16" t="str">
        <f aca="false">IF(AJ25=0,"",IF(OR(AL25&lt;2,AN25&gt;(SchemeStart-1)),BM25,IF((AN25-1)&lt;AK25,-1,12*(YEAR((AN25-1))-YEAR(AK25))+MONTH((AN25-1))-MONTH(AK25)-IF(DAY((AN25-1))&lt;MIN(DAY(AK25),DAY(EOMONTH((AN25-1),0))),1,0))))</f>
        <v/>
      </c>
      <c r="BO25" s="16" t="str">
        <f aca="false">IF(AJ25=0,"",IF(OR(AL25&lt;3,AO25&gt;(SchemeStart-1)),BM25,IF((AO25-1)&lt;AK25,-1,12*(YEAR((AO25-1))-YEAR(AK25))+MONTH((AO25-1))-MONTH(AK25)-IF(DAY((AO25-1))&lt;MIN(DAY(AK25),DAY(EOMONTH((AO25-1),0))),1,0))))</f>
        <v/>
      </c>
      <c r="BP25" s="16" t="str">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
      </c>
      <c r="BQ25" s="0" t="str">
        <f aca="false">IF(LEN($A25&amp;$B25)=0,"",$A25&amp;" "&amp;$B25)</f>
        <v/>
      </c>
    </row>
    <row r="26" customFormat="false" ht="15" hidden="false" customHeight="false" outlineLevel="0" collapsed="false">
      <c r="A26" s="12"/>
      <c r="B26" s="12"/>
      <c r="C26" s="12"/>
      <c r="D26" s="13"/>
      <c r="E26" s="14" t="str">
        <f aca="false">IF(OR(AJ26=0,$D26=""),"",DATE(YEAR(AsOfDate)+IF(DATE(YEAR(AsOfDate),MONTH($D26),DAY($D26))&lt;=AsOfDate,1,0),MONTH($D26),DAY($D26)))</f>
        <v/>
      </c>
      <c r="F26" s="13"/>
      <c r="G26" s="13"/>
      <c r="H26" s="13"/>
      <c r="I26" s="13"/>
      <c r="J26" s="13"/>
      <c r="K26" s="14" t="str">
        <f aca="false">IF(AJ26=0,"",DATE(YEAR(AsOfDate)+IF(DATE(YEAR(AsOfDate),MONTH(AK26),DAY(AK26))&lt;=AsOfDate,1,0),MONTH(AK26),DAY(AK26)))</f>
        <v/>
      </c>
      <c r="L26" s="15" t="str">
        <f aca="false">IF(AJ26=0,"",ROUND((AsOfDate-AK26)/365.25,1))</f>
        <v/>
      </c>
      <c r="M26" s="16" t="str">
        <f aca="false">IF(AJ26=0,"",IF(AsOfDate&lt;AK26,"-",DATEDIF(AK26,AsOfDate,"y")&amp;"y "&amp;DATEDIF(AK26,AsOfDate,"ym")&amp;"m "&amp;DATEDIF(AK26,AsOfDate,"md")&amp;"d"))</f>
        <v/>
      </c>
      <c r="N26" s="17" t="str">
        <f aca="false">IF(AJ26=0,"",O26*HoursPerDay)</f>
        <v/>
      </c>
      <c r="O26" s="17" t="str">
        <f aca="false">IF(AJ26=0,"",MAX(0,BC26-BP26))</f>
        <v/>
      </c>
      <c r="P26" s="18"/>
      <c r="Q26" s="16"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16" t="str">
        <f aca="false">IF(AJ26=0,"",IF(AV26="None",IF(O26&gt;0,"No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IF(AJ26=0,"",IF(AV26="None","",EDATE(AK26,BE26)))</f>
        <v/>
      </c>
      <c r="T26" s="17" t="str">
        <f aca="false">IF(AJ26=0,"",IF(NOT(LH_Ready),"",IF($F26&gt;PFYDate,0,IF(LH_ColPeriod=0,W26-U26+V26,SUMIFS(INDEX(LH_Data,0,LH_ColAcc),INDEX(LH_Data,0,LH_ColFirst),$A26,INDEX(LH_Data,0,LH_ColSur),$B26,INDEX(LH_Data,0,LH_ColCat),BonusCat,INDEX(LH_Data,0,LH_ColPeriod),LH_OpenLabel)*UnitFactor))))</f>
        <v/>
      </c>
      <c r="U26" s="17" t="str">
        <f aca="false">IF(AJ26=0,"",IF(NOT(LH_Ready),"",SUMIFS(INDEX(LH_Data,0,LH_ColAcc),INDEX(LH_Data,0,LH_ColFirst),$A26,INDEX(LH_Data,0,LH_ColSur),$B26,INDEX(LH_Data,0,LH_ColCat),BonusCat,INDEX(LH_Data,0,LH_ColStart),"&gt;="&amp;AK26)*UnitFactor))</f>
        <v/>
      </c>
      <c r="V26" s="17" t="str">
        <f aca="false">IF(AJ26=0,"",IF(NOT(LH_Ready),"",SUMIFS(INDEX(LH_Data,0,LH_ColTaken),INDEX(LH_Data,0,LH_ColFirst),$A26,INDEX(LH_Data,0,LH_ColSur),$B26,INDEX(LH_Data,0,LH_ColCat),BonusCat,INDEX(LH_Data,0,LH_ColStart),"&gt;="&amp;AK26)*UnitFactor))</f>
        <v/>
      </c>
      <c r="W26" s="17" t="str">
        <f aca="false">IF(AJ26=0,"",IF(NOT(LH_Ready),"",IF(BG26=0,0,INDEX(INDEX(LH_Data,0,LH_ColClose),BG26-1)*UnitFactor)))</f>
        <v/>
      </c>
      <c r="X26" s="17" t="str">
        <f aca="false">IF(AJ26=0,"",(MAX(0,BC26-BP26)-MAX(0,BD26-BP26))*HoursPerDay)</f>
        <v/>
      </c>
      <c r="Y26" s="17" t="str">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
      </c>
      <c r="Z26" s="16" t="str">
        <f aca="false">IF(OR(AJ26=0,Y26=""),"",IF(Y26&gt;0,"Yes","No"))</f>
        <v/>
      </c>
      <c r="AA26" s="16"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
      </c>
      <c r="AB26" s="17" t="str">
        <f aca="false">IF(OR(AJ26=0,T26=""),"",MAX(0,BD26-BP26)*HoursPerDay-T26)</f>
        <v/>
      </c>
      <c r="AC26" s="16" t="str">
        <f aca="false">IF(AJ26=0,"",BF26)</f>
        <v/>
      </c>
      <c r="AD26" s="16"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17" t="str">
        <f aca="false">IF(AJ26=0,"",O26-MAX(0,BK26-BP26))</f>
        <v/>
      </c>
      <c r="AF26" s="14" t="str">
        <f aca="false">IF(OR(AJ26=0,AE26="",N(AE26)=0,BL26=""),"",EDATE(AK26,BL26))</f>
        <v/>
      </c>
      <c r="AG26" s="17" t="str">
        <f aca="false">IF(AJ26=0,"",MIN(BC26,BP26))</f>
        <v/>
      </c>
      <c r="AH26" s="12"/>
      <c r="AI26" s="12"/>
      <c r="AJ26" s="16" t="n">
        <f aca="false">IF(OR(LEN($A26&amp;$B26)=0,$F26=""),0,1)</f>
        <v>0</v>
      </c>
      <c r="AK26" s="14" t="str">
        <f aca="false">IF(AJ26=0,"",IF(PreSchemeCounts="No",MAX(SchemeStart,IF($J26&lt;&gt;"",$J26,IF(OR(CasualCounts="Yes",COUNT($G26:$I26)=0),$F26,IF(Apply2026="No",IF($I26="",$F26,$I26),IF(COUNT($H26:$I26)=0,$F26,MIN($H26:$I26)))))),IF($J26&lt;&gt;"",$J26,IF(OR(CasualCounts="Yes",COUNT($G26:$I26)=0),$F26,IF(Apply2026="No",IF($I26="",$F26,$I26),IF(COUNT($H26:$I26)=0,$F26,MIN($H26:$I26)))))))</f>
        <v/>
      </c>
      <c r="AL26" s="16" t="str">
        <f aca="false">IF(AJ26=0,"",COUNT($G26:$I26))</f>
        <v/>
      </c>
      <c r="AM26" s="14" t="str">
        <f aca="false">IF(AJ26=0,"",IFERROR(SMALL($G26:$I26,1),""))</f>
        <v/>
      </c>
      <c r="AN26" s="14" t="str">
        <f aca="false">IF(AJ26=0,"",IFERROR(SMALL($G26:$I26,2),""))</f>
        <v/>
      </c>
      <c r="AO26" s="14" t="str">
        <f aca="false">IF(AJ26=0,"",IFERROR(SMALL($G26:$I26,3),""))</f>
        <v/>
      </c>
      <c r="AP26" s="16" t="str">
        <f aca="false">IF(AJ26=0,"",IF(AM26="","",IF(AM26=$H26,"Part-Time",IF(AM26=$I26,"Full-Time","Casual"))))</f>
        <v/>
      </c>
      <c r="AQ26" s="16" t="str">
        <f aca="false">IF(AJ26=0,"",IF(AN26="","",IF(AN26=$H26,"Part-Time",IF(AN26=$I26,"Full-Time","Casual"))))</f>
        <v/>
      </c>
      <c r="AR26" s="16" t="str">
        <f aca="false">IF(AJ26=0,"",IF(AO26="","",IF(AO26=$H26,"Part-Time",IF(AO26=$I26,"Full-Time","Casual"))))</f>
        <v/>
      </c>
      <c r="AS26" s="16"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
      </c>
      <c r="AT26" s="16" t="str">
        <f aca="false">IF(AJ26=0,"",IF(AL26&lt;2,"",IF(OR(ISNUMBER(SEARCH("full",AQ26)),UPPER(TRIM(AQ26))="FT",UPPER(TRIM(AQ26))="FTE"),"FT",IF(AND(OR(ISNUMBER(SEARCH("part",AQ26)),UPPER(TRIM(AQ26))="PT",UPPER(TRIM(AQ26))="PTE"),Apply2026="Yes",OR($P26="",N($P26)&gt;=PT_MinHours)),"PT","None"))))</f>
        <v/>
      </c>
      <c r="AU26" s="16" t="str">
        <f aca="false">IF(AJ26=0,"",IF(AL26&lt;3,"",IF(OR(ISNUMBER(SEARCH("full",AR26)),UPPER(TRIM(AR26))="FT",UPPER(TRIM(AR26))="FTE"),"FT",IF(AND(OR(ISNUMBER(SEARCH("part",AR26)),UPPER(TRIM(AR26))="PT",UPPER(TRIM(AR26))="PTE"),Apply2026="Yes",OR($P26="",N($P26)&gt;=PT_MinHours)),"PT","None"))))</f>
        <v/>
      </c>
      <c r="AV26" s="16" t="str">
        <f aca="false">IF(AJ26=0,"",IF(AND(AL26&gt;=3,AO26&lt;=AsOfDate),AU26,IF(AND(AL26&gt;=2,AN26&lt;=AsOfDate),AT26,AS26)))</f>
        <v/>
      </c>
      <c r="AW26" s="16" t="str">
        <f aca="false">IF(AJ26=0,"",IF(AsOfDate&lt;AK26,-1,12*(YEAR(AsOfDate)-YEAR(AK26))+MONTH(AsOfDate)-MONTH(AK26)-IF(DAY(AsOfDate)&lt;MIN(DAY(AK26),DAY(EOMONTH(AsOfDate,0))),1,0)))</f>
        <v/>
      </c>
      <c r="AX26" s="16" t="str">
        <f aca="false">IF(AJ26=0,"",IF(OR(AL26&lt;2,AN26&gt;AsOfDate),AW26,IF((AN26-1)&lt;AK26,-1,12*(YEAR((AN26-1))-YEAR(AK26))+MONTH((AN26-1))-MONTH(AK26)-IF(DAY((AN26-1))&lt;MIN(DAY(AK26),DAY(EOMONTH((AN26-1),0))),1,0))))</f>
        <v/>
      </c>
      <c r="AY26" s="16" t="str">
        <f aca="false">IF(AJ26=0,"",IF(OR(AL26&lt;3,AO26&gt;AsOfDate),AW26,IF((AO26-1)&lt;AK26,-1,12*(YEAR((AO26-1))-YEAR(AK26))+MONTH((AO26-1))-MONTH(AK26)-IF(DAY((AO26-1))&lt;MIN(DAY(AK26),DAY(EOMONTH((AO26-1),0))),1,0))))</f>
        <v/>
      </c>
      <c r="AZ26" s="16" t="str">
        <f aca="false">IF(AJ26=0,"",IF(PFYDate&lt;AK26,-1,12*(YEAR(PFYDate)-YEAR(AK26))+MONTH(PFYDate)-MONTH(AK26)-IF(DAY(PFYDate)&lt;MIN(DAY(AK26),DAY(EOMONTH(PFYDate,0))),1,0)))</f>
        <v/>
      </c>
      <c r="BA26" s="16" t="str">
        <f aca="false">IF(AJ26=0,"",IF(OR(AL26&lt;2,AN26&gt;PFYDate),AZ26,IF((AN26-1)&lt;AK26,-1,12*(YEAR((AN26-1))-YEAR(AK26))+MONTH((AN26-1))-MONTH(AK26)-IF(DAY((AN26-1))&lt;MIN(DAY(AK26),DAY(EOMONTH((AN26-1),0))),1,0))))</f>
        <v/>
      </c>
      <c r="BB26" s="16" t="str">
        <f aca="false">IF(AJ26=0,"",IF(OR(AL26&lt;3,AO26&gt;PFYDate),AZ26,IF((AO26-1)&lt;AK26,-1,12*(YEAR((AO26-1))-YEAR(AK26))+MONTH((AO26-1))-MONTH(AK26)-IF(DAY((AO26-1))&lt;MIN(DAY(AK26),DAY(EOMONTH((AO26-1),0))),1,0))))</f>
        <v/>
      </c>
      <c r="BC26" s="16" t="str">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
      </c>
      <c r="BD26" s="16" t="str">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
      </c>
      <c r="BE26" s="16" t="str">
        <f aca="false">IF(AJ26=0,"",IF(AV26="FT",IF(AW26&lt;FT_First,FT_First,IF(AW26&lt;FT_Y5,MIN(FT_Y5,FT_First+FT_Int1*(INT((AW26-FT_First)/FT_Int1)+1)),FT_Y5+12*INT((AW26-FT_Y5)/12)+FT_Int2*(INT(MOD(AW26-FT_Y5,12)/FT_Int2)+1))),IF(AV26="PT",IF(AW26&lt;PT_First,PT_First,PT_First+PT_Int*(INT((AW26-PT_First)/PT_Int)+1)),"")))</f>
        <v/>
      </c>
      <c r="BF26" s="16" t="str">
        <f aca="false">IF(AJ26=0,"",IF(NOT(LH_Ready),0,COUNTIFS(INDEX(LH_Data,0,LH_ColFirst),$A26,INDEX(LH_Data,0,LH_ColSur),$B26,INDEX(LH_Data,0,LH_ColCat),BonusCat)))</f>
        <v/>
      </c>
      <c r="BG26" s="16" t="str">
        <f aca="false">IF(AJ26=0,"",IF(OR(NOT(LH_Ready),BF26=0),0,SUMPRODUCT(MAX((INDEX(LH_Data,0,LH_ColFirst)=$A26)*(INDEX(LH_Data,0,LH_ColSur)=$B26)*(INDEX(LH_Data,0,LH_ColCat)=BonusCat)*ROW(LH_Data)))))</f>
        <v/>
      </c>
      <c r="BH26" s="16" t="str">
        <f aca="false">IF(AJ26=0,"",IF(EOMONTH(AsOfDate,-1)&lt;AK26,-1,12*(YEAR(EOMONTH(AsOfDate,-1))-YEAR(AK26))+MONTH(EOMONTH(AsOfDate,-1))-MONTH(AK26)-IF(DAY(EOMONTH(AsOfDate,-1))&lt;MIN(DAY(AK26),DAY(EOMONTH(EOMONTH(AsOfDate,-1),0))),1,0)))</f>
        <v/>
      </c>
      <c r="BI26" s="16" t="str">
        <f aca="false">IF(AJ26=0,"",IF(OR(AL26&lt;2,AN26&gt;EOMONTH(AsOfDate,-1)),BH26,IF((AN26-1)&lt;AK26,-1,12*(YEAR((AN26-1))-YEAR(AK26))+MONTH((AN26-1))-MONTH(AK26)-IF(DAY((AN26-1))&lt;MIN(DAY(AK26),DAY(EOMONTH((AN26-1),0))),1,0))))</f>
        <v/>
      </c>
      <c r="BJ26" s="16" t="str">
        <f aca="false">IF(AJ26=0,"",IF(OR(AL26&lt;3,AO26&gt;EOMONTH(AsOfDate,-1)),BH26,IF((AO26-1)&lt;AK26,-1,12*(YEAR((AO26-1))-YEAR(AK26))+MONTH((AO26-1))-MONTH(AK26)-IF(DAY((AO26-1))&lt;MIN(DAY(AK26),DAY(EOMONTH((AO26-1),0))),1,0))))</f>
        <v/>
      </c>
      <c r="BK26" s="16" t="str">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
      </c>
      <c r="BL26" s="16" t="str">
        <f aca="false">IF(AJ26=0,"",IF(AV26="FT",IF(AW26&lt;FT_First,"",IF(AW26&lt;FT_Y5,FT_First+FT_Int1*INT((AW26-FT_First)/FT_Int1),FT_Y5+FT_Int2*INT((AW26-FT_Y5)/FT_Int2))),IF(AV26="PT",IF(AW26&lt;PT_First,"",PT_First+PT_Int*INT((AW26-PT_First)/PT_Int)),"")))</f>
        <v/>
      </c>
      <c r="BM26" s="16" t="str">
        <f aca="false">IF(AJ26=0,"",IF((SchemeStart-1)&lt;AK26,-1,12*(YEAR((SchemeStart-1))-YEAR(AK26))+MONTH((SchemeStart-1))-MONTH(AK26)-IF(DAY((SchemeStart-1))&lt;MIN(DAY(AK26),DAY(EOMONTH((SchemeStart-1),0))),1,0)))</f>
        <v/>
      </c>
      <c r="BN26" s="16" t="str">
        <f aca="false">IF(AJ26=0,"",IF(OR(AL26&lt;2,AN26&gt;(SchemeStart-1)),BM26,IF((AN26-1)&lt;AK26,-1,12*(YEAR((AN26-1))-YEAR(AK26))+MONTH((AN26-1))-MONTH(AK26)-IF(DAY((AN26-1))&lt;MIN(DAY(AK26),DAY(EOMONTH((AN26-1),0))),1,0))))</f>
        <v/>
      </c>
      <c r="BO26" s="16" t="str">
        <f aca="false">IF(AJ26=0,"",IF(OR(AL26&lt;3,AO26&gt;(SchemeStart-1)),BM26,IF((AO26-1)&lt;AK26,-1,12*(YEAR((AO26-1))-YEAR(AK26))+MONTH((AO26-1))-MONTH(AK26)-IF(DAY((AO26-1))&lt;MIN(DAY(AK26),DAY(EOMONTH((AO26-1),0))),1,0))))</f>
        <v/>
      </c>
      <c r="BP26" s="16" t="str">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
      </c>
      <c r="BQ26" s="0" t="str">
        <f aca="false">IF(LEN($A26&amp;$B26)=0,"",$A26&amp;" "&amp;$B26)</f>
        <v/>
      </c>
    </row>
    <row r="27" customFormat="false" ht="15" hidden="false" customHeight="false" outlineLevel="0" collapsed="false">
      <c r="A27" s="12"/>
      <c r="B27" s="12"/>
      <c r="C27" s="12"/>
      <c r="D27" s="13"/>
      <c r="E27" s="14" t="str">
        <f aca="false">IF(OR(AJ27=0,$D27=""),"",DATE(YEAR(AsOfDate)+IF(DATE(YEAR(AsOfDate),MONTH($D27),DAY($D27))&lt;=AsOfDate,1,0),MONTH($D27),DAY($D27)))</f>
        <v/>
      </c>
      <c r="F27" s="13"/>
      <c r="G27" s="13"/>
      <c r="H27" s="13"/>
      <c r="I27" s="13"/>
      <c r="J27" s="13"/>
      <c r="K27" s="14" t="str">
        <f aca="false">IF(AJ27=0,"",DATE(YEAR(AsOfDate)+IF(DATE(YEAR(AsOfDate),MONTH(AK27),DAY(AK27))&lt;=AsOfDate,1,0),MONTH(AK27),DAY(AK27)))</f>
        <v/>
      </c>
      <c r="L27" s="15" t="str">
        <f aca="false">IF(AJ27=0,"",ROUND((AsOfDate-AK27)/365.25,1))</f>
        <v/>
      </c>
      <c r="M27" s="16" t="str">
        <f aca="false">IF(AJ27=0,"",IF(AsOfDate&lt;AK27,"-",DATEDIF(AK27,AsOfDate,"y")&amp;"y "&amp;DATEDIF(AK27,AsOfDate,"ym")&amp;"m "&amp;DATEDIF(AK27,AsOfDate,"md")&amp;"d"))</f>
        <v/>
      </c>
      <c r="N27" s="17" t="str">
        <f aca="false">IF(AJ27=0,"",O27*HoursPerDay)</f>
        <v/>
      </c>
      <c r="O27" s="17" t="str">
        <f aca="false">IF(AJ27=0,"",MAX(0,BC27-BP27))</f>
        <v/>
      </c>
      <c r="P27" s="18"/>
      <c r="Q27" s="16"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16" t="str">
        <f aca="false">IF(AJ27=0,"",IF(AV27="None",IF(O27&gt;0,"No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IF(AJ27=0,"",IF(AV27="None","",EDATE(AK27,BE27)))</f>
        <v/>
      </c>
      <c r="T27" s="17" t="str">
        <f aca="false">IF(AJ27=0,"",IF(NOT(LH_Ready),"",IF($F27&gt;PFYDate,0,IF(LH_ColPeriod=0,W27-U27+V27,SUMIFS(INDEX(LH_Data,0,LH_ColAcc),INDEX(LH_Data,0,LH_ColFirst),$A27,INDEX(LH_Data,0,LH_ColSur),$B27,INDEX(LH_Data,0,LH_ColCat),BonusCat,INDEX(LH_Data,0,LH_ColPeriod),LH_OpenLabel)*UnitFactor))))</f>
        <v/>
      </c>
      <c r="U27" s="17" t="str">
        <f aca="false">IF(AJ27=0,"",IF(NOT(LH_Ready),"",SUMIFS(INDEX(LH_Data,0,LH_ColAcc),INDEX(LH_Data,0,LH_ColFirst),$A27,INDEX(LH_Data,0,LH_ColSur),$B27,INDEX(LH_Data,0,LH_ColCat),BonusCat,INDEX(LH_Data,0,LH_ColStart),"&gt;="&amp;AK27)*UnitFactor))</f>
        <v/>
      </c>
      <c r="V27" s="17" t="str">
        <f aca="false">IF(AJ27=0,"",IF(NOT(LH_Ready),"",SUMIFS(INDEX(LH_Data,0,LH_ColTaken),INDEX(LH_Data,0,LH_ColFirst),$A27,INDEX(LH_Data,0,LH_ColSur),$B27,INDEX(LH_Data,0,LH_ColCat),BonusCat,INDEX(LH_Data,0,LH_ColStart),"&gt;="&amp;AK27)*UnitFactor))</f>
        <v/>
      </c>
      <c r="W27" s="17" t="str">
        <f aca="false">IF(AJ27=0,"",IF(NOT(LH_Ready),"",IF(BG27=0,0,INDEX(INDEX(LH_Data,0,LH_ColClose),BG27-1)*UnitFactor)))</f>
        <v/>
      </c>
      <c r="X27" s="17" t="str">
        <f aca="false">IF(AJ27=0,"",(MAX(0,BC27-BP27)-MAX(0,BD27-BP27))*HoursPerDay)</f>
        <v/>
      </c>
      <c r="Y27" s="17" t="str">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
      </c>
      <c r="Z27" s="16" t="str">
        <f aca="false">IF(OR(AJ27=0,Y27=""),"",IF(Y27&gt;0,"Yes","No"))</f>
        <v/>
      </c>
      <c r="AA27" s="16"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
      </c>
      <c r="AB27" s="17" t="str">
        <f aca="false">IF(OR(AJ27=0,T27=""),"",MAX(0,BD27-BP27)*HoursPerDay-T27)</f>
        <v/>
      </c>
      <c r="AC27" s="16" t="str">
        <f aca="false">IF(AJ27=0,"",BF27)</f>
        <v/>
      </c>
      <c r="AD27" s="16"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17" t="str">
        <f aca="false">IF(AJ27=0,"",O27-MAX(0,BK27-BP27))</f>
        <v/>
      </c>
      <c r="AF27" s="14" t="str">
        <f aca="false">IF(OR(AJ27=0,AE27="",N(AE27)=0,BL27=""),"",EDATE(AK27,BL27))</f>
        <v/>
      </c>
      <c r="AG27" s="17" t="str">
        <f aca="false">IF(AJ27=0,"",MIN(BC27,BP27))</f>
        <v/>
      </c>
      <c r="AH27" s="12"/>
      <c r="AI27" s="12"/>
      <c r="AJ27" s="16" t="n">
        <f aca="false">IF(OR(LEN($A27&amp;$B27)=0,$F27=""),0,1)</f>
        <v>0</v>
      </c>
      <c r="AK27" s="14" t="str">
        <f aca="false">IF(AJ27=0,"",IF(PreSchemeCounts="No",MAX(SchemeStart,IF($J27&lt;&gt;"",$J27,IF(OR(CasualCounts="Yes",COUNT($G27:$I27)=0),$F27,IF(Apply2026="No",IF($I27="",$F27,$I27),IF(COUNT($H27:$I27)=0,$F27,MIN($H27:$I27)))))),IF($J27&lt;&gt;"",$J27,IF(OR(CasualCounts="Yes",COUNT($G27:$I27)=0),$F27,IF(Apply2026="No",IF($I27="",$F27,$I27),IF(COUNT($H27:$I27)=0,$F27,MIN($H27:$I27)))))))</f>
        <v/>
      </c>
      <c r="AL27" s="16" t="str">
        <f aca="false">IF(AJ27=0,"",COUNT($G27:$I27))</f>
        <v/>
      </c>
      <c r="AM27" s="14" t="str">
        <f aca="false">IF(AJ27=0,"",IFERROR(SMALL($G27:$I27,1),""))</f>
        <v/>
      </c>
      <c r="AN27" s="14" t="str">
        <f aca="false">IF(AJ27=0,"",IFERROR(SMALL($G27:$I27,2),""))</f>
        <v/>
      </c>
      <c r="AO27" s="14" t="str">
        <f aca="false">IF(AJ27=0,"",IFERROR(SMALL($G27:$I27,3),""))</f>
        <v/>
      </c>
      <c r="AP27" s="16" t="str">
        <f aca="false">IF(AJ27=0,"",IF(AM27="","",IF(AM27=$H27,"Part-Time",IF(AM27=$I27,"Full-Time","Casual"))))</f>
        <v/>
      </c>
      <c r="AQ27" s="16" t="str">
        <f aca="false">IF(AJ27=0,"",IF(AN27="","",IF(AN27=$H27,"Part-Time",IF(AN27=$I27,"Full-Time","Casual"))))</f>
        <v/>
      </c>
      <c r="AR27" s="16" t="str">
        <f aca="false">IF(AJ27=0,"",IF(AO27="","",IF(AO27=$H27,"Part-Time",IF(AO27=$I27,"Full-Time","Casual"))))</f>
        <v/>
      </c>
      <c r="AS27" s="16"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
      </c>
      <c r="AT27" s="16" t="str">
        <f aca="false">IF(AJ27=0,"",IF(AL27&lt;2,"",IF(OR(ISNUMBER(SEARCH("full",AQ27)),UPPER(TRIM(AQ27))="FT",UPPER(TRIM(AQ27))="FTE"),"FT",IF(AND(OR(ISNUMBER(SEARCH("part",AQ27)),UPPER(TRIM(AQ27))="PT",UPPER(TRIM(AQ27))="PTE"),Apply2026="Yes",OR($P27="",N($P27)&gt;=PT_MinHours)),"PT","None"))))</f>
        <v/>
      </c>
      <c r="AU27" s="16" t="str">
        <f aca="false">IF(AJ27=0,"",IF(AL27&lt;3,"",IF(OR(ISNUMBER(SEARCH("full",AR27)),UPPER(TRIM(AR27))="FT",UPPER(TRIM(AR27))="FTE"),"FT",IF(AND(OR(ISNUMBER(SEARCH("part",AR27)),UPPER(TRIM(AR27))="PT",UPPER(TRIM(AR27))="PTE"),Apply2026="Yes",OR($P27="",N($P27)&gt;=PT_MinHours)),"PT","None"))))</f>
        <v/>
      </c>
      <c r="AV27" s="16" t="str">
        <f aca="false">IF(AJ27=0,"",IF(AND(AL27&gt;=3,AO27&lt;=AsOfDate),AU27,IF(AND(AL27&gt;=2,AN27&lt;=AsOfDate),AT27,AS27)))</f>
        <v/>
      </c>
      <c r="AW27" s="16" t="str">
        <f aca="false">IF(AJ27=0,"",IF(AsOfDate&lt;AK27,-1,12*(YEAR(AsOfDate)-YEAR(AK27))+MONTH(AsOfDate)-MONTH(AK27)-IF(DAY(AsOfDate)&lt;MIN(DAY(AK27),DAY(EOMONTH(AsOfDate,0))),1,0)))</f>
        <v/>
      </c>
      <c r="AX27" s="16" t="str">
        <f aca="false">IF(AJ27=0,"",IF(OR(AL27&lt;2,AN27&gt;AsOfDate),AW27,IF((AN27-1)&lt;AK27,-1,12*(YEAR((AN27-1))-YEAR(AK27))+MONTH((AN27-1))-MONTH(AK27)-IF(DAY((AN27-1))&lt;MIN(DAY(AK27),DAY(EOMONTH((AN27-1),0))),1,0))))</f>
        <v/>
      </c>
      <c r="AY27" s="16" t="str">
        <f aca="false">IF(AJ27=0,"",IF(OR(AL27&lt;3,AO27&gt;AsOfDate),AW27,IF((AO27-1)&lt;AK27,-1,12*(YEAR((AO27-1))-YEAR(AK27))+MONTH((AO27-1))-MONTH(AK27)-IF(DAY((AO27-1))&lt;MIN(DAY(AK27),DAY(EOMONTH((AO27-1),0))),1,0))))</f>
        <v/>
      </c>
      <c r="AZ27" s="16" t="str">
        <f aca="false">IF(AJ27=0,"",IF(PFYDate&lt;AK27,-1,12*(YEAR(PFYDate)-YEAR(AK27))+MONTH(PFYDate)-MONTH(AK27)-IF(DAY(PFYDate)&lt;MIN(DAY(AK27),DAY(EOMONTH(PFYDate,0))),1,0)))</f>
        <v/>
      </c>
      <c r="BA27" s="16" t="str">
        <f aca="false">IF(AJ27=0,"",IF(OR(AL27&lt;2,AN27&gt;PFYDate),AZ27,IF((AN27-1)&lt;AK27,-1,12*(YEAR((AN27-1))-YEAR(AK27))+MONTH((AN27-1))-MONTH(AK27)-IF(DAY((AN27-1))&lt;MIN(DAY(AK27),DAY(EOMONTH((AN27-1),0))),1,0))))</f>
        <v/>
      </c>
      <c r="BB27" s="16" t="str">
        <f aca="false">IF(AJ27=0,"",IF(OR(AL27&lt;3,AO27&gt;PFYDate),AZ27,IF((AO27-1)&lt;AK27,-1,12*(YEAR((AO27-1))-YEAR(AK27))+MONTH((AO27-1))-MONTH(AK27)-IF(DAY((AO27-1))&lt;MIN(DAY(AK27),DAY(EOMONTH((AO27-1),0))),1,0))))</f>
        <v/>
      </c>
      <c r="BC27" s="16" t="str">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
      </c>
      <c r="BD27" s="16" t="str">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
      </c>
      <c r="BE27" s="16" t="str">
        <f aca="false">IF(AJ27=0,"",IF(AV27="FT",IF(AW27&lt;FT_First,FT_First,IF(AW27&lt;FT_Y5,MIN(FT_Y5,FT_First+FT_Int1*(INT((AW27-FT_First)/FT_Int1)+1)),FT_Y5+12*INT((AW27-FT_Y5)/12)+FT_Int2*(INT(MOD(AW27-FT_Y5,12)/FT_Int2)+1))),IF(AV27="PT",IF(AW27&lt;PT_First,PT_First,PT_First+PT_Int*(INT((AW27-PT_First)/PT_Int)+1)),"")))</f>
        <v/>
      </c>
      <c r="BF27" s="16" t="str">
        <f aca="false">IF(AJ27=0,"",IF(NOT(LH_Ready),0,COUNTIFS(INDEX(LH_Data,0,LH_ColFirst),$A27,INDEX(LH_Data,0,LH_ColSur),$B27,INDEX(LH_Data,0,LH_ColCat),BonusCat)))</f>
        <v/>
      </c>
      <c r="BG27" s="16" t="str">
        <f aca="false">IF(AJ27=0,"",IF(OR(NOT(LH_Ready),BF27=0),0,SUMPRODUCT(MAX((INDEX(LH_Data,0,LH_ColFirst)=$A27)*(INDEX(LH_Data,0,LH_ColSur)=$B27)*(INDEX(LH_Data,0,LH_ColCat)=BonusCat)*ROW(LH_Data)))))</f>
        <v/>
      </c>
      <c r="BH27" s="16" t="str">
        <f aca="false">IF(AJ27=0,"",IF(EOMONTH(AsOfDate,-1)&lt;AK27,-1,12*(YEAR(EOMONTH(AsOfDate,-1))-YEAR(AK27))+MONTH(EOMONTH(AsOfDate,-1))-MONTH(AK27)-IF(DAY(EOMONTH(AsOfDate,-1))&lt;MIN(DAY(AK27),DAY(EOMONTH(EOMONTH(AsOfDate,-1),0))),1,0)))</f>
        <v/>
      </c>
      <c r="BI27" s="16" t="str">
        <f aca="false">IF(AJ27=0,"",IF(OR(AL27&lt;2,AN27&gt;EOMONTH(AsOfDate,-1)),BH27,IF((AN27-1)&lt;AK27,-1,12*(YEAR((AN27-1))-YEAR(AK27))+MONTH((AN27-1))-MONTH(AK27)-IF(DAY((AN27-1))&lt;MIN(DAY(AK27),DAY(EOMONTH((AN27-1),0))),1,0))))</f>
        <v/>
      </c>
      <c r="BJ27" s="16" t="str">
        <f aca="false">IF(AJ27=0,"",IF(OR(AL27&lt;3,AO27&gt;EOMONTH(AsOfDate,-1)),BH27,IF((AO27-1)&lt;AK27,-1,12*(YEAR((AO27-1))-YEAR(AK27))+MONTH((AO27-1))-MONTH(AK27)-IF(DAY((AO27-1))&lt;MIN(DAY(AK27),DAY(EOMONTH((AO27-1),0))),1,0))))</f>
        <v/>
      </c>
      <c r="BK27" s="16" t="str">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
      </c>
      <c r="BL27" s="16" t="str">
        <f aca="false">IF(AJ27=0,"",IF(AV27="FT",IF(AW27&lt;FT_First,"",IF(AW27&lt;FT_Y5,FT_First+FT_Int1*INT((AW27-FT_First)/FT_Int1),FT_Y5+FT_Int2*INT((AW27-FT_Y5)/FT_Int2))),IF(AV27="PT",IF(AW27&lt;PT_First,"",PT_First+PT_Int*INT((AW27-PT_First)/PT_Int)),"")))</f>
        <v/>
      </c>
      <c r="BM27" s="16" t="str">
        <f aca="false">IF(AJ27=0,"",IF((SchemeStart-1)&lt;AK27,-1,12*(YEAR((SchemeStart-1))-YEAR(AK27))+MONTH((SchemeStart-1))-MONTH(AK27)-IF(DAY((SchemeStart-1))&lt;MIN(DAY(AK27),DAY(EOMONTH((SchemeStart-1),0))),1,0)))</f>
        <v/>
      </c>
      <c r="BN27" s="16" t="str">
        <f aca="false">IF(AJ27=0,"",IF(OR(AL27&lt;2,AN27&gt;(SchemeStart-1)),BM27,IF((AN27-1)&lt;AK27,-1,12*(YEAR((AN27-1))-YEAR(AK27))+MONTH((AN27-1))-MONTH(AK27)-IF(DAY((AN27-1))&lt;MIN(DAY(AK27),DAY(EOMONTH((AN27-1),0))),1,0))))</f>
        <v/>
      </c>
      <c r="BO27" s="16" t="str">
        <f aca="false">IF(AJ27=0,"",IF(OR(AL27&lt;3,AO27&gt;(SchemeStart-1)),BM27,IF((AO27-1)&lt;AK27,-1,12*(YEAR((AO27-1))-YEAR(AK27))+MONTH((AO27-1))-MONTH(AK27)-IF(DAY((AO27-1))&lt;MIN(DAY(AK27),DAY(EOMONTH((AO27-1),0))),1,0))))</f>
        <v/>
      </c>
      <c r="BP27" s="16" t="str">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
      </c>
      <c r="BQ27" s="0" t="str">
        <f aca="false">IF(LEN($A27&amp;$B27)=0,"",$A27&amp;" "&amp;$B27)</f>
        <v/>
      </c>
    </row>
    <row r="28" customFormat="false" ht="15" hidden="false" customHeight="false" outlineLevel="0" collapsed="false">
      <c r="A28" s="12"/>
      <c r="B28" s="12"/>
      <c r="C28" s="12"/>
      <c r="D28" s="13"/>
      <c r="E28" s="14" t="str">
        <f aca="false">IF(OR(AJ28=0,$D28=""),"",DATE(YEAR(AsOfDate)+IF(DATE(YEAR(AsOfDate),MONTH($D28),DAY($D28))&lt;=AsOfDate,1,0),MONTH($D28),DAY($D28)))</f>
        <v/>
      </c>
      <c r="F28" s="13"/>
      <c r="G28" s="13"/>
      <c r="H28" s="13"/>
      <c r="I28" s="13"/>
      <c r="J28" s="13"/>
      <c r="K28" s="14" t="str">
        <f aca="false">IF(AJ28=0,"",DATE(YEAR(AsOfDate)+IF(DATE(YEAR(AsOfDate),MONTH(AK28),DAY(AK28))&lt;=AsOfDate,1,0),MONTH(AK28),DAY(AK28)))</f>
        <v/>
      </c>
      <c r="L28" s="15" t="str">
        <f aca="false">IF(AJ28=0,"",ROUND((AsOfDate-AK28)/365.25,1))</f>
        <v/>
      </c>
      <c r="M28" s="16" t="str">
        <f aca="false">IF(AJ28=0,"",IF(AsOfDate&lt;AK28,"-",DATEDIF(AK28,AsOfDate,"y")&amp;"y "&amp;DATEDIF(AK28,AsOfDate,"ym")&amp;"m "&amp;DATEDIF(AK28,AsOfDate,"md")&amp;"d"))</f>
        <v/>
      </c>
      <c r="N28" s="17" t="str">
        <f aca="false">IF(AJ28=0,"",O28*HoursPerDay)</f>
        <v/>
      </c>
      <c r="O28" s="17" t="str">
        <f aca="false">IF(AJ28=0,"",MAX(0,BC28-BP28))</f>
        <v/>
      </c>
      <c r="P28" s="18"/>
      <c r="Q28" s="16"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16" t="str">
        <f aca="false">IF(AJ28=0,"",IF(AV28="None",IF(O28&gt;0,"No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IF(AJ28=0,"",IF(AV28="None","",EDATE(AK28,BE28)))</f>
        <v/>
      </c>
      <c r="T28" s="17" t="str">
        <f aca="false">IF(AJ28=0,"",IF(NOT(LH_Ready),"",IF($F28&gt;PFYDate,0,IF(LH_ColPeriod=0,W28-U28+V28,SUMIFS(INDEX(LH_Data,0,LH_ColAcc),INDEX(LH_Data,0,LH_ColFirst),$A28,INDEX(LH_Data,0,LH_ColSur),$B28,INDEX(LH_Data,0,LH_ColCat),BonusCat,INDEX(LH_Data,0,LH_ColPeriod),LH_OpenLabel)*UnitFactor))))</f>
        <v/>
      </c>
      <c r="U28" s="17" t="str">
        <f aca="false">IF(AJ28=0,"",IF(NOT(LH_Ready),"",SUMIFS(INDEX(LH_Data,0,LH_ColAcc),INDEX(LH_Data,0,LH_ColFirst),$A28,INDEX(LH_Data,0,LH_ColSur),$B28,INDEX(LH_Data,0,LH_ColCat),BonusCat,INDEX(LH_Data,0,LH_ColStart),"&gt;="&amp;AK28)*UnitFactor))</f>
        <v/>
      </c>
      <c r="V28" s="17" t="str">
        <f aca="false">IF(AJ28=0,"",IF(NOT(LH_Ready),"",SUMIFS(INDEX(LH_Data,0,LH_ColTaken),INDEX(LH_Data,0,LH_ColFirst),$A28,INDEX(LH_Data,0,LH_ColSur),$B28,INDEX(LH_Data,0,LH_ColCat),BonusCat,INDEX(LH_Data,0,LH_ColStart),"&gt;="&amp;AK28)*UnitFactor))</f>
        <v/>
      </c>
      <c r="W28" s="17" t="str">
        <f aca="false">IF(AJ28=0,"",IF(NOT(LH_Ready),"",IF(BG28=0,0,INDEX(INDEX(LH_Data,0,LH_ColClose),BG28-1)*UnitFactor)))</f>
        <v/>
      </c>
      <c r="X28" s="17" t="str">
        <f aca="false">IF(AJ28=0,"",(MAX(0,BC28-BP28)-MAX(0,BD28-BP28))*HoursPerDay)</f>
        <v/>
      </c>
      <c r="Y28" s="17" t="str">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
      </c>
      <c r="Z28" s="16" t="str">
        <f aca="false">IF(OR(AJ28=0,Y28=""),"",IF(Y28&gt;0,"Yes","No"))</f>
        <v/>
      </c>
      <c r="AA28" s="16"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
      </c>
      <c r="AB28" s="17" t="str">
        <f aca="false">IF(OR(AJ28=0,T28=""),"",MAX(0,BD28-BP28)*HoursPerDay-T28)</f>
        <v/>
      </c>
      <c r="AC28" s="16" t="str">
        <f aca="false">IF(AJ28=0,"",BF28)</f>
        <v/>
      </c>
      <c r="AD28" s="16"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17" t="str">
        <f aca="false">IF(AJ28=0,"",O28-MAX(0,BK28-BP28))</f>
        <v/>
      </c>
      <c r="AF28" s="14" t="str">
        <f aca="false">IF(OR(AJ28=0,AE28="",N(AE28)=0,BL28=""),"",EDATE(AK28,BL28))</f>
        <v/>
      </c>
      <c r="AG28" s="17" t="str">
        <f aca="false">IF(AJ28=0,"",MIN(BC28,BP28))</f>
        <v/>
      </c>
      <c r="AH28" s="12"/>
      <c r="AI28" s="12"/>
      <c r="AJ28" s="16" t="n">
        <f aca="false">IF(OR(LEN($A28&amp;$B28)=0,$F28=""),0,1)</f>
        <v>0</v>
      </c>
      <c r="AK28" s="14" t="str">
        <f aca="false">IF(AJ28=0,"",IF(PreSchemeCounts="No",MAX(SchemeStart,IF($J28&lt;&gt;"",$J28,IF(OR(CasualCounts="Yes",COUNT($G28:$I28)=0),$F28,IF(Apply2026="No",IF($I28="",$F28,$I28),IF(COUNT($H28:$I28)=0,$F28,MIN($H28:$I28)))))),IF($J28&lt;&gt;"",$J28,IF(OR(CasualCounts="Yes",COUNT($G28:$I28)=0),$F28,IF(Apply2026="No",IF($I28="",$F28,$I28),IF(COUNT($H28:$I28)=0,$F28,MIN($H28:$I28)))))))</f>
        <v/>
      </c>
      <c r="AL28" s="16" t="str">
        <f aca="false">IF(AJ28=0,"",COUNT($G28:$I28))</f>
        <v/>
      </c>
      <c r="AM28" s="14" t="str">
        <f aca="false">IF(AJ28=0,"",IFERROR(SMALL($G28:$I28,1),""))</f>
        <v/>
      </c>
      <c r="AN28" s="14" t="str">
        <f aca="false">IF(AJ28=0,"",IFERROR(SMALL($G28:$I28,2),""))</f>
        <v/>
      </c>
      <c r="AO28" s="14" t="str">
        <f aca="false">IF(AJ28=0,"",IFERROR(SMALL($G28:$I28,3),""))</f>
        <v/>
      </c>
      <c r="AP28" s="16" t="str">
        <f aca="false">IF(AJ28=0,"",IF(AM28="","",IF(AM28=$H28,"Part-Time",IF(AM28=$I28,"Full-Time","Casual"))))</f>
        <v/>
      </c>
      <c r="AQ28" s="16" t="str">
        <f aca="false">IF(AJ28=0,"",IF(AN28="","",IF(AN28=$H28,"Part-Time",IF(AN28=$I28,"Full-Time","Casual"))))</f>
        <v/>
      </c>
      <c r="AR28" s="16" t="str">
        <f aca="false">IF(AJ28=0,"",IF(AO28="","",IF(AO28=$H28,"Part-Time",IF(AO28=$I28,"Full-Time","Casual"))))</f>
        <v/>
      </c>
      <c r="AS28" s="16"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
      </c>
      <c r="AT28" s="16" t="str">
        <f aca="false">IF(AJ28=0,"",IF(AL28&lt;2,"",IF(OR(ISNUMBER(SEARCH("full",AQ28)),UPPER(TRIM(AQ28))="FT",UPPER(TRIM(AQ28))="FTE"),"FT",IF(AND(OR(ISNUMBER(SEARCH("part",AQ28)),UPPER(TRIM(AQ28))="PT",UPPER(TRIM(AQ28))="PTE"),Apply2026="Yes",OR($P28="",N($P28)&gt;=PT_MinHours)),"PT","None"))))</f>
        <v/>
      </c>
      <c r="AU28" s="16" t="str">
        <f aca="false">IF(AJ28=0,"",IF(AL28&lt;3,"",IF(OR(ISNUMBER(SEARCH("full",AR28)),UPPER(TRIM(AR28))="FT",UPPER(TRIM(AR28))="FTE"),"FT",IF(AND(OR(ISNUMBER(SEARCH("part",AR28)),UPPER(TRIM(AR28))="PT",UPPER(TRIM(AR28))="PTE"),Apply2026="Yes",OR($P28="",N($P28)&gt;=PT_MinHours)),"PT","None"))))</f>
        <v/>
      </c>
      <c r="AV28" s="16" t="str">
        <f aca="false">IF(AJ28=0,"",IF(AND(AL28&gt;=3,AO28&lt;=AsOfDate),AU28,IF(AND(AL28&gt;=2,AN28&lt;=AsOfDate),AT28,AS28)))</f>
        <v/>
      </c>
      <c r="AW28" s="16" t="str">
        <f aca="false">IF(AJ28=0,"",IF(AsOfDate&lt;AK28,-1,12*(YEAR(AsOfDate)-YEAR(AK28))+MONTH(AsOfDate)-MONTH(AK28)-IF(DAY(AsOfDate)&lt;MIN(DAY(AK28),DAY(EOMONTH(AsOfDate,0))),1,0)))</f>
        <v/>
      </c>
      <c r="AX28" s="16" t="str">
        <f aca="false">IF(AJ28=0,"",IF(OR(AL28&lt;2,AN28&gt;AsOfDate),AW28,IF((AN28-1)&lt;AK28,-1,12*(YEAR((AN28-1))-YEAR(AK28))+MONTH((AN28-1))-MONTH(AK28)-IF(DAY((AN28-1))&lt;MIN(DAY(AK28),DAY(EOMONTH((AN28-1),0))),1,0))))</f>
        <v/>
      </c>
      <c r="AY28" s="16" t="str">
        <f aca="false">IF(AJ28=0,"",IF(OR(AL28&lt;3,AO28&gt;AsOfDate),AW28,IF((AO28-1)&lt;AK28,-1,12*(YEAR((AO28-1))-YEAR(AK28))+MONTH((AO28-1))-MONTH(AK28)-IF(DAY((AO28-1))&lt;MIN(DAY(AK28),DAY(EOMONTH((AO28-1),0))),1,0))))</f>
        <v/>
      </c>
      <c r="AZ28" s="16" t="str">
        <f aca="false">IF(AJ28=0,"",IF(PFYDate&lt;AK28,-1,12*(YEAR(PFYDate)-YEAR(AK28))+MONTH(PFYDate)-MONTH(AK28)-IF(DAY(PFYDate)&lt;MIN(DAY(AK28),DAY(EOMONTH(PFYDate,0))),1,0)))</f>
        <v/>
      </c>
      <c r="BA28" s="16" t="str">
        <f aca="false">IF(AJ28=0,"",IF(OR(AL28&lt;2,AN28&gt;PFYDate),AZ28,IF((AN28-1)&lt;AK28,-1,12*(YEAR((AN28-1))-YEAR(AK28))+MONTH((AN28-1))-MONTH(AK28)-IF(DAY((AN28-1))&lt;MIN(DAY(AK28),DAY(EOMONTH((AN28-1),0))),1,0))))</f>
        <v/>
      </c>
      <c r="BB28" s="16" t="str">
        <f aca="false">IF(AJ28=0,"",IF(OR(AL28&lt;3,AO28&gt;PFYDate),AZ28,IF((AO28-1)&lt;AK28,-1,12*(YEAR((AO28-1))-YEAR(AK28))+MONTH((AO28-1))-MONTH(AK28)-IF(DAY((AO28-1))&lt;MIN(DAY(AK28),DAY(EOMONTH((AO28-1),0))),1,0))))</f>
        <v/>
      </c>
      <c r="BC28" s="16" t="str">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
      </c>
      <c r="BD28" s="16" t="str">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
      </c>
      <c r="BE28" s="16" t="str">
        <f aca="false">IF(AJ28=0,"",IF(AV28="FT",IF(AW28&lt;FT_First,FT_First,IF(AW28&lt;FT_Y5,MIN(FT_Y5,FT_First+FT_Int1*(INT((AW28-FT_First)/FT_Int1)+1)),FT_Y5+12*INT((AW28-FT_Y5)/12)+FT_Int2*(INT(MOD(AW28-FT_Y5,12)/FT_Int2)+1))),IF(AV28="PT",IF(AW28&lt;PT_First,PT_First,PT_First+PT_Int*(INT((AW28-PT_First)/PT_Int)+1)),"")))</f>
        <v/>
      </c>
      <c r="BF28" s="16" t="str">
        <f aca="false">IF(AJ28=0,"",IF(NOT(LH_Ready),0,COUNTIFS(INDEX(LH_Data,0,LH_ColFirst),$A28,INDEX(LH_Data,0,LH_ColSur),$B28,INDEX(LH_Data,0,LH_ColCat),BonusCat)))</f>
        <v/>
      </c>
      <c r="BG28" s="16" t="str">
        <f aca="false">IF(AJ28=0,"",IF(OR(NOT(LH_Ready),BF28=0),0,SUMPRODUCT(MAX((INDEX(LH_Data,0,LH_ColFirst)=$A28)*(INDEX(LH_Data,0,LH_ColSur)=$B28)*(INDEX(LH_Data,0,LH_ColCat)=BonusCat)*ROW(LH_Data)))))</f>
        <v/>
      </c>
      <c r="BH28" s="16" t="str">
        <f aca="false">IF(AJ28=0,"",IF(EOMONTH(AsOfDate,-1)&lt;AK28,-1,12*(YEAR(EOMONTH(AsOfDate,-1))-YEAR(AK28))+MONTH(EOMONTH(AsOfDate,-1))-MONTH(AK28)-IF(DAY(EOMONTH(AsOfDate,-1))&lt;MIN(DAY(AK28),DAY(EOMONTH(EOMONTH(AsOfDate,-1),0))),1,0)))</f>
        <v/>
      </c>
      <c r="BI28" s="16" t="str">
        <f aca="false">IF(AJ28=0,"",IF(OR(AL28&lt;2,AN28&gt;EOMONTH(AsOfDate,-1)),BH28,IF((AN28-1)&lt;AK28,-1,12*(YEAR((AN28-1))-YEAR(AK28))+MONTH((AN28-1))-MONTH(AK28)-IF(DAY((AN28-1))&lt;MIN(DAY(AK28),DAY(EOMONTH((AN28-1),0))),1,0))))</f>
        <v/>
      </c>
      <c r="BJ28" s="16" t="str">
        <f aca="false">IF(AJ28=0,"",IF(OR(AL28&lt;3,AO28&gt;EOMONTH(AsOfDate,-1)),BH28,IF((AO28-1)&lt;AK28,-1,12*(YEAR((AO28-1))-YEAR(AK28))+MONTH((AO28-1))-MONTH(AK28)-IF(DAY((AO28-1))&lt;MIN(DAY(AK28),DAY(EOMONTH((AO28-1),0))),1,0))))</f>
        <v/>
      </c>
      <c r="BK28" s="16" t="str">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
      </c>
      <c r="BL28" s="16" t="str">
        <f aca="false">IF(AJ28=0,"",IF(AV28="FT",IF(AW28&lt;FT_First,"",IF(AW28&lt;FT_Y5,FT_First+FT_Int1*INT((AW28-FT_First)/FT_Int1),FT_Y5+FT_Int2*INT((AW28-FT_Y5)/FT_Int2))),IF(AV28="PT",IF(AW28&lt;PT_First,"",PT_First+PT_Int*INT((AW28-PT_First)/PT_Int)),"")))</f>
        <v/>
      </c>
      <c r="BM28" s="16" t="str">
        <f aca="false">IF(AJ28=0,"",IF((SchemeStart-1)&lt;AK28,-1,12*(YEAR((SchemeStart-1))-YEAR(AK28))+MONTH((SchemeStart-1))-MONTH(AK28)-IF(DAY((SchemeStart-1))&lt;MIN(DAY(AK28),DAY(EOMONTH((SchemeStart-1),0))),1,0)))</f>
        <v/>
      </c>
      <c r="BN28" s="16" t="str">
        <f aca="false">IF(AJ28=0,"",IF(OR(AL28&lt;2,AN28&gt;(SchemeStart-1)),BM28,IF((AN28-1)&lt;AK28,-1,12*(YEAR((AN28-1))-YEAR(AK28))+MONTH((AN28-1))-MONTH(AK28)-IF(DAY((AN28-1))&lt;MIN(DAY(AK28),DAY(EOMONTH((AN28-1),0))),1,0))))</f>
        <v/>
      </c>
      <c r="BO28" s="16" t="str">
        <f aca="false">IF(AJ28=0,"",IF(OR(AL28&lt;3,AO28&gt;(SchemeStart-1)),BM28,IF((AO28-1)&lt;AK28,-1,12*(YEAR((AO28-1))-YEAR(AK28))+MONTH((AO28-1))-MONTH(AK28)-IF(DAY((AO28-1))&lt;MIN(DAY(AK28),DAY(EOMONTH((AO28-1),0))),1,0))))</f>
        <v/>
      </c>
      <c r="BP28" s="16" t="str">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
      </c>
      <c r="BQ28" s="0" t="str">
        <f aca="false">IF(LEN($A28&amp;$B28)=0,"",$A28&amp;" "&amp;$B28)</f>
        <v/>
      </c>
    </row>
    <row r="29" customFormat="false" ht="15" hidden="false" customHeight="false" outlineLevel="0" collapsed="false">
      <c r="A29" s="12"/>
      <c r="B29" s="12"/>
      <c r="C29" s="12"/>
      <c r="D29" s="13"/>
      <c r="E29" s="14" t="str">
        <f aca="false">IF(OR(AJ29=0,$D29=""),"",DATE(YEAR(AsOfDate)+IF(DATE(YEAR(AsOfDate),MONTH($D29),DAY($D29))&lt;=AsOfDate,1,0),MONTH($D29),DAY($D29)))</f>
        <v/>
      </c>
      <c r="F29" s="13"/>
      <c r="G29" s="13"/>
      <c r="H29" s="13"/>
      <c r="I29" s="13"/>
      <c r="J29" s="13"/>
      <c r="K29" s="14" t="str">
        <f aca="false">IF(AJ29=0,"",DATE(YEAR(AsOfDate)+IF(DATE(YEAR(AsOfDate),MONTH(AK29),DAY(AK29))&lt;=AsOfDate,1,0),MONTH(AK29),DAY(AK29)))</f>
        <v/>
      </c>
      <c r="L29" s="15" t="str">
        <f aca="false">IF(AJ29=0,"",ROUND((AsOfDate-AK29)/365.25,1))</f>
        <v/>
      </c>
      <c r="M29" s="16" t="str">
        <f aca="false">IF(AJ29=0,"",IF(AsOfDate&lt;AK29,"-",DATEDIF(AK29,AsOfDate,"y")&amp;"y "&amp;DATEDIF(AK29,AsOfDate,"ym")&amp;"m "&amp;DATEDIF(AK29,AsOfDate,"md")&amp;"d"))</f>
        <v/>
      </c>
      <c r="N29" s="17" t="str">
        <f aca="false">IF(AJ29=0,"",O29*HoursPerDay)</f>
        <v/>
      </c>
      <c r="O29" s="17" t="str">
        <f aca="false">IF(AJ29=0,"",MAX(0,BC29-BP29))</f>
        <v/>
      </c>
      <c r="P29" s="18"/>
      <c r="Q29" s="16"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16" t="str">
        <f aca="false">IF(AJ29=0,"",IF(AV29="None",IF(O29&gt;0,"No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IF(AJ29=0,"",IF(AV29="None","",EDATE(AK29,BE29)))</f>
        <v/>
      </c>
      <c r="T29" s="17" t="str">
        <f aca="false">IF(AJ29=0,"",IF(NOT(LH_Ready),"",IF($F29&gt;PFYDate,0,IF(LH_ColPeriod=0,W29-U29+V29,SUMIFS(INDEX(LH_Data,0,LH_ColAcc),INDEX(LH_Data,0,LH_ColFirst),$A29,INDEX(LH_Data,0,LH_ColSur),$B29,INDEX(LH_Data,0,LH_ColCat),BonusCat,INDEX(LH_Data,0,LH_ColPeriod),LH_OpenLabel)*UnitFactor))))</f>
        <v/>
      </c>
      <c r="U29" s="17" t="str">
        <f aca="false">IF(AJ29=0,"",IF(NOT(LH_Ready),"",SUMIFS(INDEX(LH_Data,0,LH_ColAcc),INDEX(LH_Data,0,LH_ColFirst),$A29,INDEX(LH_Data,0,LH_ColSur),$B29,INDEX(LH_Data,0,LH_ColCat),BonusCat,INDEX(LH_Data,0,LH_ColStart),"&gt;="&amp;AK29)*UnitFactor))</f>
        <v/>
      </c>
      <c r="V29" s="17" t="str">
        <f aca="false">IF(AJ29=0,"",IF(NOT(LH_Ready),"",SUMIFS(INDEX(LH_Data,0,LH_ColTaken),INDEX(LH_Data,0,LH_ColFirst),$A29,INDEX(LH_Data,0,LH_ColSur),$B29,INDEX(LH_Data,0,LH_ColCat),BonusCat,INDEX(LH_Data,0,LH_ColStart),"&gt;="&amp;AK29)*UnitFactor))</f>
        <v/>
      </c>
      <c r="W29" s="17" t="str">
        <f aca="false">IF(AJ29=0,"",IF(NOT(LH_Ready),"",IF(BG29=0,0,INDEX(INDEX(LH_Data,0,LH_ColClose),BG29-1)*UnitFactor)))</f>
        <v/>
      </c>
      <c r="X29" s="17" t="str">
        <f aca="false">IF(AJ29=0,"",(MAX(0,BC29-BP29)-MAX(0,BD29-BP29))*HoursPerDay)</f>
        <v/>
      </c>
      <c r="Y29" s="17" t="str">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
      </c>
      <c r="Z29" s="16" t="str">
        <f aca="false">IF(OR(AJ29=0,Y29=""),"",IF(Y29&gt;0,"Yes","No"))</f>
        <v/>
      </c>
      <c r="AA29" s="16"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
      </c>
      <c r="AB29" s="17" t="str">
        <f aca="false">IF(OR(AJ29=0,T29=""),"",MAX(0,BD29-BP29)*HoursPerDay-T29)</f>
        <v/>
      </c>
      <c r="AC29" s="16" t="str">
        <f aca="false">IF(AJ29=0,"",BF29)</f>
        <v/>
      </c>
      <c r="AD29" s="16"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17" t="str">
        <f aca="false">IF(AJ29=0,"",O29-MAX(0,BK29-BP29))</f>
        <v/>
      </c>
      <c r="AF29" s="14" t="str">
        <f aca="false">IF(OR(AJ29=0,AE29="",N(AE29)=0,BL29=""),"",EDATE(AK29,BL29))</f>
        <v/>
      </c>
      <c r="AG29" s="17" t="str">
        <f aca="false">IF(AJ29=0,"",MIN(BC29,BP29))</f>
        <v/>
      </c>
      <c r="AH29" s="12"/>
      <c r="AI29" s="12"/>
      <c r="AJ29" s="16" t="n">
        <f aca="false">IF(OR(LEN($A29&amp;$B29)=0,$F29=""),0,1)</f>
        <v>0</v>
      </c>
      <c r="AK29" s="14" t="str">
        <f aca="false">IF(AJ29=0,"",IF(PreSchemeCounts="No",MAX(SchemeStart,IF($J29&lt;&gt;"",$J29,IF(OR(CasualCounts="Yes",COUNT($G29:$I29)=0),$F29,IF(Apply2026="No",IF($I29="",$F29,$I29),IF(COUNT($H29:$I29)=0,$F29,MIN($H29:$I29)))))),IF($J29&lt;&gt;"",$J29,IF(OR(CasualCounts="Yes",COUNT($G29:$I29)=0),$F29,IF(Apply2026="No",IF($I29="",$F29,$I29),IF(COUNT($H29:$I29)=0,$F29,MIN($H29:$I29)))))))</f>
        <v/>
      </c>
      <c r="AL29" s="16" t="str">
        <f aca="false">IF(AJ29=0,"",COUNT($G29:$I29))</f>
        <v/>
      </c>
      <c r="AM29" s="14" t="str">
        <f aca="false">IF(AJ29=0,"",IFERROR(SMALL($G29:$I29,1),""))</f>
        <v/>
      </c>
      <c r="AN29" s="14" t="str">
        <f aca="false">IF(AJ29=0,"",IFERROR(SMALL($G29:$I29,2),""))</f>
        <v/>
      </c>
      <c r="AO29" s="14" t="str">
        <f aca="false">IF(AJ29=0,"",IFERROR(SMALL($G29:$I29,3),""))</f>
        <v/>
      </c>
      <c r="AP29" s="16" t="str">
        <f aca="false">IF(AJ29=0,"",IF(AM29="","",IF(AM29=$H29,"Part-Time",IF(AM29=$I29,"Full-Time","Casual"))))</f>
        <v/>
      </c>
      <c r="AQ29" s="16" t="str">
        <f aca="false">IF(AJ29=0,"",IF(AN29="","",IF(AN29=$H29,"Part-Time",IF(AN29=$I29,"Full-Time","Casual"))))</f>
        <v/>
      </c>
      <c r="AR29" s="16" t="str">
        <f aca="false">IF(AJ29=0,"",IF(AO29="","",IF(AO29=$H29,"Part-Time",IF(AO29=$I29,"Full-Time","Casual"))))</f>
        <v/>
      </c>
      <c r="AS29" s="16"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
      </c>
      <c r="AT29" s="16" t="str">
        <f aca="false">IF(AJ29=0,"",IF(AL29&lt;2,"",IF(OR(ISNUMBER(SEARCH("full",AQ29)),UPPER(TRIM(AQ29))="FT",UPPER(TRIM(AQ29))="FTE"),"FT",IF(AND(OR(ISNUMBER(SEARCH("part",AQ29)),UPPER(TRIM(AQ29))="PT",UPPER(TRIM(AQ29))="PTE"),Apply2026="Yes",OR($P29="",N($P29)&gt;=PT_MinHours)),"PT","None"))))</f>
        <v/>
      </c>
      <c r="AU29" s="16" t="str">
        <f aca="false">IF(AJ29=0,"",IF(AL29&lt;3,"",IF(OR(ISNUMBER(SEARCH("full",AR29)),UPPER(TRIM(AR29))="FT",UPPER(TRIM(AR29))="FTE"),"FT",IF(AND(OR(ISNUMBER(SEARCH("part",AR29)),UPPER(TRIM(AR29))="PT",UPPER(TRIM(AR29))="PTE"),Apply2026="Yes",OR($P29="",N($P29)&gt;=PT_MinHours)),"PT","None"))))</f>
        <v/>
      </c>
      <c r="AV29" s="16" t="str">
        <f aca="false">IF(AJ29=0,"",IF(AND(AL29&gt;=3,AO29&lt;=AsOfDate),AU29,IF(AND(AL29&gt;=2,AN29&lt;=AsOfDate),AT29,AS29)))</f>
        <v/>
      </c>
      <c r="AW29" s="16" t="str">
        <f aca="false">IF(AJ29=0,"",IF(AsOfDate&lt;AK29,-1,12*(YEAR(AsOfDate)-YEAR(AK29))+MONTH(AsOfDate)-MONTH(AK29)-IF(DAY(AsOfDate)&lt;MIN(DAY(AK29),DAY(EOMONTH(AsOfDate,0))),1,0)))</f>
        <v/>
      </c>
      <c r="AX29" s="16" t="str">
        <f aca="false">IF(AJ29=0,"",IF(OR(AL29&lt;2,AN29&gt;AsOfDate),AW29,IF((AN29-1)&lt;AK29,-1,12*(YEAR((AN29-1))-YEAR(AK29))+MONTH((AN29-1))-MONTH(AK29)-IF(DAY((AN29-1))&lt;MIN(DAY(AK29),DAY(EOMONTH((AN29-1),0))),1,0))))</f>
        <v/>
      </c>
      <c r="AY29" s="16" t="str">
        <f aca="false">IF(AJ29=0,"",IF(OR(AL29&lt;3,AO29&gt;AsOfDate),AW29,IF((AO29-1)&lt;AK29,-1,12*(YEAR((AO29-1))-YEAR(AK29))+MONTH((AO29-1))-MONTH(AK29)-IF(DAY((AO29-1))&lt;MIN(DAY(AK29),DAY(EOMONTH((AO29-1),0))),1,0))))</f>
        <v/>
      </c>
      <c r="AZ29" s="16" t="str">
        <f aca="false">IF(AJ29=0,"",IF(PFYDate&lt;AK29,-1,12*(YEAR(PFYDate)-YEAR(AK29))+MONTH(PFYDate)-MONTH(AK29)-IF(DAY(PFYDate)&lt;MIN(DAY(AK29),DAY(EOMONTH(PFYDate,0))),1,0)))</f>
        <v/>
      </c>
      <c r="BA29" s="16" t="str">
        <f aca="false">IF(AJ29=0,"",IF(OR(AL29&lt;2,AN29&gt;PFYDate),AZ29,IF((AN29-1)&lt;AK29,-1,12*(YEAR((AN29-1))-YEAR(AK29))+MONTH((AN29-1))-MONTH(AK29)-IF(DAY((AN29-1))&lt;MIN(DAY(AK29),DAY(EOMONTH((AN29-1),0))),1,0))))</f>
        <v/>
      </c>
      <c r="BB29" s="16" t="str">
        <f aca="false">IF(AJ29=0,"",IF(OR(AL29&lt;3,AO29&gt;PFYDate),AZ29,IF((AO29-1)&lt;AK29,-1,12*(YEAR((AO29-1))-YEAR(AK29))+MONTH((AO29-1))-MONTH(AK29)-IF(DAY((AO29-1))&lt;MIN(DAY(AK29),DAY(EOMONTH((AO29-1),0))),1,0))))</f>
        <v/>
      </c>
      <c r="BC29" s="16" t="str">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
      </c>
      <c r="BD29" s="16" t="str">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
      </c>
      <c r="BE29" s="16" t="str">
        <f aca="false">IF(AJ29=0,"",IF(AV29="FT",IF(AW29&lt;FT_First,FT_First,IF(AW29&lt;FT_Y5,MIN(FT_Y5,FT_First+FT_Int1*(INT((AW29-FT_First)/FT_Int1)+1)),FT_Y5+12*INT((AW29-FT_Y5)/12)+FT_Int2*(INT(MOD(AW29-FT_Y5,12)/FT_Int2)+1))),IF(AV29="PT",IF(AW29&lt;PT_First,PT_First,PT_First+PT_Int*(INT((AW29-PT_First)/PT_Int)+1)),"")))</f>
        <v/>
      </c>
      <c r="BF29" s="16" t="str">
        <f aca="false">IF(AJ29=0,"",IF(NOT(LH_Ready),0,COUNTIFS(INDEX(LH_Data,0,LH_ColFirst),$A29,INDEX(LH_Data,0,LH_ColSur),$B29,INDEX(LH_Data,0,LH_ColCat),BonusCat)))</f>
        <v/>
      </c>
      <c r="BG29" s="16" t="str">
        <f aca="false">IF(AJ29=0,"",IF(OR(NOT(LH_Ready),BF29=0),0,SUMPRODUCT(MAX((INDEX(LH_Data,0,LH_ColFirst)=$A29)*(INDEX(LH_Data,0,LH_ColSur)=$B29)*(INDEX(LH_Data,0,LH_ColCat)=BonusCat)*ROW(LH_Data)))))</f>
        <v/>
      </c>
      <c r="BH29" s="16" t="str">
        <f aca="false">IF(AJ29=0,"",IF(EOMONTH(AsOfDate,-1)&lt;AK29,-1,12*(YEAR(EOMONTH(AsOfDate,-1))-YEAR(AK29))+MONTH(EOMONTH(AsOfDate,-1))-MONTH(AK29)-IF(DAY(EOMONTH(AsOfDate,-1))&lt;MIN(DAY(AK29),DAY(EOMONTH(EOMONTH(AsOfDate,-1),0))),1,0)))</f>
        <v/>
      </c>
      <c r="BI29" s="16" t="str">
        <f aca="false">IF(AJ29=0,"",IF(OR(AL29&lt;2,AN29&gt;EOMONTH(AsOfDate,-1)),BH29,IF((AN29-1)&lt;AK29,-1,12*(YEAR((AN29-1))-YEAR(AK29))+MONTH((AN29-1))-MONTH(AK29)-IF(DAY((AN29-1))&lt;MIN(DAY(AK29),DAY(EOMONTH((AN29-1),0))),1,0))))</f>
        <v/>
      </c>
      <c r="BJ29" s="16" t="str">
        <f aca="false">IF(AJ29=0,"",IF(OR(AL29&lt;3,AO29&gt;EOMONTH(AsOfDate,-1)),BH29,IF((AO29-1)&lt;AK29,-1,12*(YEAR((AO29-1))-YEAR(AK29))+MONTH((AO29-1))-MONTH(AK29)-IF(DAY((AO29-1))&lt;MIN(DAY(AK29),DAY(EOMONTH((AO29-1),0))),1,0))))</f>
        <v/>
      </c>
      <c r="BK29" s="16" t="str">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
      </c>
      <c r="BL29" s="16" t="str">
        <f aca="false">IF(AJ29=0,"",IF(AV29="FT",IF(AW29&lt;FT_First,"",IF(AW29&lt;FT_Y5,FT_First+FT_Int1*INT((AW29-FT_First)/FT_Int1),FT_Y5+FT_Int2*INT((AW29-FT_Y5)/FT_Int2))),IF(AV29="PT",IF(AW29&lt;PT_First,"",PT_First+PT_Int*INT((AW29-PT_First)/PT_Int)),"")))</f>
        <v/>
      </c>
      <c r="BM29" s="16" t="str">
        <f aca="false">IF(AJ29=0,"",IF((SchemeStart-1)&lt;AK29,-1,12*(YEAR((SchemeStart-1))-YEAR(AK29))+MONTH((SchemeStart-1))-MONTH(AK29)-IF(DAY((SchemeStart-1))&lt;MIN(DAY(AK29),DAY(EOMONTH((SchemeStart-1),0))),1,0)))</f>
        <v/>
      </c>
      <c r="BN29" s="16" t="str">
        <f aca="false">IF(AJ29=0,"",IF(OR(AL29&lt;2,AN29&gt;(SchemeStart-1)),BM29,IF((AN29-1)&lt;AK29,-1,12*(YEAR((AN29-1))-YEAR(AK29))+MONTH((AN29-1))-MONTH(AK29)-IF(DAY((AN29-1))&lt;MIN(DAY(AK29),DAY(EOMONTH((AN29-1),0))),1,0))))</f>
        <v/>
      </c>
      <c r="BO29" s="16" t="str">
        <f aca="false">IF(AJ29=0,"",IF(OR(AL29&lt;3,AO29&gt;(SchemeStart-1)),BM29,IF((AO29-1)&lt;AK29,-1,12*(YEAR((AO29-1))-YEAR(AK29))+MONTH((AO29-1))-MONTH(AK29)-IF(DAY((AO29-1))&lt;MIN(DAY(AK29),DAY(EOMONTH((AO29-1),0))),1,0))))</f>
        <v/>
      </c>
      <c r="BP29" s="16" t="str">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
      </c>
      <c r="BQ29" s="0" t="str">
        <f aca="false">IF(LEN($A29&amp;$B29)=0,"",$A29&amp;" "&amp;$B29)</f>
        <v/>
      </c>
    </row>
    <row r="30" customFormat="false" ht="15" hidden="false" customHeight="false" outlineLevel="0" collapsed="false">
      <c r="A30" s="12"/>
      <c r="B30" s="12"/>
      <c r="C30" s="12"/>
      <c r="D30" s="13"/>
      <c r="E30" s="14" t="str">
        <f aca="false">IF(OR(AJ30=0,$D30=""),"",DATE(YEAR(AsOfDate)+IF(DATE(YEAR(AsOfDate),MONTH($D30),DAY($D30))&lt;=AsOfDate,1,0),MONTH($D30),DAY($D30)))</f>
        <v/>
      </c>
      <c r="F30" s="13"/>
      <c r="G30" s="13"/>
      <c r="H30" s="13"/>
      <c r="I30" s="13"/>
      <c r="J30" s="13"/>
      <c r="K30" s="14" t="str">
        <f aca="false">IF(AJ30=0,"",DATE(YEAR(AsOfDate)+IF(DATE(YEAR(AsOfDate),MONTH(AK30),DAY(AK30))&lt;=AsOfDate,1,0),MONTH(AK30),DAY(AK30)))</f>
        <v/>
      </c>
      <c r="L30" s="15" t="str">
        <f aca="false">IF(AJ30=0,"",ROUND((AsOfDate-AK30)/365.25,1))</f>
        <v/>
      </c>
      <c r="M30" s="16" t="str">
        <f aca="false">IF(AJ30=0,"",IF(AsOfDate&lt;AK30,"-",DATEDIF(AK30,AsOfDate,"y")&amp;"y "&amp;DATEDIF(AK30,AsOfDate,"ym")&amp;"m "&amp;DATEDIF(AK30,AsOfDate,"md")&amp;"d"))</f>
        <v/>
      </c>
      <c r="N30" s="17" t="str">
        <f aca="false">IF(AJ30=0,"",O30*HoursPerDay)</f>
        <v/>
      </c>
      <c r="O30" s="17" t="str">
        <f aca="false">IF(AJ30=0,"",MAX(0,BC30-BP30))</f>
        <v/>
      </c>
      <c r="P30" s="18"/>
      <c r="Q30" s="16"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16" t="str">
        <f aca="false">IF(AJ30=0,"",IF(AV30="None",IF(O30&gt;0,"No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IF(AJ30=0,"",IF(AV30="None","",EDATE(AK30,BE30)))</f>
        <v/>
      </c>
      <c r="T30" s="17" t="str">
        <f aca="false">IF(AJ30=0,"",IF(NOT(LH_Ready),"",IF($F30&gt;PFYDate,0,IF(LH_ColPeriod=0,W30-U30+V30,SUMIFS(INDEX(LH_Data,0,LH_ColAcc),INDEX(LH_Data,0,LH_ColFirst),$A30,INDEX(LH_Data,0,LH_ColSur),$B30,INDEX(LH_Data,0,LH_ColCat),BonusCat,INDEX(LH_Data,0,LH_ColPeriod),LH_OpenLabel)*UnitFactor))))</f>
        <v/>
      </c>
      <c r="U30" s="17" t="str">
        <f aca="false">IF(AJ30=0,"",IF(NOT(LH_Ready),"",SUMIFS(INDEX(LH_Data,0,LH_ColAcc),INDEX(LH_Data,0,LH_ColFirst),$A30,INDEX(LH_Data,0,LH_ColSur),$B30,INDEX(LH_Data,0,LH_ColCat),BonusCat,INDEX(LH_Data,0,LH_ColStart),"&gt;="&amp;AK30)*UnitFactor))</f>
        <v/>
      </c>
      <c r="V30" s="17" t="str">
        <f aca="false">IF(AJ30=0,"",IF(NOT(LH_Ready),"",SUMIFS(INDEX(LH_Data,0,LH_ColTaken),INDEX(LH_Data,0,LH_ColFirst),$A30,INDEX(LH_Data,0,LH_ColSur),$B30,INDEX(LH_Data,0,LH_ColCat),BonusCat,INDEX(LH_Data,0,LH_ColStart),"&gt;="&amp;AK30)*UnitFactor))</f>
        <v/>
      </c>
      <c r="W30" s="17" t="str">
        <f aca="false">IF(AJ30=0,"",IF(NOT(LH_Ready),"",IF(BG30=0,0,INDEX(INDEX(LH_Data,0,LH_ColClose),BG30-1)*UnitFactor)))</f>
        <v/>
      </c>
      <c r="X30" s="17" t="str">
        <f aca="false">IF(AJ30=0,"",(MAX(0,BC30-BP30)-MAX(0,BD30-BP30))*HoursPerDay)</f>
        <v/>
      </c>
      <c r="Y30" s="17" t="str">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
      </c>
      <c r="Z30" s="16" t="str">
        <f aca="false">IF(OR(AJ30=0,Y30=""),"",IF(Y30&gt;0,"Yes","No"))</f>
        <v/>
      </c>
      <c r="AA30" s="16"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
      </c>
      <c r="AB30" s="17" t="str">
        <f aca="false">IF(OR(AJ30=0,T30=""),"",MAX(0,BD30-BP30)*HoursPerDay-T30)</f>
        <v/>
      </c>
      <c r="AC30" s="16" t="str">
        <f aca="false">IF(AJ30=0,"",BF30)</f>
        <v/>
      </c>
      <c r="AD30" s="16"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17" t="str">
        <f aca="false">IF(AJ30=0,"",O30-MAX(0,BK30-BP30))</f>
        <v/>
      </c>
      <c r="AF30" s="14" t="str">
        <f aca="false">IF(OR(AJ30=0,AE30="",N(AE30)=0,BL30=""),"",EDATE(AK30,BL30))</f>
        <v/>
      </c>
      <c r="AG30" s="17" t="str">
        <f aca="false">IF(AJ30=0,"",MIN(BC30,BP30))</f>
        <v/>
      </c>
      <c r="AH30" s="12"/>
      <c r="AI30" s="12"/>
      <c r="AJ30" s="16" t="n">
        <f aca="false">IF(OR(LEN($A30&amp;$B30)=0,$F30=""),0,1)</f>
        <v>0</v>
      </c>
      <c r="AK30" s="14" t="str">
        <f aca="false">IF(AJ30=0,"",IF(PreSchemeCounts="No",MAX(SchemeStart,IF($J30&lt;&gt;"",$J30,IF(OR(CasualCounts="Yes",COUNT($G30:$I30)=0),$F30,IF(Apply2026="No",IF($I30="",$F30,$I30),IF(COUNT($H30:$I30)=0,$F30,MIN($H30:$I30)))))),IF($J30&lt;&gt;"",$J30,IF(OR(CasualCounts="Yes",COUNT($G30:$I30)=0),$F30,IF(Apply2026="No",IF($I30="",$F30,$I30),IF(COUNT($H30:$I30)=0,$F30,MIN($H30:$I30)))))))</f>
        <v/>
      </c>
      <c r="AL30" s="16" t="str">
        <f aca="false">IF(AJ30=0,"",COUNT($G30:$I30))</f>
        <v/>
      </c>
      <c r="AM30" s="14" t="str">
        <f aca="false">IF(AJ30=0,"",IFERROR(SMALL($G30:$I30,1),""))</f>
        <v/>
      </c>
      <c r="AN30" s="14" t="str">
        <f aca="false">IF(AJ30=0,"",IFERROR(SMALL($G30:$I30,2),""))</f>
        <v/>
      </c>
      <c r="AO30" s="14" t="str">
        <f aca="false">IF(AJ30=0,"",IFERROR(SMALL($G30:$I30,3),""))</f>
        <v/>
      </c>
      <c r="AP30" s="16" t="str">
        <f aca="false">IF(AJ30=0,"",IF(AM30="","",IF(AM30=$H30,"Part-Time",IF(AM30=$I30,"Full-Time","Casual"))))</f>
        <v/>
      </c>
      <c r="AQ30" s="16" t="str">
        <f aca="false">IF(AJ30=0,"",IF(AN30="","",IF(AN30=$H30,"Part-Time",IF(AN30=$I30,"Full-Time","Casual"))))</f>
        <v/>
      </c>
      <c r="AR30" s="16" t="str">
        <f aca="false">IF(AJ30=0,"",IF(AO30="","",IF(AO30=$H30,"Part-Time",IF(AO30=$I30,"Full-Time","Casual"))))</f>
        <v/>
      </c>
      <c r="AS30" s="16"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
      </c>
      <c r="AT30" s="16" t="str">
        <f aca="false">IF(AJ30=0,"",IF(AL30&lt;2,"",IF(OR(ISNUMBER(SEARCH("full",AQ30)),UPPER(TRIM(AQ30))="FT",UPPER(TRIM(AQ30))="FTE"),"FT",IF(AND(OR(ISNUMBER(SEARCH("part",AQ30)),UPPER(TRIM(AQ30))="PT",UPPER(TRIM(AQ30))="PTE"),Apply2026="Yes",OR($P30="",N($P30)&gt;=PT_MinHours)),"PT","None"))))</f>
        <v/>
      </c>
      <c r="AU30" s="16" t="str">
        <f aca="false">IF(AJ30=0,"",IF(AL30&lt;3,"",IF(OR(ISNUMBER(SEARCH("full",AR30)),UPPER(TRIM(AR30))="FT",UPPER(TRIM(AR30))="FTE"),"FT",IF(AND(OR(ISNUMBER(SEARCH("part",AR30)),UPPER(TRIM(AR30))="PT",UPPER(TRIM(AR30))="PTE"),Apply2026="Yes",OR($P30="",N($P30)&gt;=PT_MinHours)),"PT","None"))))</f>
        <v/>
      </c>
      <c r="AV30" s="16" t="str">
        <f aca="false">IF(AJ30=0,"",IF(AND(AL30&gt;=3,AO30&lt;=AsOfDate),AU30,IF(AND(AL30&gt;=2,AN30&lt;=AsOfDate),AT30,AS30)))</f>
        <v/>
      </c>
      <c r="AW30" s="16" t="str">
        <f aca="false">IF(AJ30=0,"",IF(AsOfDate&lt;AK30,-1,12*(YEAR(AsOfDate)-YEAR(AK30))+MONTH(AsOfDate)-MONTH(AK30)-IF(DAY(AsOfDate)&lt;MIN(DAY(AK30),DAY(EOMONTH(AsOfDate,0))),1,0)))</f>
        <v/>
      </c>
      <c r="AX30" s="16" t="str">
        <f aca="false">IF(AJ30=0,"",IF(OR(AL30&lt;2,AN30&gt;AsOfDate),AW30,IF((AN30-1)&lt;AK30,-1,12*(YEAR((AN30-1))-YEAR(AK30))+MONTH((AN30-1))-MONTH(AK30)-IF(DAY((AN30-1))&lt;MIN(DAY(AK30),DAY(EOMONTH((AN30-1),0))),1,0))))</f>
        <v/>
      </c>
      <c r="AY30" s="16" t="str">
        <f aca="false">IF(AJ30=0,"",IF(OR(AL30&lt;3,AO30&gt;AsOfDate),AW30,IF((AO30-1)&lt;AK30,-1,12*(YEAR((AO30-1))-YEAR(AK30))+MONTH((AO30-1))-MONTH(AK30)-IF(DAY((AO30-1))&lt;MIN(DAY(AK30),DAY(EOMONTH((AO30-1),0))),1,0))))</f>
        <v/>
      </c>
      <c r="AZ30" s="16" t="str">
        <f aca="false">IF(AJ30=0,"",IF(PFYDate&lt;AK30,-1,12*(YEAR(PFYDate)-YEAR(AK30))+MONTH(PFYDate)-MONTH(AK30)-IF(DAY(PFYDate)&lt;MIN(DAY(AK30),DAY(EOMONTH(PFYDate,0))),1,0)))</f>
        <v/>
      </c>
      <c r="BA30" s="16" t="str">
        <f aca="false">IF(AJ30=0,"",IF(OR(AL30&lt;2,AN30&gt;PFYDate),AZ30,IF((AN30-1)&lt;AK30,-1,12*(YEAR((AN30-1))-YEAR(AK30))+MONTH((AN30-1))-MONTH(AK30)-IF(DAY((AN30-1))&lt;MIN(DAY(AK30),DAY(EOMONTH((AN30-1),0))),1,0))))</f>
        <v/>
      </c>
      <c r="BB30" s="16" t="str">
        <f aca="false">IF(AJ30=0,"",IF(OR(AL30&lt;3,AO30&gt;PFYDate),AZ30,IF((AO30-1)&lt;AK30,-1,12*(YEAR((AO30-1))-YEAR(AK30))+MONTH((AO30-1))-MONTH(AK30)-IF(DAY((AO30-1))&lt;MIN(DAY(AK30),DAY(EOMONTH((AO30-1),0))),1,0))))</f>
        <v/>
      </c>
      <c r="BC30" s="16" t="str">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
      </c>
      <c r="BD30" s="16" t="str">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
      </c>
      <c r="BE30" s="16" t="str">
        <f aca="false">IF(AJ30=0,"",IF(AV30="FT",IF(AW30&lt;FT_First,FT_First,IF(AW30&lt;FT_Y5,MIN(FT_Y5,FT_First+FT_Int1*(INT((AW30-FT_First)/FT_Int1)+1)),FT_Y5+12*INT((AW30-FT_Y5)/12)+FT_Int2*(INT(MOD(AW30-FT_Y5,12)/FT_Int2)+1))),IF(AV30="PT",IF(AW30&lt;PT_First,PT_First,PT_First+PT_Int*(INT((AW30-PT_First)/PT_Int)+1)),"")))</f>
        <v/>
      </c>
      <c r="BF30" s="16" t="str">
        <f aca="false">IF(AJ30=0,"",IF(NOT(LH_Ready),0,COUNTIFS(INDEX(LH_Data,0,LH_ColFirst),$A30,INDEX(LH_Data,0,LH_ColSur),$B30,INDEX(LH_Data,0,LH_ColCat),BonusCat)))</f>
        <v/>
      </c>
      <c r="BG30" s="16" t="str">
        <f aca="false">IF(AJ30=0,"",IF(OR(NOT(LH_Ready),BF30=0),0,SUMPRODUCT(MAX((INDEX(LH_Data,0,LH_ColFirst)=$A30)*(INDEX(LH_Data,0,LH_ColSur)=$B30)*(INDEX(LH_Data,0,LH_ColCat)=BonusCat)*ROW(LH_Data)))))</f>
        <v/>
      </c>
      <c r="BH30" s="16" t="str">
        <f aca="false">IF(AJ30=0,"",IF(EOMONTH(AsOfDate,-1)&lt;AK30,-1,12*(YEAR(EOMONTH(AsOfDate,-1))-YEAR(AK30))+MONTH(EOMONTH(AsOfDate,-1))-MONTH(AK30)-IF(DAY(EOMONTH(AsOfDate,-1))&lt;MIN(DAY(AK30),DAY(EOMONTH(EOMONTH(AsOfDate,-1),0))),1,0)))</f>
        <v/>
      </c>
      <c r="BI30" s="16" t="str">
        <f aca="false">IF(AJ30=0,"",IF(OR(AL30&lt;2,AN30&gt;EOMONTH(AsOfDate,-1)),BH30,IF((AN30-1)&lt;AK30,-1,12*(YEAR((AN30-1))-YEAR(AK30))+MONTH((AN30-1))-MONTH(AK30)-IF(DAY((AN30-1))&lt;MIN(DAY(AK30),DAY(EOMONTH((AN30-1),0))),1,0))))</f>
        <v/>
      </c>
      <c r="BJ30" s="16" t="str">
        <f aca="false">IF(AJ30=0,"",IF(OR(AL30&lt;3,AO30&gt;EOMONTH(AsOfDate,-1)),BH30,IF((AO30-1)&lt;AK30,-1,12*(YEAR((AO30-1))-YEAR(AK30))+MONTH((AO30-1))-MONTH(AK30)-IF(DAY((AO30-1))&lt;MIN(DAY(AK30),DAY(EOMONTH((AO30-1),0))),1,0))))</f>
        <v/>
      </c>
      <c r="BK30" s="16" t="str">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
      </c>
      <c r="BL30" s="16" t="str">
        <f aca="false">IF(AJ30=0,"",IF(AV30="FT",IF(AW30&lt;FT_First,"",IF(AW30&lt;FT_Y5,FT_First+FT_Int1*INT((AW30-FT_First)/FT_Int1),FT_Y5+FT_Int2*INT((AW30-FT_Y5)/FT_Int2))),IF(AV30="PT",IF(AW30&lt;PT_First,"",PT_First+PT_Int*INT((AW30-PT_First)/PT_Int)),"")))</f>
        <v/>
      </c>
      <c r="BM30" s="16" t="str">
        <f aca="false">IF(AJ30=0,"",IF((SchemeStart-1)&lt;AK30,-1,12*(YEAR((SchemeStart-1))-YEAR(AK30))+MONTH((SchemeStart-1))-MONTH(AK30)-IF(DAY((SchemeStart-1))&lt;MIN(DAY(AK30),DAY(EOMONTH((SchemeStart-1),0))),1,0)))</f>
        <v/>
      </c>
      <c r="BN30" s="16" t="str">
        <f aca="false">IF(AJ30=0,"",IF(OR(AL30&lt;2,AN30&gt;(SchemeStart-1)),BM30,IF((AN30-1)&lt;AK30,-1,12*(YEAR((AN30-1))-YEAR(AK30))+MONTH((AN30-1))-MONTH(AK30)-IF(DAY((AN30-1))&lt;MIN(DAY(AK30),DAY(EOMONTH((AN30-1),0))),1,0))))</f>
        <v/>
      </c>
      <c r="BO30" s="16" t="str">
        <f aca="false">IF(AJ30=0,"",IF(OR(AL30&lt;3,AO30&gt;(SchemeStart-1)),BM30,IF((AO30-1)&lt;AK30,-1,12*(YEAR((AO30-1))-YEAR(AK30))+MONTH((AO30-1))-MONTH(AK30)-IF(DAY((AO30-1))&lt;MIN(DAY(AK30),DAY(EOMONTH((AO30-1),0))),1,0))))</f>
        <v/>
      </c>
      <c r="BP30" s="16" t="str">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
      </c>
      <c r="BQ30" s="0" t="str">
        <f aca="false">IF(LEN($A30&amp;$B30)=0,"",$A30&amp;" "&amp;$B30)</f>
        <v/>
      </c>
    </row>
    <row r="31" customFormat="false" ht="15" hidden="false" customHeight="false" outlineLevel="0" collapsed="false">
      <c r="A31" s="12"/>
      <c r="B31" s="12"/>
      <c r="C31" s="12"/>
      <c r="D31" s="13"/>
      <c r="E31" s="14" t="str">
        <f aca="false">IF(OR(AJ31=0,$D31=""),"",DATE(YEAR(AsOfDate)+IF(DATE(YEAR(AsOfDate),MONTH($D31),DAY($D31))&lt;=AsOfDate,1,0),MONTH($D31),DAY($D31)))</f>
        <v/>
      </c>
      <c r="F31" s="13"/>
      <c r="G31" s="13"/>
      <c r="H31" s="13"/>
      <c r="I31" s="13"/>
      <c r="J31" s="13"/>
      <c r="K31" s="14" t="str">
        <f aca="false">IF(AJ31=0,"",DATE(YEAR(AsOfDate)+IF(DATE(YEAR(AsOfDate),MONTH(AK31),DAY(AK31))&lt;=AsOfDate,1,0),MONTH(AK31),DAY(AK31)))</f>
        <v/>
      </c>
      <c r="L31" s="15" t="str">
        <f aca="false">IF(AJ31=0,"",ROUND((AsOfDate-AK31)/365.25,1))</f>
        <v/>
      </c>
      <c r="M31" s="16" t="str">
        <f aca="false">IF(AJ31=0,"",IF(AsOfDate&lt;AK31,"-",DATEDIF(AK31,AsOfDate,"y")&amp;"y "&amp;DATEDIF(AK31,AsOfDate,"ym")&amp;"m "&amp;DATEDIF(AK31,AsOfDate,"md")&amp;"d"))</f>
        <v/>
      </c>
      <c r="N31" s="17" t="str">
        <f aca="false">IF(AJ31=0,"",O31*HoursPerDay)</f>
        <v/>
      </c>
      <c r="O31" s="17" t="str">
        <f aca="false">IF(AJ31=0,"",MAX(0,BC31-BP31))</f>
        <v/>
      </c>
      <c r="P31" s="18"/>
      <c r="Q31" s="16"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16" t="str">
        <f aca="false">IF(AJ31=0,"",IF(AV31="None",IF(O31&gt;0,"No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IF(AJ31=0,"",IF(AV31="None","",EDATE(AK31,BE31)))</f>
        <v/>
      </c>
      <c r="T31" s="17" t="str">
        <f aca="false">IF(AJ31=0,"",IF(NOT(LH_Ready),"",IF($F31&gt;PFYDate,0,IF(LH_ColPeriod=0,W31-U31+V31,SUMIFS(INDEX(LH_Data,0,LH_ColAcc),INDEX(LH_Data,0,LH_ColFirst),$A31,INDEX(LH_Data,0,LH_ColSur),$B31,INDEX(LH_Data,0,LH_ColCat),BonusCat,INDEX(LH_Data,0,LH_ColPeriod),LH_OpenLabel)*UnitFactor))))</f>
        <v/>
      </c>
      <c r="U31" s="17" t="str">
        <f aca="false">IF(AJ31=0,"",IF(NOT(LH_Ready),"",SUMIFS(INDEX(LH_Data,0,LH_ColAcc),INDEX(LH_Data,0,LH_ColFirst),$A31,INDEX(LH_Data,0,LH_ColSur),$B31,INDEX(LH_Data,0,LH_ColCat),BonusCat,INDEX(LH_Data,0,LH_ColStart),"&gt;="&amp;AK31)*UnitFactor))</f>
        <v/>
      </c>
      <c r="V31" s="17" t="str">
        <f aca="false">IF(AJ31=0,"",IF(NOT(LH_Ready),"",SUMIFS(INDEX(LH_Data,0,LH_ColTaken),INDEX(LH_Data,0,LH_ColFirst),$A31,INDEX(LH_Data,0,LH_ColSur),$B31,INDEX(LH_Data,0,LH_ColCat),BonusCat,INDEX(LH_Data,0,LH_ColStart),"&gt;="&amp;AK31)*UnitFactor))</f>
        <v/>
      </c>
      <c r="W31" s="17" t="str">
        <f aca="false">IF(AJ31=0,"",IF(NOT(LH_Ready),"",IF(BG31=0,0,INDEX(INDEX(LH_Data,0,LH_ColClose),BG31-1)*UnitFactor)))</f>
        <v/>
      </c>
      <c r="X31" s="17" t="str">
        <f aca="false">IF(AJ31=0,"",(MAX(0,BC31-BP31)-MAX(0,BD31-BP31))*HoursPerDay)</f>
        <v/>
      </c>
      <c r="Y31" s="17" t="str">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
      </c>
      <c r="Z31" s="16" t="str">
        <f aca="false">IF(OR(AJ31=0,Y31=""),"",IF(Y31&gt;0,"Yes","No"))</f>
        <v/>
      </c>
      <c r="AA31" s="16"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
      </c>
      <c r="AB31" s="17" t="str">
        <f aca="false">IF(OR(AJ31=0,T31=""),"",MAX(0,BD31-BP31)*HoursPerDay-T31)</f>
        <v/>
      </c>
      <c r="AC31" s="16" t="str">
        <f aca="false">IF(AJ31=0,"",BF31)</f>
        <v/>
      </c>
      <c r="AD31" s="16"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17" t="str">
        <f aca="false">IF(AJ31=0,"",O31-MAX(0,BK31-BP31))</f>
        <v/>
      </c>
      <c r="AF31" s="14" t="str">
        <f aca="false">IF(OR(AJ31=0,AE31="",N(AE31)=0,BL31=""),"",EDATE(AK31,BL31))</f>
        <v/>
      </c>
      <c r="AG31" s="17" t="str">
        <f aca="false">IF(AJ31=0,"",MIN(BC31,BP31))</f>
        <v/>
      </c>
      <c r="AH31" s="12"/>
      <c r="AI31" s="12"/>
      <c r="AJ31" s="16" t="n">
        <f aca="false">IF(OR(LEN($A31&amp;$B31)=0,$F31=""),0,1)</f>
        <v>0</v>
      </c>
      <c r="AK31" s="14" t="str">
        <f aca="false">IF(AJ31=0,"",IF(PreSchemeCounts="No",MAX(SchemeStart,IF($J31&lt;&gt;"",$J31,IF(OR(CasualCounts="Yes",COUNT($G31:$I31)=0),$F31,IF(Apply2026="No",IF($I31="",$F31,$I31),IF(COUNT($H31:$I31)=0,$F31,MIN($H31:$I31)))))),IF($J31&lt;&gt;"",$J31,IF(OR(CasualCounts="Yes",COUNT($G31:$I31)=0),$F31,IF(Apply2026="No",IF($I31="",$F31,$I31),IF(COUNT($H31:$I31)=0,$F31,MIN($H31:$I31)))))))</f>
        <v/>
      </c>
      <c r="AL31" s="16" t="str">
        <f aca="false">IF(AJ31=0,"",COUNT($G31:$I31))</f>
        <v/>
      </c>
      <c r="AM31" s="14" t="str">
        <f aca="false">IF(AJ31=0,"",IFERROR(SMALL($G31:$I31,1),""))</f>
        <v/>
      </c>
      <c r="AN31" s="14" t="str">
        <f aca="false">IF(AJ31=0,"",IFERROR(SMALL($G31:$I31,2),""))</f>
        <v/>
      </c>
      <c r="AO31" s="14" t="str">
        <f aca="false">IF(AJ31=0,"",IFERROR(SMALL($G31:$I31,3),""))</f>
        <v/>
      </c>
      <c r="AP31" s="16" t="str">
        <f aca="false">IF(AJ31=0,"",IF(AM31="","",IF(AM31=$H31,"Part-Time",IF(AM31=$I31,"Full-Time","Casual"))))</f>
        <v/>
      </c>
      <c r="AQ31" s="16" t="str">
        <f aca="false">IF(AJ31=0,"",IF(AN31="","",IF(AN31=$H31,"Part-Time",IF(AN31=$I31,"Full-Time","Casual"))))</f>
        <v/>
      </c>
      <c r="AR31" s="16" t="str">
        <f aca="false">IF(AJ31=0,"",IF(AO31="","",IF(AO31=$H31,"Part-Time",IF(AO31=$I31,"Full-Time","Casual"))))</f>
        <v/>
      </c>
      <c r="AS31" s="16"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
      </c>
      <c r="AT31" s="16" t="str">
        <f aca="false">IF(AJ31=0,"",IF(AL31&lt;2,"",IF(OR(ISNUMBER(SEARCH("full",AQ31)),UPPER(TRIM(AQ31))="FT",UPPER(TRIM(AQ31))="FTE"),"FT",IF(AND(OR(ISNUMBER(SEARCH("part",AQ31)),UPPER(TRIM(AQ31))="PT",UPPER(TRIM(AQ31))="PTE"),Apply2026="Yes",OR($P31="",N($P31)&gt;=PT_MinHours)),"PT","None"))))</f>
        <v/>
      </c>
      <c r="AU31" s="16" t="str">
        <f aca="false">IF(AJ31=0,"",IF(AL31&lt;3,"",IF(OR(ISNUMBER(SEARCH("full",AR31)),UPPER(TRIM(AR31))="FT",UPPER(TRIM(AR31))="FTE"),"FT",IF(AND(OR(ISNUMBER(SEARCH("part",AR31)),UPPER(TRIM(AR31))="PT",UPPER(TRIM(AR31))="PTE"),Apply2026="Yes",OR($P31="",N($P31)&gt;=PT_MinHours)),"PT","None"))))</f>
        <v/>
      </c>
      <c r="AV31" s="16" t="str">
        <f aca="false">IF(AJ31=0,"",IF(AND(AL31&gt;=3,AO31&lt;=AsOfDate),AU31,IF(AND(AL31&gt;=2,AN31&lt;=AsOfDate),AT31,AS31)))</f>
        <v/>
      </c>
      <c r="AW31" s="16" t="str">
        <f aca="false">IF(AJ31=0,"",IF(AsOfDate&lt;AK31,-1,12*(YEAR(AsOfDate)-YEAR(AK31))+MONTH(AsOfDate)-MONTH(AK31)-IF(DAY(AsOfDate)&lt;MIN(DAY(AK31),DAY(EOMONTH(AsOfDate,0))),1,0)))</f>
        <v/>
      </c>
      <c r="AX31" s="16" t="str">
        <f aca="false">IF(AJ31=0,"",IF(OR(AL31&lt;2,AN31&gt;AsOfDate),AW31,IF((AN31-1)&lt;AK31,-1,12*(YEAR((AN31-1))-YEAR(AK31))+MONTH((AN31-1))-MONTH(AK31)-IF(DAY((AN31-1))&lt;MIN(DAY(AK31),DAY(EOMONTH((AN31-1),0))),1,0))))</f>
        <v/>
      </c>
      <c r="AY31" s="16" t="str">
        <f aca="false">IF(AJ31=0,"",IF(OR(AL31&lt;3,AO31&gt;AsOfDate),AW31,IF((AO31-1)&lt;AK31,-1,12*(YEAR((AO31-1))-YEAR(AK31))+MONTH((AO31-1))-MONTH(AK31)-IF(DAY((AO31-1))&lt;MIN(DAY(AK31),DAY(EOMONTH((AO31-1),0))),1,0))))</f>
        <v/>
      </c>
      <c r="AZ31" s="16" t="str">
        <f aca="false">IF(AJ31=0,"",IF(PFYDate&lt;AK31,-1,12*(YEAR(PFYDate)-YEAR(AK31))+MONTH(PFYDate)-MONTH(AK31)-IF(DAY(PFYDate)&lt;MIN(DAY(AK31),DAY(EOMONTH(PFYDate,0))),1,0)))</f>
        <v/>
      </c>
      <c r="BA31" s="16" t="str">
        <f aca="false">IF(AJ31=0,"",IF(OR(AL31&lt;2,AN31&gt;PFYDate),AZ31,IF((AN31-1)&lt;AK31,-1,12*(YEAR((AN31-1))-YEAR(AK31))+MONTH((AN31-1))-MONTH(AK31)-IF(DAY((AN31-1))&lt;MIN(DAY(AK31),DAY(EOMONTH((AN31-1),0))),1,0))))</f>
        <v/>
      </c>
      <c r="BB31" s="16" t="str">
        <f aca="false">IF(AJ31=0,"",IF(OR(AL31&lt;3,AO31&gt;PFYDate),AZ31,IF((AO31-1)&lt;AK31,-1,12*(YEAR((AO31-1))-YEAR(AK31))+MONTH((AO31-1))-MONTH(AK31)-IF(DAY((AO31-1))&lt;MIN(DAY(AK31),DAY(EOMONTH((AO31-1),0))),1,0))))</f>
        <v/>
      </c>
      <c r="BC31" s="16" t="str">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
      </c>
      <c r="BD31" s="16" t="str">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
      </c>
      <c r="BE31" s="16" t="str">
        <f aca="false">IF(AJ31=0,"",IF(AV31="FT",IF(AW31&lt;FT_First,FT_First,IF(AW31&lt;FT_Y5,MIN(FT_Y5,FT_First+FT_Int1*(INT((AW31-FT_First)/FT_Int1)+1)),FT_Y5+12*INT((AW31-FT_Y5)/12)+FT_Int2*(INT(MOD(AW31-FT_Y5,12)/FT_Int2)+1))),IF(AV31="PT",IF(AW31&lt;PT_First,PT_First,PT_First+PT_Int*(INT((AW31-PT_First)/PT_Int)+1)),"")))</f>
        <v/>
      </c>
      <c r="BF31" s="16" t="str">
        <f aca="false">IF(AJ31=0,"",IF(NOT(LH_Ready),0,COUNTIFS(INDEX(LH_Data,0,LH_ColFirst),$A31,INDEX(LH_Data,0,LH_ColSur),$B31,INDEX(LH_Data,0,LH_ColCat),BonusCat)))</f>
        <v/>
      </c>
      <c r="BG31" s="16" t="str">
        <f aca="false">IF(AJ31=0,"",IF(OR(NOT(LH_Ready),BF31=0),0,SUMPRODUCT(MAX((INDEX(LH_Data,0,LH_ColFirst)=$A31)*(INDEX(LH_Data,0,LH_ColSur)=$B31)*(INDEX(LH_Data,0,LH_ColCat)=BonusCat)*ROW(LH_Data)))))</f>
        <v/>
      </c>
      <c r="BH31" s="16" t="str">
        <f aca="false">IF(AJ31=0,"",IF(EOMONTH(AsOfDate,-1)&lt;AK31,-1,12*(YEAR(EOMONTH(AsOfDate,-1))-YEAR(AK31))+MONTH(EOMONTH(AsOfDate,-1))-MONTH(AK31)-IF(DAY(EOMONTH(AsOfDate,-1))&lt;MIN(DAY(AK31),DAY(EOMONTH(EOMONTH(AsOfDate,-1),0))),1,0)))</f>
        <v/>
      </c>
      <c r="BI31" s="16" t="str">
        <f aca="false">IF(AJ31=0,"",IF(OR(AL31&lt;2,AN31&gt;EOMONTH(AsOfDate,-1)),BH31,IF((AN31-1)&lt;AK31,-1,12*(YEAR((AN31-1))-YEAR(AK31))+MONTH((AN31-1))-MONTH(AK31)-IF(DAY((AN31-1))&lt;MIN(DAY(AK31),DAY(EOMONTH((AN31-1),0))),1,0))))</f>
        <v/>
      </c>
      <c r="BJ31" s="16" t="str">
        <f aca="false">IF(AJ31=0,"",IF(OR(AL31&lt;3,AO31&gt;EOMONTH(AsOfDate,-1)),BH31,IF((AO31-1)&lt;AK31,-1,12*(YEAR((AO31-1))-YEAR(AK31))+MONTH((AO31-1))-MONTH(AK31)-IF(DAY((AO31-1))&lt;MIN(DAY(AK31),DAY(EOMONTH((AO31-1),0))),1,0))))</f>
        <v/>
      </c>
      <c r="BK31" s="16" t="str">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
      </c>
      <c r="BL31" s="16" t="str">
        <f aca="false">IF(AJ31=0,"",IF(AV31="FT",IF(AW31&lt;FT_First,"",IF(AW31&lt;FT_Y5,FT_First+FT_Int1*INT((AW31-FT_First)/FT_Int1),FT_Y5+FT_Int2*INT((AW31-FT_Y5)/FT_Int2))),IF(AV31="PT",IF(AW31&lt;PT_First,"",PT_First+PT_Int*INT((AW31-PT_First)/PT_Int)),"")))</f>
        <v/>
      </c>
      <c r="BM31" s="16" t="str">
        <f aca="false">IF(AJ31=0,"",IF((SchemeStart-1)&lt;AK31,-1,12*(YEAR((SchemeStart-1))-YEAR(AK31))+MONTH((SchemeStart-1))-MONTH(AK31)-IF(DAY((SchemeStart-1))&lt;MIN(DAY(AK31),DAY(EOMONTH((SchemeStart-1),0))),1,0)))</f>
        <v/>
      </c>
      <c r="BN31" s="16" t="str">
        <f aca="false">IF(AJ31=0,"",IF(OR(AL31&lt;2,AN31&gt;(SchemeStart-1)),BM31,IF((AN31-1)&lt;AK31,-1,12*(YEAR((AN31-1))-YEAR(AK31))+MONTH((AN31-1))-MONTH(AK31)-IF(DAY((AN31-1))&lt;MIN(DAY(AK31),DAY(EOMONTH((AN31-1),0))),1,0))))</f>
        <v/>
      </c>
      <c r="BO31" s="16" t="str">
        <f aca="false">IF(AJ31=0,"",IF(OR(AL31&lt;3,AO31&gt;(SchemeStart-1)),BM31,IF((AO31-1)&lt;AK31,-1,12*(YEAR((AO31-1))-YEAR(AK31))+MONTH((AO31-1))-MONTH(AK31)-IF(DAY((AO31-1))&lt;MIN(DAY(AK31),DAY(EOMONTH((AO31-1),0))),1,0))))</f>
        <v/>
      </c>
      <c r="BP31" s="16" t="str">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
      </c>
      <c r="BQ31" s="0" t="str">
        <f aca="false">IF(LEN($A31&amp;$B31)=0,"",$A31&amp;" "&amp;$B31)</f>
        <v/>
      </c>
    </row>
    <row r="32" customFormat="false" ht="15" hidden="false" customHeight="false" outlineLevel="0" collapsed="false">
      <c r="A32" s="12"/>
      <c r="B32" s="12"/>
      <c r="C32" s="12"/>
      <c r="D32" s="13"/>
      <c r="E32" s="14" t="str">
        <f aca="false">IF(OR(AJ32=0,$D32=""),"",DATE(YEAR(AsOfDate)+IF(DATE(YEAR(AsOfDate),MONTH($D32),DAY($D32))&lt;=AsOfDate,1,0),MONTH($D32),DAY($D32)))</f>
        <v/>
      </c>
      <c r="F32" s="13"/>
      <c r="G32" s="13"/>
      <c r="H32" s="13"/>
      <c r="I32" s="13"/>
      <c r="J32" s="13"/>
      <c r="K32" s="14" t="str">
        <f aca="false">IF(AJ32=0,"",DATE(YEAR(AsOfDate)+IF(DATE(YEAR(AsOfDate),MONTH(AK32),DAY(AK32))&lt;=AsOfDate,1,0),MONTH(AK32),DAY(AK32)))</f>
        <v/>
      </c>
      <c r="L32" s="15" t="str">
        <f aca="false">IF(AJ32=0,"",ROUND((AsOfDate-AK32)/365.25,1))</f>
        <v/>
      </c>
      <c r="M32" s="16" t="str">
        <f aca="false">IF(AJ32=0,"",IF(AsOfDate&lt;AK32,"-",DATEDIF(AK32,AsOfDate,"y")&amp;"y "&amp;DATEDIF(AK32,AsOfDate,"ym")&amp;"m "&amp;DATEDIF(AK32,AsOfDate,"md")&amp;"d"))</f>
        <v/>
      </c>
      <c r="N32" s="17" t="str">
        <f aca="false">IF(AJ32=0,"",O32*HoursPerDay)</f>
        <v/>
      </c>
      <c r="O32" s="17" t="str">
        <f aca="false">IF(AJ32=0,"",MAX(0,BC32-BP32))</f>
        <v/>
      </c>
      <c r="P32" s="18"/>
      <c r="Q32" s="16"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16" t="str">
        <f aca="false">IF(AJ32=0,"",IF(AV32="None",IF(O32&gt;0,"No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IF(AJ32=0,"",IF(AV32="None","",EDATE(AK32,BE32)))</f>
        <v/>
      </c>
      <c r="T32" s="17" t="str">
        <f aca="false">IF(AJ32=0,"",IF(NOT(LH_Ready),"",IF($F32&gt;PFYDate,0,IF(LH_ColPeriod=0,W32-U32+V32,SUMIFS(INDEX(LH_Data,0,LH_ColAcc),INDEX(LH_Data,0,LH_ColFirst),$A32,INDEX(LH_Data,0,LH_ColSur),$B32,INDEX(LH_Data,0,LH_ColCat),BonusCat,INDEX(LH_Data,0,LH_ColPeriod),LH_OpenLabel)*UnitFactor))))</f>
        <v/>
      </c>
      <c r="U32" s="17" t="str">
        <f aca="false">IF(AJ32=0,"",IF(NOT(LH_Ready),"",SUMIFS(INDEX(LH_Data,0,LH_ColAcc),INDEX(LH_Data,0,LH_ColFirst),$A32,INDEX(LH_Data,0,LH_ColSur),$B32,INDEX(LH_Data,0,LH_ColCat),BonusCat,INDEX(LH_Data,0,LH_ColStart),"&gt;="&amp;AK32)*UnitFactor))</f>
        <v/>
      </c>
      <c r="V32" s="17" t="str">
        <f aca="false">IF(AJ32=0,"",IF(NOT(LH_Ready),"",SUMIFS(INDEX(LH_Data,0,LH_ColTaken),INDEX(LH_Data,0,LH_ColFirst),$A32,INDEX(LH_Data,0,LH_ColSur),$B32,INDEX(LH_Data,0,LH_ColCat),BonusCat,INDEX(LH_Data,0,LH_ColStart),"&gt;="&amp;AK32)*UnitFactor))</f>
        <v/>
      </c>
      <c r="W32" s="17" t="str">
        <f aca="false">IF(AJ32=0,"",IF(NOT(LH_Ready),"",IF(BG32=0,0,INDEX(INDEX(LH_Data,0,LH_ColClose),BG32-1)*UnitFactor)))</f>
        <v/>
      </c>
      <c r="X32" s="17" t="str">
        <f aca="false">IF(AJ32=0,"",(MAX(0,BC32-BP32)-MAX(0,BD32-BP32))*HoursPerDay)</f>
        <v/>
      </c>
      <c r="Y32" s="17" t="str">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
      </c>
      <c r="Z32" s="16" t="str">
        <f aca="false">IF(OR(AJ32=0,Y32=""),"",IF(Y32&gt;0,"Yes","No"))</f>
        <v/>
      </c>
      <c r="AA32" s="16"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
      </c>
      <c r="AB32" s="17" t="str">
        <f aca="false">IF(OR(AJ32=0,T32=""),"",MAX(0,BD32-BP32)*HoursPerDay-T32)</f>
        <v/>
      </c>
      <c r="AC32" s="16" t="str">
        <f aca="false">IF(AJ32=0,"",BF32)</f>
        <v/>
      </c>
      <c r="AD32" s="16"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17" t="str">
        <f aca="false">IF(AJ32=0,"",O32-MAX(0,BK32-BP32))</f>
        <v/>
      </c>
      <c r="AF32" s="14" t="str">
        <f aca="false">IF(OR(AJ32=0,AE32="",N(AE32)=0,BL32=""),"",EDATE(AK32,BL32))</f>
        <v/>
      </c>
      <c r="AG32" s="17" t="str">
        <f aca="false">IF(AJ32=0,"",MIN(BC32,BP32))</f>
        <v/>
      </c>
      <c r="AH32" s="12"/>
      <c r="AI32" s="12"/>
      <c r="AJ32" s="16" t="n">
        <f aca="false">IF(OR(LEN($A32&amp;$B32)=0,$F32=""),0,1)</f>
        <v>0</v>
      </c>
      <c r="AK32" s="14" t="str">
        <f aca="false">IF(AJ32=0,"",IF(PreSchemeCounts="No",MAX(SchemeStart,IF($J32&lt;&gt;"",$J32,IF(OR(CasualCounts="Yes",COUNT($G32:$I32)=0),$F32,IF(Apply2026="No",IF($I32="",$F32,$I32),IF(COUNT($H32:$I32)=0,$F32,MIN($H32:$I32)))))),IF($J32&lt;&gt;"",$J32,IF(OR(CasualCounts="Yes",COUNT($G32:$I32)=0),$F32,IF(Apply2026="No",IF($I32="",$F32,$I32),IF(COUNT($H32:$I32)=0,$F32,MIN($H32:$I32)))))))</f>
        <v/>
      </c>
      <c r="AL32" s="16" t="str">
        <f aca="false">IF(AJ32=0,"",COUNT($G32:$I32))</f>
        <v/>
      </c>
      <c r="AM32" s="14" t="str">
        <f aca="false">IF(AJ32=0,"",IFERROR(SMALL($G32:$I32,1),""))</f>
        <v/>
      </c>
      <c r="AN32" s="14" t="str">
        <f aca="false">IF(AJ32=0,"",IFERROR(SMALL($G32:$I32,2),""))</f>
        <v/>
      </c>
      <c r="AO32" s="14" t="str">
        <f aca="false">IF(AJ32=0,"",IFERROR(SMALL($G32:$I32,3),""))</f>
        <v/>
      </c>
      <c r="AP32" s="16" t="str">
        <f aca="false">IF(AJ32=0,"",IF(AM32="","",IF(AM32=$H32,"Part-Time",IF(AM32=$I32,"Full-Time","Casual"))))</f>
        <v/>
      </c>
      <c r="AQ32" s="16" t="str">
        <f aca="false">IF(AJ32=0,"",IF(AN32="","",IF(AN32=$H32,"Part-Time",IF(AN32=$I32,"Full-Time","Casual"))))</f>
        <v/>
      </c>
      <c r="AR32" s="16" t="str">
        <f aca="false">IF(AJ32=0,"",IF(AO32="","",IF(AO32=$H32,"Part-Time",IF(AO32=$I32,"Full-Time","Casual"))))</f>
        <v/>
      </c>
      <c r="AS32" s="16"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
      </c>
      <c r="AT32" s="16" t="str">
        <f aca="false">IF(AJ32=0,"",IF(AL32&lt;2,"",IF(OR(ISNUMBER(SEARCH("full",AQ32)),UPPER(TRIM(AQ32))="FT",UPPER(TRIM(AQ32))="FTE"),"FT",IF(AND(OR(ISNUMBER(SEARCH("part",AQ32)),UPPER(TRIM(AQ32))="PT",UPPER(TRIM(AQ32))="PTE"),Apply2026="Yes",OR($P32="",N($P32)&gt;=PT_MinHours)),"PT","None"))))</f>
        <v/>
      </c>
      <c r="AU32" s="16" t="str">
        <f aca="false">IF(AJ32=0,"",IF(AL32&lt;3,"",IF(OR(ISNUMBER(SEARCH("full",AR32)),UPPER(TRIM(AR32))="FT",UPPER(TRIM(AR32))="FTE"),"FT",IF(AND(OR(ISNUMBER(SEARCH("part",AR32)),UPPER(TRIM(AR32))="PT",UPPER(TRIM(AR32))="PTE"),Apply2026="Yes",OR($P32="",N($P32)&gt;=PT_MinHours)),"PT","None"))))</f>
        <v/>
      </c>
      <c r="AV32" s="16" t="str">
        <f aca="false">IF(AJ32=0,"",IF(AND(AL32&gt;=3,AO32&lt;=AsOfDate),AU32,IF(AND(AL32&gt;=2,AN32&lt;=AsOfDate),AT32,AS32)))</f>
        <v/>
      </c>
      <c r="AW32" s="16" t="str">
        <f aca="false">IF(AJ32=0,"",IF(AsOfDate&lt;AK32,-1,12*(YEAR(AsOfDate)-YEAR(AK32))+MONTH(AsOfDate)-MONTH(AK32)-IF(DAY(AsOfDate)&lt;MIN(DAY(AK32),DAY(EOMONTH(AsOfDate,0))),1,0)))</f>
        <v/>
      </c>
      <c r="AX32" s="16" t="str">
        <f aca="false">IF(AJ32=0,"",IF(OR(AL32&lt;2,AN32&gt;AsOfDate),AW32,IF((AN32-1)&lt;AK32,-1,12*(YEAR((AN32-1))-YEAR(AK32))+MONTH((AN32-1))-MONTH(AK32)-IF(DAY((AN32-1))&lt;MIN(DAY(AK32),DAY(EOMONTH((AN32-1),0))),1,0))))</f>
        <v/>
      </c>
      <c r="AY32" s="16" t="str">
        <f aca="false">IF(AJ32=0,"",IF(OR(AL32&lt;3,AO32&gt;AsOfDate),AW32,IF((AO32-1)&lt;AK32,-1,12*(YEAR((AO32-1))-YEAR(AK32))+MONTH((AO32-1))-MONTH(AK32)-IF(DAY((AO32-1))&lt;MIN(DAY(AK32),DAY(EOMONTH((AO32-1),0))),1,0))))</f>
        <v/>
      </c>
      <c r="AZ32" s="16" t="str">
        <f aca="false">IF(AJ32=0,"",IF(PFYDate&lt;AK32,-1,12*(YEAR(PFYDate)-YEAR(AK32))+MONTH(PFYDate)-MONTH(AK32)-IF(DAY(PFYDate)&lt;MIN(DAY(AK32),DAY(EOMONTH(PFYDate,0))),1,0)))</f>
        <v/>
      </c>
      <c r="BA32" s="16" t="str">
        <f aca="false">IF(AJ32=0,"",IF(OR(AL32&lt;2,AN32&gt;PFYDate),AZ32,IF((AN32-1)&lt;AK32,-1,12*(YEAR((AN32-1))-YEAR(AK32))+MONTH((AN32-1))-MONTH(AK32)-IF(DAY((AN32-1))&lt;MIN(DAY(AK32),DAY(EOMONTH((AN32-1),0))),1,0))))</f>
        <v/>
      </c>
      <c r="BB32" s="16" t="str">
        <f aca="false">IF(AJ32=0,"",IF(OR(AL32&lt;3,AO32&gt;PFYDate),AZ32,IF((AO32-1)&lt;AK32,-1,12*(YEAR((AO32-1))-YEAR(AK32))+MONTH((AO32-1))-MONTH(AK32)-IF(DAY((AO32-1))&lt;MIN(DAY(AK32),DAY(EOMONTH((AO32-1),0))),1,0))))</f>
        <v/>
      </c>
      <c r="BC32" s="16" t="str">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
      </c>
      <c r="BD32" s="16" t="str">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
      </c>
      <c r="BE32" s="16" t="str">
        <f aca="false">IF(AJ32=0,"",IF(AV32="FT",IF(AW32&lt;FT_First,FT_First,IF(AW32&lt;FT_Y5,MIN(FT_Y5,FT_First+FT_Int1*(INT((AW32-FT_First)/FT_Int1)+1)),FT_Y5+12*INT((AW32-FT_Y5)/12)+FT_Int2*(INT(MOD(AW32-FT_Y5,12)/FT_Int2)+1))),IF(AV32="PT",IF(AW32&lt;PT_First,PT_First,PT_First+PT_Int*(INT((AW32-PT_First)/PT_Int)+1)),"")))</f>
        <v/>
      </c>
      <c r="BF32" s="16" t="str">
        <f aca="false">IF(AJ32=0,"",IF(NOT(LH_Ready),0,COUNTIFS(INDEX(LH_Data,0,LH_ColFirst),$A32,INDEX(LH_Data,0,LH_ColSur),$B32,INDEX(LH_Data,0,LH_ColCat),BonusCat)))</f>
        <v/>
      </c>
      <c r="BG32" s="16" t="str">
        <f aca="false">IF(AJ32=0,"",IF(OR(NOT(LH_Ready),BF32=0),0,SUMPRODUCT(MAX((INDEX(LH_Data,0,LH_ColFirst)=$A32)*(INDEX(LH_Data,0,LH_ColSur)=$B32)*(INDEX(LH_Data,0,LH_ColCat)=BonusCat)*ROW(LH_Data)))))</f>
        <v/>
      </c>
      <c r="BH32" s="16" t="str">
        <f aca="false">IF(AJ32=0,"",IF(EOMONTH(AsOfDate,-1)&lt;AK32,-1,12*(YEAR(EOMONTH(AsOfDate,-1))-YEAR(AK32))+MONTH(EOMONTH(AsOfDate,-1))-MONTH(AK32)-IF(DAY(EOMONTH(AsOfDate,-1))&lt;MIN(DAY(AK32),DAY(EOMONTH(EOMONTH(AsOfDate,-1),0))),1,0)))</f>
        <v/>
      </c>
      <c r="BI32" s="16" t="str">
        <f aca="false">IF(AJ32=0,"",IF(OR(AL32&lt;2,AN32&gt;EOMONTH(AsOfDate,-1)),BH32,IF((AN32-1)&lt;AK32,-1,12*(YEAR((AN32-1))-YEAR(AK32))+MONTH((AN32-1))-MONTH(AK32)-IF(DAY((AN32-1))&lt;MIN(DAY(AK32),DAY(EOMONTH((AN32-1),0))),1,0))))</f>
        <v/>
      </c>
      <c r="BJ32" s="16" t="str">
        <f aca="false">IF(AJ32=0,"",IF(OR(AL32&lt;3,AO32&gt;EOMONTH(AsOfDate,-1)),BH32,IF((AO32-1)&lt;AK32,-1,12*(YEAR((AO32-1))-YEAR(AK32))+MONTH((AO32-1))-MONTH(AK32)-IF(DAY((AO32-1))&lt;MIN(DAY(AK32),DAY(EOMONTH((AO32-1),0))),1,0))))</f>
        <v/>
      </c>
      <c r="BK32" s="16" t="str">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
      </c>
      <c r="BL32" s="16" t="str">
        <f aca="false">IF(AJ32=0,"",IF(AV32="FT",IF(AW32&lt;FT_First,"",IF(AW32&lt;FT_Y5,FT_First+FT_Int1*INT((AW32-FT_First)/FT_Int1),FT_Y5+FT_Int2*INT((AW32-FT_Y5)/FT_Int2))),IF(AV32="PT",IF(AW32&lt;PT_First,"",PT_First+PT_Int*INT((AW32-PT_First)/PT_Int)),"")))</f>
        <v/>
      </c>
      <c r="BM32" s="16" t="str">
        <f aca="false">IF(AJ32=0,"",IF((SchemeStart-1)&lt;AK32,-1,12*(YEAR((SchemeStart-1))-YEAR(AK32))+MONTH((SchemeStart-1))-MONTH(AK32)-IF(DAY((SchemeStart-1))&lt;MIN(DAY(AK32),DAY(EOMONTH((SchemeStart-1),0))),1,0)))</f>
        <v/>
      </c>
      <c r="BN32" s="16" t="str">
        <f aca="false">IF(AJ32=0,"",IF(OR(AL32&lt;2,AN32&gt;(SchemeStart-1)),BM32,IF((AN32-1)&lt;AK32,-1,12*(YEAR((AN32-1))-YEAR(AK32))+MONTH((AN32-1))-MONTH(AK32)-IF(DAY((AN32-1))&lt;MIN(DAY(AK32),DAY(EOMONTH((AN32-1),0))),1,0))))</f>
        <v/>
      </c>
      <c r="BO32" s="16" t="str">
        <f aca="false">IF(AJ32=0,"",IF(OR(AL32&lt;3,AO32&gt;(SchemeStart-1)),BM32,IF((AO32-1)&lt;AK32,-1,12*(YEAR((AO32-1))-YEAR(AK32))+MONTH((AO32-1))-MONTH(AK32)-IF(DAY((AO32-1))&lt;MIN(DAY(AK32),DAY(EOMONTH((AO32-1),0))),1,0))))</f>
        <v/>
      </c>
      <c r="BP32" s="16" t="str">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
      </c>
      <c r="BQ32" s="0" t="str">
        <f aca="false">IF(LEN($A32&amp;$B32)=0,"",$A32&amp;" "&amp;$B32)</f>
        <v/>
      </c>
    </row>
    <row r="33" customFormat="false" ht="15" hidden="false" customHeight="false" outlineLevel="0" collapsed="false">
      <c r="A33" s="12"/>
      <c r="B33" s="12"/>
      <c r="C33" s="12"/>
      <c r="D33" s="13"/>
      <c r="E33" s="14" t="str">
        <f aca="false">IF(OR(AJ33=0,$D33=""),"",DATE(YEAR(AsOfDate)+IF(DATE(YEAR(AsOfDate),MONTH($D33),DAY($D33))&lt;=AsOfDate,1,0),MONTH($D33),DAY($D33)))</f>
        <v/>
      </c>
      <c r="F33" s="13"/>
      <c r="G33" s="13"/>
      <c r="H33" s="13"/>
      <c r="I33" s="13"/>
      <c r="J33" s="13"/>
      <c r="K33" s="14" t="str">
        <f aca="false">IF(AJ33=0,"",DATE(YEAR(AsOfDate)+IF(DATE(YEAR(AsOfDate),MONTH(AK33),DAY(AK33))&lt;=AsOfDate,1,0),MONTH(AK33),DAY(AK33)))</f>
        <v/>
      </c>
      <c r="L33" s="15" t="str">
        <f aca="false">IF(AJ33=0,"",ROUND((AsOfDate-AK33)/365.25,1))</f>
        <v/>
      </c>
      <c r="M33" s="16" t="str">
        <f aca="false">IF(AJ33=0,"",IF(AsOfDate&lt;AK33,"-",DATEDIF(AK33,AsOfDate,"y")&amp;"y "&amp;DATEDIF(AK33,AsOfDate,"ym")&amp;"m "&amp;DATEDIF(AK33,AsOfDate,"md")&amp;"d"))</f>
        <v/>
      </c>
      <c r="N33" s="17" t="str">
        <f aca="false">IF(AJ33=0,"",O33*HoursPerDay)</f>
        <v/>
      </c>
      <c r="O33" s="17" t="str">
        <f aca="false">IF(AJ33=0,"",MAX(0,BC33-BP33))</f>
        <v/>
      </c>
      <c r="P33" s="18"/>
      <c r="Q33" s="16"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16" t="str">
        <f aca="false">IF(AJ33=0,"",IF(AV33="None",IF(O33&gt;0,"No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IF(AJ33=0,"",IF(AV33="None","",EDATE(AK33,BE33)))</f>
        <v/>
      </c>
      <c r="T33" s="17" t="str">
        <f aca="false">IF(AJ33=0,"",IF(NOT(LH_Ready),"",IF($F33&gt;PFYDate,0,IF(LH_ColPeriod=0,W33-U33+V33,SUMIFS(INDEX(LH_Data,0,LH_ColAcc),INDEX(LH_Data,0,LH_ColFirst),$A33,INDEX(LH_Data,0,LH_ColSur),$B33,INDEX(LH_Data,0,LH_ColCat),BonusCat,INDEX(LH_Data,0,LH_ColPeriod),LH_OpenLabel)*UnitFactor))))</f>
        <v/>
      </c>
      <c r="U33" s="17" t="str">
        <f aca="false">IF(AJ33=0,"",IF(NOT(LH_Ready),"",SUMIFS(INDEX(LH_Data,0,LH_ColAcc),INDEX(LH_Data,0,LH_ColFirst),$A33,INDEX(LH_Data,0,LH_ColSur),$B33,INDEX(LH_Data,0,LH_ColCat),BonusCat,INDEX(LH_Data,0,LH_ColStart),"&gt;="&amp;AK33)*UnitFactor))</f>
        <v/>
      </c>
      <c r="V33" s="17" t="str">
        <f aca="false">IF(AJ33=0,"",IF(NOT(LH_Ready),"",SUMIFS(INDEX(LH_Data,0,LH_ColTaken),INDEX(LH_Data,0,LH_ColFirst),$A33,INDEX(LH_Data,0,LH_ColSur),$B33,INDEX(LH_Data,0,LH_ColCat),BonusCat,INDEX(LH_Data,0,LH_ColStart),"&gt;="&amp;AK33)*UnitFactor))</f>
        <v/>
      </c>
      <c r="W33" s="17" t="str">
        <f aca="false">IF(AJ33=0,"",IF(NOT(LH_Ready),"",IF(BG33=0,0,INDEX(INDEX(LH_Data,0,LH_ColClose),BG33-1)*UnitFactor)))</f>
        <v/>
      </c>
      <c r="X33" s="17" t="str">
        <f aca="false">IF(AJ33=0,"",(MAX(0,BC33-BP33)-MAX(0,BD33-BP33))*HoursPerDay)</f>
        <v/>
      </c>
      <c r="Y33" s="17" t="str">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
      </c>
      <c r="Z33" s="16" t="str">
        <f aca="false">IF(OR(AJ33=0,Y33=""),"",IF(Y33&gt;0,"Yes","No"))</f>
        <v/>
      </c>
      <c r="AA33" s="16"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
      </c>
      <c r="AB33" s="17" t="str">
        <f aca="false">IF(OR(AJ33=0,T33=""),"",MAX(0,BD33-BP33)*HoursPerDay-T33)</f>
        <v/>
      </c>
      <c r="AC33" s="16" t="str">
        <f aca="false">IF(AJ33=0,"",BF33)</f>
        <v/>
      </c>
      <c r="AD33" s="16"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17" t="str">
        <f aca="false">IF(AJ33=0,"",O33-MAX(0,BK33-BP33))</f>
        <v/>
      </c>
      <c r="AF33" s="14" t="str">
        <f aca="false">IF(OR(AJ33=0,AE33="",N(AE33)=0,BL33=""),"",EDATE(AK33,BL33))</f>
        <v/>
      </c>
      <c r="AG33" s="17" t="str">
        <f aca="false">IF(AJ33=0,"",MIN(BC33,BP33))</f>
        <v/>
      </c>
      <c r="AH33" s="12"/>
      <c r="AI33" s="12"/>
      <c r="AJ33" s="16" t="n">
        <f aca="false">IF(OR(LEN($A33&amp;$B33)=0,$F33=""),0,1)</f>
        <v>0</v>
      </c>
      <c r="AK33" s="14" t="str">
        <f aca="false">IF(AJ33=0,"",IF(PreSchemeCounts="No",MAX(SchemeStart,IF($J33&lt;&gt;"",$J33,IF(OR(CasualCounts="Yes",COUNT($G33:$I33)=0),$F33,IF(Apply2026="No",IF($I33="",$F33,$I33),IF(COUNT($H33:$I33)=0,$F33,MIN($H33:$I33)))))),IF($J33&lt;&gt;"",$J33,IF(OR(CasualCounts="Yes",COUNT($G33:$I33)=0),$F33,IF(Apply2026="No",IF($I33="",$F33,$I33),IF(COUNT($H33:$I33)=0,$F33,MIN($H33:$I33)))))))</f>
        <v/>
      </c>
      <c r="AL33" s="16" t="str">
        <f aca="false">IF(AJ33=0,"",COUNT($G33:$I33))</f>
        <v/>
      </c>
      <c r="AM33" s="14" t="str">
        <f aca="false">IF(AJ33=0,"",IFERROR(SMALL($G33:$I33,1),""))</f>
        <v/>
      </c>
      <c r="AN33" s="14" t="str">
        <f aca="false">IF(AJ33=0,"",IFERROR(SMALL($G33:$I33,2),""))</f>
        <v/>
      </c>
      <c r="AO33" s="14" t="str">
        <f aca="false">IF(AJ33=0,"",IFERROR(SMALL($G33:$I33,3),""))</f>
        <v/>
      </c>
      <c r="AP33" s="16" t="str">
        <f aca="false">IF(AJ33=0,"",IF(AM33="","",IF(AM33=$H33,"Part-Time",IF(AM33=$I33,"Full-Time","Casual"))))</f>
        <v/>
      </c>
      <c r="AQ33" s="16" t="str">
        <f aca="false">IF(AJ33=0,"",IF(AN33="","",IF(AN33=$H33,"Part-Time",IF(AN33=$I33,"Full-Time","Casual"))))</f>
        <v/>
      </c>
      <c r="AR33" s="16" t="str">
        <f aca="false">IF(AJ33=0,"",IF(AO33="","",IF(AO33=$H33,"Part-Time",IF(AO33=$I33,"Full-Time","Casual"))))</f>
        <v/>
      </c>
      <c r="AS33" s="16"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
      </c>
      <c r="AT33" s="16" t="str">
        <f aca="false">IF(AJ33=0,"",IF(AL33&lt;2,"",IF(OR(ISNUMBER(SEARCH("full",AQ33)),UPPER(TRIM(AQ33))="FT",UPPER(TRIM(AQ33))="FTE"),"FT",IF(AND(OR(ISNUMBER(SEARCH("part",AQ33)),UPPER(TRIM(AQ33))="PT",UPPER(TRIM(AQ33))="PTE"),Apply2026="Yes",OR($P33="",N($P33)&gt;=PT_MinHours)),"PT","None"))))</f>
        <v/>
      </c>
      <c r="AU33" s="16" t="str">
        <f aca="false">IF(AJ33=0,"",IF(AL33&lt;3,"",IF(OR(ISNUMBER(SEARCH("full",AR33)),UPPER(TRIM(AR33))="FT",UPPER(TRIM(AR33))="FTE"),"FT",IF(AND(OR(ISNUMBER(SEARCH("part",AR33)),UPPER(TRIM(AR33))="PT",UPPER(TRIM(AR33))="PTE"),Apply2026="Yes",OR($P33="",N($P33)&gt;=PT_MinHours)),"PT","None"))))</f>
        <v/>
      </c>
      <c r="AV33" s="16" t="str">
        <f aca="false">IF(AJ33=0,"",IF(AND(AL33&gt;=3,AO33&lt;=AsOfDate),AU33,IF(AND(AL33&gt;=2,AN33&lt;=AsOfDate),AT33,AS33)))</f>
        <v/>
      </c>
      <c r="AW33" s="16" t="str">
        <f aca="false">IF(AJ33=0,"",IF(AsOfDate&lt;AK33,-1,12*(YEAR(AsOfDate)-YEAR(AK33))+MONTH(AsOfDate)-MONTH(AK33)-IF(DAY(AsOfDate)&lt;MIN(DAY(AK33),DAY(EOMONTH(AsOfDate,0))),1,0)))</f>
        <v/>
      </c>
      <c r="AX33" s="16" t="str">
        <f aca="false">IF(AJ33=0,"",IF(OR(AL33&lt;2,AN33&gt;AsOfDate),AW33,IF((AN33-1)&lt;AK33,-1,12*(YEAR((AN33-1))-YEAR(AK33))+MONTH((AN33-1))-MONTH(AK33)-IF(DAY((AN33-1))&lt;MIN(DAY(AK33),DAY(EOMONTH((AN33-1),0))),1,0))))</f>
        <v/>
      </c>
      <c r="AY33" s="16" t="str">
        <f aca="false">IF(AJ33=0,"",IF(OR(AL33&lt;3,AO33&gt;AsOfDate),AW33,IF((AO33-1)&lt;AK33,-1,12*(YEAR((AO33-1))-YEAR(AK33))+MONTH((AO33-1))-MONTH(AK33)-IF(DAY((AO33-1))&lt;MIN(DAY(AK33),DAY(EOMONTH((AO33-1),0))),1,0))))</f>
        <v/>
      </c>
      <c r="AZ33" s="16" t="str">
        <f aca="false">IF(AJ33=0,"",IF(PFYDate&lt;AK33,-1,12*(YEAR(PFYDate)-YEAR(AK33))+MONTH(PFYDate)-MONTH(AK33)-IF(DAY(PFYDate)&lt;MIN(DAY(AK33),DAY(EOMONTH(PFYDate,0))),1,0)))</f>
        <v/>
      </c>
      <c r="BA33" s="16" t="str">
        <f aca="false">IF(AJ33=0,"",IF(OR(AL33&lt;2,AN33&gt;PFYDate),AZ33,IF((AN33-1)&lt;AK33,-1,12*(YEAR((AN33-1))-YEAR(AK33))+MONTH((AN33-1))-MONTH(AK33)-IF(DAY((AN33-1))&lt;MIN(DAY(AK33),DAY(EOMONTH((AN33-1),0))),1,0))))</f>
        <v/>
      </c>
      <c r="BB33" s="16" t="str">
        <f aca="false">IF(AJ33=0,"",IF(OR(AL33&lt;3,AO33&gt;PFYDate),AZ33,IF((AO33-1)&lt;AK33,-1,12*(YEAR((AO33-1))-YEAR(AK33))+MONTH((AO33-1))-MONTH(AK33)-IF(DAY((AO33-1))&lt;MIN(DAY(AK33),DAY(EOMONTH((AO33-1),0))),1,0))))</f>
        <v/>
      </c>
      <c r="BC33" s="16" t="str">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
      </c>
      <c r="BD33" s="16" t="str">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
      </c>
      <c r="BE33" s="16" t="str">
        <f aca="false">IF(AJ33=0,"",IF(AV33="FT",IF(AW33&lt;FT_First,FT_First,IF(AW33&lt;FT_Y5,MIN(FT_Y5,FT_First+FT_Int1*(INT((AW33-FT_First)/FT_Int1)+1)),FT_Y5+12*INT((AW33-FT_Y5)/12)+FT_Int2*(INT(MOD(AW33-FT_Y5,12)/FT_Int2)+1))),IF(AV33="PT",IF(AW33&lt;PT_First,PT_First,PT_First+PT_Int*(INT((AW33-PT_First)/PT_Int)+1)),"")))</f>
        <v/>
      </c>
      <c r="BF33" s="16" t="str">
        <f aca="false">IF(AJ33=0,"",IF(NOT(LH_Ready),0,COUNTIFS(INDEX(LH_Data,0,LH_ColFirst),$A33,INDEX(LH_Data,0,LH_ColSur),$B33,INDEX(LH_Data,0,LH_ColCat),BonusCat)))</f>
        <v/>
      </c>
      <c r="BG33" s="16" t="str">
        <f aca="false">IF(AJ33=0,"",IF(OR(NOT(LH_Ready),BF33=0),0,SUMPRODUCT(MAX((INDEX(LH_Data,0,LH_ColFirst)=$A33)*(INDEX(LH_Data,0,LH_ColSur)=$B33)*(INDEX(LH_Data,0,LH_ColCat)=BonusCat)*ROW(LH_Data)))))</f>
        <v/>
      </c>
      <c r="BH33" s="16" t="str">
        <f aca="false">IF(AJ33=0,"",IF(EOMONTH(AsOfDate,-1)&lt;AK33,-1,12*(YEAR(EOMONTH(AsOfDate,-1))-YEAR(AK33))+MONTH(EOMONTH(AsOfDate,-1))-MONTH(AK33)-IF(DAY(EOMONTH(AsOfDate,-1))&lt;MIN(DAY(AK33),DAY(EOMONTH(EOMONTH(AsOfDate,-1),0))),1,0)))</f>
        <v/>
      </c>
      <c r="BI33" s="16" t="str">
        <f aca="false">IF(AJ33=0,"",IF(OR(AL33&lt;2,AN33&gt;EOMONTH(AsOfDate,-1)),BH33,IF((AN33-1)&lt;AK33,-1,12*(YEAR((AN33-1))-YEAR(AK33))+MONTH((AN33-1))-MONTH(AK33)-IF(DAY((AN33-1))&lt;MIN(DAY(AK33),DAY(EOMONTH((AN33-1),0))),1,0))))</f>
        <v/>
      </c>
      <c r="BJ33" s="16" t="str">
        <f aca="false">IF(AJ33=0,"",IF(OR(AL33&lt;3,AO33&gt;EOMONTH(AsOfDate,-1)),BH33,IF((AO33-1)&lt;AK33,-1,12*(YEAR((AO33-1))-YEAR(AK33))+MONTH((AO33-1))-MONTH(AK33)-IF(DAY((AO33-1))&lt;MIN(DAY(AK33),DAY(EOMONTH((AO33-1),0))),1,0))))</f>
        <v/>
      </c>
      <c r="BK33" s="16" t="str">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
      </c>
      <c r="BL33" s="16" t="str">
        <f aca="false">IF(AJ33=0,"",IF(AV33="FT",IF(AW33&lt;FT_First,"",IF(AW33&lt;FT_Y5,FT_First+FT_Int1*INT((AW33-FT_First)/FT_Int1),FT_Y5+FT_Int2*INT((AW33-FT_Y5)/FT_Int2))),IF(AV33="PT",IF(AW33&lt;PT_First,"",PT_First+PT_Int*INT((AW33-PT_First)/PT_Int)),"")))</f>
        <v/>
      </c>
      <c r="BM33" s="16" t="str">
        <f aca="false">IF(AJ33=0,"",IF((SchemeStart-1)&lt;AK33,-1,12*(YEAR((SchemeStart-1))-YEAR(AK33))+MONTH((SchemeStart-1))-MONTH(AK33)-IF(DAY((SchemeStart-1))&lt;MIN(DAY(AK33),DAY(EOMONTH((SchemeStart-1),0))),1,0)))</f>
        <v/>
      </c>
      <c r="BN33" s="16" t="str">
        <f aca="false">IF(AJ33=0,"",IF(OR(AL33&lt;2,AN33&gt;(SchemeStart-1)),BM33,IF((AN33-1)&lt;AK33,-1,12*(YEAR((AN33-1))-YEAR(AK33))+MONTH((AN33-1))-MONTH(AK33)-IF(DAY((AN33-1))&lt;MIN(DAY(AK33),DAY(EOMONTH((AN33-1),0))),1,0))))</f>
        <v/>
      </c>
      <c r="BO33" s="16" t="str">
        <f aca="false">IF(AJ33=0,"",IF(OR(AL33&lt;3,AO33&gt;(SchemeStart-1)),BM33,IF((AO33-1)&lt;AK33,-1,12*(YEAR((AO33-1))-YEAR(AK33))+MONTH((AO33-1))-MONTH(AK33)-IF(DAY((AO33-1))&lt;MIN(DAY(AK33),DAY(EOMONTH((AO33-1),0))),1,0))))</f>
        <v/>
      </c>
      <c r="BP33" s="16" t="str">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
      </c>
      <c r="BQ33" s="0" t="str">
        <f aca="false">IF(LEN($A33&amp;$B33)=0,"",$A33&amp;" "&amp;$B33)</f>
        <v/>
      </c>
    </row>
    <row r="34" customFormat="false" ht="15" hidden="false" customHeight="false" outlineLevel="0" collapsed="false">
      <c r="A34" s="12"/>
      <c r="B34" s="12"/>
      <c r="C34" s="12"/>
      <c r="D34" s="13"/>
      <c r="E34" s="14" t="str">
        <f aca="false">IF(OR(AJ34=0,$D34=""),"",DATE(YEAR(AsOfDate)+IF(DATE(YEAR(AsOfDate),MONTH($D34),DAY($D34))&lt;=AsOfDate,1,0),MONTH($D34),DAY($D34)))</f>
        <v/>
      </c>
      <c r="F34" s="13"/>
      <c r="G34" s="13"/>
      <c r="H34" s="13"/>
      <c r="I34" s="13"/>
      <c r="J34" s="13"/>
      <c r="K34" s="14" t="str">
        <f aca="false">IF(AJ34=0,"",DATE(YEAR(AsOfDate)+IF(DATE(YEAR(AsOfDate),MONTH(AK34),DAY(AK34))&lt;=AsOfDate,1,0),MONTH(AK34),DAY(AK34)))</f>
        <v/>
      </c>
      <c r="L34" s="15" t="str">
        <f aca="false">IF(AJ34=0,"",ROUND((AsOfDate-AK34)/365.25,1))</f>
        <v/>
      </c>
      <c r="M34" s="16" t="str">
        <f aca="false">IF(AJ34=0,"",IF(AsOfDate&lt;AK34,"-",DATEDIF(AK34,AsOfDate,"y")&amp;"y "&amp;DATEDIF(AK34,AsOfDate,"ym")&amp;"m "&amp;DATEDIF(AK34,AsOfDate,"md")&amp;"d"))</f>
        <v/>
      </c>
      <c r="N34" s="17" t="str">
        <f aca="false">IF(AJ34=0,"",O34*HoursPerDay)</f>
        <v/>
      </c>
      <c r="O34" s="17" t="str">
        <f aca="false">IF(AJ34=0,"",MAX(0,BC34-BP34))</f>
        <v/>
      </c>
      <c r="P34" s="18"/>
      <c r="Q34" s="16"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16" t="str">
        <f aca="false">IF(AJ34=0,"",IF(AV34="None",IF(O34&gt;0,"No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IF(AJ34=0,"",IF(AV34="None","",EDATE(AK34,BE34)))</f>
        <v/>
      </c>
      <c r="T34" s="17" t="str">
        <f aca="false">IF(AJ34=0,"",IF(NOT(LH_Ready),"",IF($F34&gt;PFYDate,0,IF(LH_ColPeriod=0,W34-U34+V34,SUMIFS(INDEX(LH_Data,0,LH_ColAcc),INDEX(LH_Data,0,LH_ColFirst),$A34,INDEX(LH_Data,0,LH_ColSur),$B34,INDEX(LH_Data,0,LH_ColCat),BonusCat,INDEX(LH_Data,0,LH_ColPeriod),LH_OpenLabel)*UnitFactor))))</f>
        <v/>
      </c>
      <c r="U34" s="17" t="str">
        <f aca="false">IF(AJ34=0,"",IF(NOT(LH_Ready),"",SUMIFS(INDEX(LH_Data,0,LH_ColAcc),INDEX(LH_Data,0,LH_ColFirst),$A34,INDEX(LH_Data,0,LH_ColSur),$B34,INDEX(LH_Data,0,LH_ColCat),BonusCat,INDEX(LH_Data,0,LH_ColStart),"&gt;="&amp;AK34)*UnitFactor))</f>
        <v/>
      </c>
      <c r="V34" s="17" t="str">
        <f aca="false">IF(AJ34=0,"",IF(NOT(LH_Ready),"",SUMIFS(INDEX(LH_Data,0,LH_ColTaken),INDEX(LH_Data,0,LH_ColFirst),$A34,INDEX(LH_Data,0,LH_ColSur),$B34,INDEX(LH_Data,0,LH_ColCat),BonusCat,INDEX(LH_Data,0,LH_ColStart),"&gt;="&amp;AK34)*UnitFactor))</f>
        <v/>
      </c>
      <c r="W34" s="17" t="str">
        <f aca="false">IF(AJ34=0,"",IF(NOT(LH_Ready),"",IF(BG34=0,0,INDEX(INDEX(LH_Data,0,LH_ColClose),BG34-1)*UnitFactor)))</f>
        <v/>
      </c>
      <c r="X34" s="17" t="str">
        <f aca="false">IF(AJ34=0,"",(MAX(0,BC34-BP34)-MAX(0,BD34-BP34))*HoursPerDay)</f>
        <v/>
      </c>
      <c r="Y34" s="17" t="str">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
      </c>
      <c r="Z34" s="16" t="str">
        <f aca="false">IF(OR(AJ34=0,Y34=""),"",IF(Y34&gt;0,"Yes","No"))</f>
        <v/>
      </c>
      <c r="AA34" s="16"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
      </c>
      <c r="AB34" s="17" t="str">
        <f aca="false">IF(OR(AJ34=0,T34=""),"",MAX(0,BD34-BP34)*HoursPerDay-T34)</f>
        <v/>
      </c>
      <c r="AC34" s="16" t="str">
        <f aca="false">IF(AJ34=0,"",BF34)</f>
        <v/>
      </c>
      <c r="AD34" s="16"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17" t="str">
        <f aca="false">IF(AJ34=0,"",O34-MAX(0,BK34-BP34))</f>
        <v/>
      </c>
      <c r="AF34" s="14" t="str">
        <f aca="false">IF(OR(AJ34=0,AE34="",N(AE34)=0,BL34=""),"",EDATE(AK34,BL34))</f>
        <v/>
      </c>
      <c r="AG34" s="17" t="str">
        <f aca="false">IF(AJ34=0,"",MIN(BC34,BP34))</f>
        <v/>
      </c>
      <c r="AH34" s="12"/>
      <c r="AI34" s="12"/>
      <c r="AJ34" s="16" t="n">
        <f aca="false">IF(OR(LEN($A34&amp;$B34)=0,$F34=""),0,1)</f>
        <v>0</v>
      </c>
      <c r="AK34" s="14" t="str">
        <f aca="false">IF(AJ34=0,"",IF(PreSchemeCounts="No",MAX(SchemeStart,IF($J34&lt;&gt;"",$J34,IF(OR(CasualCounts="Yes",COUNT($G34:$I34)=0),$F34,IF(Apply2026="No",IF($I34="",$F34,$I34),IF(COUNT($H34:$I34)=0,$F34,MIN($H34:$I34)))))),IF($J34&lt;&gt;"",$J34,IF(OR(CasualCounts="Yes",COUNT($G34:$I34)=0),$F34,IF(Apply2026="No",IF($I34="",$F34,$I34),IF(COUNT($H34:$I34)=0,$F34,MIN($H34:$I34)))))))</f>
        <v/>
      </c>
      <c r="AL34" s="16" t="str">
        <f aca="false">IF(AJ34=0,"",COUNT($G34:$I34))</f>
        <v/>
      </c>
      <c r="AM34" s="14" t="str">
        <f aca="false">IF(AJ34=0,"",IFERROR(SMALL($G34:$I34,1),""))</f>
        <v/>
      </c>
      <c r="AN34" s="14" t="str">
        <f aca="false">IF(AJ34=0,"",IFERROR(SMALL($G34:$I34,2),""))</f>
        <v/>
      </c>
      <c r="AO34" s="14" t="str">
        <f aca="false">IF(AJ34=0,"",IFERROR(SMALL($G34:$I34,3),""))</f>
        <v/>
      </c>
      <c r="AP34" s="16" t="str">
        <f aca="false">IF(AJ34=0,"",IF(AM34="","",IF(AM34=$H34,"Part-Time",IF(AM34=$I34,"Full-Time","Casual"))))</f>
        <v/>
      </c>
      <c r="AQ34" s="16" t="str">
        <f aca="false">IF(AJ34=0,"",IF(AN34="","",IF(AN34=$H34,"Part-Time",IF(AN34=$I34,"Full-Time","Casual"))))</f>
        <v/>
      </c>
      <c r="AR34" s="16" t="str">
        <f aca="false">IF(AJ34=0,"",IF(AO34="","",IF(AO34=$H34,"Part-Time",IF(AO34=$I34,"Full-Time","Casual"))))</f>
        <v/>
      </c>
      <c r="AS34" s="16"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
      </c>
      <c r="AT34" s="16" t="str">
        <f aca="false">IF(AJ34=0,"",IF(AL34&lt;2,"",IF(OR(ISNUMBER(SEARCH("full",AQ34)),UPPER(TRIM(AQ34))="FT",UPPER(TRIM(AQ34))="FTE"),"FT",IF(AND(OR(ISNUMBER(SEARCH("part",AQ34)),UPPER(TRIM(AQ34))="PT",UPPER(TRIM(AQ34))="PTE"),Apply2026="Yes",OR($P34="",N($P34)&gt;=PT_MinHours)),"PT","None"))))</f>
        <v/>
      </c>
      <c r="AU34" s="16" t="str">
        <f aca="false">IF(AJ34=0,"",IF(AL34&lt;3,"",IF(OR(ISNUMBER(SEARCH("full",AR34)),UPPER(TRIM(AR34))="FT",UPPER(TRIM(AR34))="FTE"),"FT",IF(AND(OR(ISNUMBER(SEARCH("part",AR34)),UPPER(TRIM(AR34))="PT",UPPER(TRIM(AR34))="PTE"),Apply2026="Yes",OR($P34="",N($P34)&gt;=PT_MinHours)),"PT","None"))))</f>
        <v/>
      </c>
      <c r="AV34" s="16" t="str">
        <f aca="false">IF(AJ34=0,"",IF(AND(AL34&gt;=3,AO34&lt;=AsOfDate),AU34,IF(AND(AL34&gt;=2,AN34&lt;=AsOfDate),AT34,AS34)))</f>
        <v/>
      </c>
      <c r="AW34" s="16" t="str">
        <f aca="false">IF(AJ34=0,"",IF(AsOfDate&lt;AK34,-1,12*(YEAR(AsOfDate)-YEAR(AK34))+MONTH(AsOfDate)-MONTH(AK34)-IF(DAY(AsOfDate)&lt;MIN(DAY(AK34),DAY(EOMONTH(AsOfDate,0))),1,0)))</f>
        <v/>
      </c>
      <c r="AX34" s="16" t="str">
        <f aca="false">IF(AJ34=0,"",IF(OR(AL34&lt;2,AN34&gt;AsOfDate),AW34,IF((AN34-1)&lt;AK34,-1,12*(YEAR((AN34-1))-YEAR(AK34))+MONTH((AN34-1))-MONTH(AK34)-IF(DAY((AN34-1))&lt;MIN(DAY(AK34),DAY(EOMONTH((AN34-1),0))),1,0))))</f>
        <v/>
      </c>
      <c r="AY34" s="16" t="str">
        <f aca="false">IF(AJ34=0,"",IF(OR(AL34&lt;3,AO34&gt;AsOfDate),AW34,IF((AO34-1)&lt;AK34,-1,12*(YEAR((AO34-1))-YEAR(AK34))+MONTH((AO34-1))-MONTH(AK34)-IF(DAY((AO34-1))&lt;MIN(DAY(AK34),DAY(EOMONTH((AO34-1),0))),1,0))))</f>
        <v/>
      </c>
      <c r="AZ34" s="16" t="str">
        <f aca="false">IF(AJ34=0,"",IF(PFYDate&lt;AK34,-1,12*(YEAR(PFYDate)-YEAR(AK34))+MONTH(PFYDate)-MONTH(AK34)-IF(DAY(PFYDate)&lt;MIN(DAY(AK34),DAY(EOMONTH(PFYDate,0))),1,0)))</f>
        <v/>
      </c>
      <c r="BA34" s="16" t="str">
        <f aca="false">IF(AJ34=0,"",IF(OR(AL34&lt;2,AN34&gt;PFYDate),AZ34,IF((AN34-1)&lt;AK34,-1,12*(YEAR((AN34-1))-YEAR(AK34))+MONTH((AN34-1))-MONTH(AK34)-IF(DAY((AN34-1))&lt;MIN(DAY(AK34),DAY(EOMONTH((AN34-1),0))),1,0))))</f>
        <v/>
      </c>
      <c r="BB34" s="16" t="str">
        <f aca="false">IF(AJ34=0,"",IF(OR(AL34&lt;3,AO34&gt;PFYDate),AZ34,IF((AO34-1)&lt;AK34,-1,12*(YEAR((AO34-1))-YEAR(AK34))+MONTH((AO34-1))-MONTH(AK34)-IF(DAY((AO34-1))&lt;MIN(DAY(AK34),DAY(EOMONTH((AO34-1),0))),1,0))))</f>
        <v/>
      </c>
      <c r="BC34" s="16" t="str">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
      </c>
      <c r="BD34" s="16" t="str">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
      </c>
      <c r="BE34" s="16" t="str">
        <f aca="false">IF(AJ34=0,"",IF(AV34="FT",IF(AW34&lt;FT_First,FT_First,IF(AW34&lt;FT_Y5,MIN(FT_Y5,FT_First+FT_Int1*(INT((AW34-FT_First)/FT_Int1)+1)),FT_Y5+12*INT((AW34-FT_Y5)/12)+FT_Int2*(INT(MOD(AW34-FT_Y5,12)/FT_Int2)+1))),IF(AV34="PT",IF(AW34&lt;PT_First,PT_First,PT_First+PT_Int*(INT((AW34-PT_First)/PT_Int)+1)),"")))</f>
        <v/>
      </c>
      <c r="BF34" s="16" t="str">
        <f aca="false">IF(AJ34=0,"",IF(NOT(LH_Ready),0,COUNTIFS(INDEX(LH_Data,0,LH_ColFirst),$A34,INDEX(LH_Data,0,LH_ColSur),$B34,INDEX(LH_Data,0,LH_ColCat),BonusCat)))</f>
        <v/>
      </c>
      <c r="BG34" s="16" t="str">
        <f aca="false">IF(AJ34=0,"",IF(OR(NOT(LH_Ready),BF34=0),0,SUMPRODUCT(MAX((INDEX(LH_Data,0,LH_ColFirst)=$A34)*(INDEX(LH_Data,0,LH_ColSur)=$B34)*(INDEX(LH_Data,0,LH_ColCat)=BonusCat)*ROW(LH_Data)))))</f>
        <v/>
      </c>
      <c r="BH34" s="16" t="str">
        <f aca="false">IF(AJ34=0,"",IF(EOMONTH(AsOfDate,-1)&lt;AK34,-1,12*(YEAR(EOMONTH(AsOfDate,-1))-YEAR(AK34))+MONTH(EOMONTH(AsOfDate,-1))-MONTH(AK34)-IF(DAY(EOMONTH(AsOfDate,-1))&lt;MIN(DAY(AK34),DAY(EOMONTH(EOMONTH(AsOfDate,-1),0))),1,0)))</f>
        <v/>
      </c>
      <c r="BI34" s="16" t="str">
        <f aca="false">IF(AJ34=0,"",IF(OR(AL34&lt;2,AN34&gt;EOMONTH(AsOfDate,-1)),BH34,IF((AN34-1)&lt;AK34,-1,12*(YEAR((AN34-1))-YEAR(AK34))+MONTH((AN34-1))-MONTH(AK34)-IF(DAY((AN34-1))&lt;MIN(DAY(AK34),DAY(EOMONTH((AN34-1),0))),1,0))))</f>
        <v/>
      </c>
      <c r="BJ34" s="16" t="str">
        <f aca="false">IF(AJ34=0,"",IF(OR(AL34&lt;3,AO34&gt;EOMONTH(AsOfDate,-1)),BH34,IF((AO34-1)&lt;AK34,-1,12*(YEAR((AO34-1))-YEAR(AK34))+MONTH((AO34-1))-MONTH(AK34)-IF(DAY((AO34-1))&lt;MIN(DAY(AK34),DAY(EOMONTH((AO34-1),0))),1,0))))</f>
        <v/>
      </c>
      <c r="BK34" s="16" t="str">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
      </c>
      <c r="BL34" s="16" t="str">
        <f aca="false">IF(AJ34=0,"",IF(AV34="FT",IF(AW34&lt;FT_First,"",IF(AW34&lt;FT_Y5,FT_First+FT_Int1*INT((AW34-FT_First)/FT_Int1),FT_Y5+FT_Int2*INT((AW34-FT_Y5)/FT_Int2))),IF(AV34="PT",IF(AW34&lt;PT_First,"",PT_First+PT_Int*INT((AW34-PT_First)/PT_Int)),"")))</f>
        <v/>
      </c>
      <c r="BM34" s="16" t="str">
        <f aca="false">IF(AJ34=0,"",IF((SchemeStart-1)&lt;AK34,-1,12*(YEAR((SchemeStart-1))-YEAR(AK34))+MONTH((SchemeStart-1))-MONTH(AK34)-IF(DAY((SchemeStart-1))&lt;MIN(DAY(AK34),DAY(EOMONTH((SchemeStart-1),0))),1,0)))</f>
        <v/>
      </c>
      <c r="BN34" s="16" t="str">
        <f aca="false">IF(AJ34=0,"",IF(OR(AL34&lt;2,AN34&gt;(SchemeStart-1)),BM34,IF((AN34-1)&lt;AK34,-1,12*(YEAR((AN34-1))-YEAR(AK34))+MONTH((AN34-1))-MONTH(AK34)-IF(DAY((AN34-1))&lt;MIN(DAY(AK34),DAY(EOMONTH((AN34-1),0))),1,0))))</f>
        <v/>
      </c>
      <c r="BO34" s="16" t="str">
        <f aca="false">IF(AJ34=0,"",IF(OR(AL34&lt;3,AO34&gt;(SchemeStart-1)),BM34,IF((AO34-1)&lt;AK34,-1,12*(YEAR((AO34-1))-YEAR(AK34))+MONTH((AO34-1))-MONTH(AK34)-IF(DAY((AO34-1))&lt;MIN(DAY(AK34),DAY(EOMONTH((AO34-1),0))),1,0))))</f>
        <v/>
      </c>
      <c r="BP34" s="16" t="str">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
      </c>
      <c r="BQ34" s="0" t="str">
        <f aca="false">IF(LEN($A34&amp;$B34)=0,"",$A34&amp;" "&amp;$B34)</f>
        <v/>
      </c>
    </row>
    <row r="35" customFormat="false" ht="15" hidden="false" customHeight="false" outlineLevel="0" collapsed="false">
      <c r="A35" s="12"/>
      <c r="B35" s="12"/>
      <c r="C35" s="12"/>
      <c r="D35" s="13"/>
      <c r="E35" s="14" t="str">
        <f aca="false">IF(OR(AJ35=0,$D35=""),"",DATE(YEAR(AsOfDate)+IF(DATE(YEAR(AsOfDate),MONTH($D35),DAY($D35))&lt;=AsOfDate,1,0),MONTH($D35),DAY($D35)))</f>
        <v/>
      </c>
      <c r="F35" s="13"/>
      <c r="G35" s="13"/>
      <c r="H35" s="13"/>
      <c r="I35" s="13"/>
      <c r="J35" s="13"/>
      <c r="K35" s="14" t="str">
        <f aca="false">IF(AJ35=0,"",DATE(YEAR(AsOfDate)+IF(DATE(YEAR(AsOfDate),MONTH(AK35),DAY(AK35))&lt;=AsOfDate,1,0),MONTH(AK35),DAY(AK35)))</f>
        <v/>
      </c>
      <c r="L35" s="15" t="str">
        <f aca="false">IF(AJ35=0,"",ROUND((AsOfDate-AK35)/365.25,1))</f>
        <v/>
      </c>
      <c r="M35" s="16" t="str">
        <f aca="false">IF(AJ35=0,"",IF(AsOfDate&lt;AK35,"-",DATEDIF(AK35,AsOfDate,"y")&amp;"y "&amp;DATEDIF(AK35,AsOfDate,"ym")&amp;"m "&amp;DATEDIF(AK35,AsOfDate,"md")&amp;"d"))</f>
        <v/>
      </c>
      <c r="N35" s="17" t="str">
        <f aca="false">IF(AJ35=0,"",O35*HoursPerDay)</f>
        <v/>
      </c>
      <c r="O35" s="17" t="str">
        <f aca="false">IF(AJ35=0,"",MAX(0,BC35-BP35))</f>
        <v/>
      </c>
      <c r="P35" s="18"/>
      <c r="Q35" s="16"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
      </c>
      <c r="R35" s="16" t="str">
        <f aca="false">IF(AJ35=0,"",IF(AV35="None",IF(O35&gt;0,"No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IF(AJ35=0,"",IF(AV35="None","",EDATE(AK35,BE35)))</f>
        <v/>
      </c>
      <c r="T35" s="17" t="str">
        <f aca="false">IF(AJ35=0,"",IF(NOT(LH_Ready),"",IF($F35&gt;PFYDate,0,IF(LH_ColPeriod=0,W35-U35+V35,SUMIFS(INDEX(LH_Data,0,LH_ColAcc),INDEX(LH_Data,0,LH_ColFirst),$A35,INDEX(LH_Data,0,LH_ColSur),$B35,INDEX(LH_Data,0,LH_ColCat),BonusCat,INDEX(LH_Data,0,LH_ColPeriod),LH_OpenLabel)*UnitFactor))))</f>
        <v/>
      </c>
      <c r="U35" s="17" t="str">
        <f aca="false">IF(AJ35=0,"",IF(NOT(LH_Ready),"",SUMIFS(INDEX(LH_Data,0,LH_ColAcc),INDEX(LH_Data,0,LH_ColFirst),$A35,INDEX(LH_Data,0,LH_ColSur),$B35,INDEX(LH_Data,0,LH_ColCat),BonusCat,INDEX(LH_Data,0,LH_ColStart),"&gt;="&amp;AK35)*UnitFactor))</f>
        <v/>
      </c>
      <c r="V35" s="17" t="str">
        <f aca="false">IF(AJ35=0,"",IF(NOT(LH_Ready),"",SUMIFS(INDEX(LH_Data,0,LH_ColTaken),INDEX(LH_Data,0,LH_ColFirst),$A35,INDEX(LH_Data,0,LH_ColSur),$B35,INDEX(LH_Data,0,LH_ColCat),BonusCat,INDEX(LH_Data,0,LH_ColStart),"&gt;="&amp;AK35)*UnitFactor))</f>
        <v/>
      </c>
      <c r="W35" s="17" t="str">
        <f aca="false">IF(AJ35=0,"",IF(NOT(LH_Ready),"",IF(BG35=0,0,INDEX(INDEX(LH_Data,0,LH_ColClose),BG35-1)*UnitFactor)))</f>
        <v/>
      </c>
      <c r="X35" s="17" t="str">
        <f aca="false">IF(AJ35=0,"",(MAX(0,BC35-BP35)-MAX(0,BD35-BP35))*HoursPerDay)</f>
        <v/>
      </c>
      <c r="Y35" s="17" t="str">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
      </c>
      <c r="Z35" s="16" t="str">
        <f aca="false">IF(OR(AJ35=0,Y35=""),"",IF(Y35&gt;0,"Yes","No"))</f>
        <v/>
      </c>
      <c r="AA35" s="16"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
      </c>
      <c r="AB35" s="17" t="str">
        <f aca="false">IF(OR(AJ35=0,T35=""),"",MAX(0,BD35-BP35)*HoursPerDay-T35)</f>
        <v/>
      </c>
      <c r="AC35" s="16" t="str">
        <f aca="false">IF(AJ35=0,"",BF35)</f>
        <v/>
      </c>
      <c r="AD35" s="16"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17" t="str">
        <f aca="false">IF(AJ35=0,"",O35-MAX(0,BK35-BP35))</f>
        <v/>
      </c>
      <c r="AF35" s="14" t="str">
        <f aca="false">IF(OR(AJ35=0,AE35="",N(AE35)=0,BL35=""),"",EDATE(AK35,BL35))</f>
        <v/>
      </c>
      <c r="AG35" s="17" t="str">
        <f aca="false">IF(AJ35=0,"",MIN(BC35,BP35))</f>
        <v/>
      </c>
      <c r="AH35" s="12"/>
      <c r="AI35" s="12"/>
      <c r="AJ35" s="16" t="n">
        <f aca="false">IF(OR(LEN($A35&amp;$B35)=0,$F35=""),0,1)</f>
        <v>0</v>
      </c>
      <c r="AK35" s="14" t="str">
        <f aca="false">IF(AJ35=0,"",IF(PreSchemeCounts="No",MAX(SchemeStart,IF($J35&lt;&gt;"",$J35,IF(OR(CasualCounts="Yes",COUNT($G35:$I35)=0),$F35,IF(Apply2026="No",IF($I35="",$F35,$I35),IF(COUNT($H35:$I35)=0,$F35,MIN($H35:$I35)))))),IF($J35&lt;&gt;"",$J35,IF(OR(CasualCounts="Yes",COUNT($G35:$I35)=0),$F35,IF(Apply2026="No",IF($I35="",$F35,$I35),IF(COUNT($H35:$I35)=0,$F35,MIN($H35:$I35)))))))</f>
        <v/>
      </c>
      <c r="AL35" s="16" t="str">
        <f aca="false">IF(AJ35=0,"",COUNT($G35:$I35))</f>
        <v/>
      </c>
      <c r="AM35" s="14" t="str">
        <f aca="false">IF(AJ35=0,"",IFERROR(SMALL($G35:$I35,1),""))</f>
        <v/>
      </c>
      <c r="AN35" s="14" t="str">
        <f aca="false">IF(AJ35=0,"",IFERROR(SMALL($G35:$I35,2),""))</f>
        <v/>
      </c>
      <c r="AO35" s="14" t="str">
        <f aca="false">IF(AJ35=0,"",IFERROR(SMALL($G35:$I35,3),""))</f>
        <v/>
      </c>
      <c r="AP35" s="16" t="str">
        <f aca="false">IF(AJ35=0,"",IF(AM35="","",IF(AM35=$H35,"Part-Time",IF(AM35=$I35,"Full-Time","Casual"))))</f>
        <v/>
      </c>
      <c r="AQ35" s="16" t="str">
        <f aca="false">IF(AJ35=0,"",IF(AN35="","",IF(AN35=$H35,"Part-Time",IF(AN35=$I35,"Full-Time","Casual"))))</f>
        <v/>
      </c>
      <c r="AR35" s="16" t="str">
        <f aca="false">IF(AJ35=0,"",IF(AO35="","",IF(AO35=$H35,"Part-Time",IF(AO35=$I35,"Full-Time","Casual"))))</f>
        <v/>
      </c>
      <c r="AS35" s="16"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
      </c>
      <c r="AT35" s="16" t="str">
        <f aca="false">IF(AJ35=0,"",IF(AL35&lt;2,"",IF(OR(ISNUMBER(SEARCH("full",AQ35)),UPPER(TRIM(AQ35))="FT",UPPER(TRIM(AQ35))="FTE"),"FT",IF(AND(OR(ISNUMBER(SEARCH("part",AQ35)),UPPER(TRIM(AQ35))="PT",UPPER(TRIM(AQ35))="PTE"),Apply2026="Yes",OR($P35="",N($P35)&gt;=PT_MinHours)),"PT","None"))))</f>
        <v/>
      </c>
      <c r="AU35" s="16" t="str">
        <f aca="false">IF(AJ35=0,"",IF(AL35&lt;3,"",IF(OR(ISNUMBER(SEARCH("full",AR35)),UPPER(TRIM(AR35))="FT",UPPER(TRIM(AR35))="FTE"),"FT",IF(AND(OR(ISNUMBER(SEARCH("part",AR35)),UPPER(TRIM(AR35))="PT",UPPER(TRIM(AR35))="PTE"),Apply2026="Yes",OR($P35="",N($P35)&gt;=PT_MinHours)),"PT","None"))))</f>
        <v/>
      </c>
      <c r="AV35" s="16" t="str">
        <f aca="false">IF(AJ35=0,"",IF(AND(AL35&gt;=3,AO35&lt;=AsOfDate),AU35,IF(AND(AL35&gt;=2,AN35&lt;=AsOfDate),AT35,AS35)))</f>
        <v/>
      </c>
      <c r="AW35" s="16" t="str">
        <f aca="false">IF(AJ35=0,"",IF(AsOfDate&lt;AK35,-1,12*(YEAR(AsOfDate)-YEAR(AK35))+MONTH(AsOfDate)-MONTH(AK35)-IF(DAY(AsOfDate)&lt;MIN(DAY(AK35),DAY(EOMONTH(AsOfDate,0))),1,0)))</f>
        <v/>
      </c>
      <c r="AX35" s="16" t="str">
        <f aca="false">IF(AJ35=0,"",IF(OR(AL35&lt;2,AN35&gt;AsOfDate),AW35,IF((AN35-1)&lt;AK35,-1,12*(YEAR((AN35-1))-YEAR(AK35))+MONTH((AN35-1))-MONTH(AK35)-IF(DAY((AN35-1))&lt;MIN(DAY(AK35),DAY(EOMONTH((AN35-1),0))),1,0))))</f>
        <v/>
      </c>
      <c r="AY35" s="16" t="str">
        <f aca="false">IF(AJ35=0,"",IF(OR(AL35&lt;3,AO35&gt;AsOfDate),AW35,IF((AO35-1)&lt;AK35,-1,12*(YEAR((AO35-1))-YEAR(AK35))+MONTH((AO35-1))-MONTH(AK35)-IF(DAY((AO35-1))&lt;MIN(DAY(AK35),DAY(EOMONTH((AO35-1),0))),1,0))))</f>
        <v/>
      </c>
      <c r="AZ35" s="16" t="str">
        <f aca="false">IF(AJ35=0,"",IF(PFYDate&lt;AK35,-1,12*(YEAR(PFYDate)-YEAR(AK35))+MONTH(PFYDate)-MONTH(AK35)-IF(DAY(PFYDate)&lt;MIN(DAY(AK35),DAY(EOMONTH(PFYDate,0))),1,0)))</f>
        <v/>
      </c>
      <c r="BA35" s="16" t="str">
        <f aca="false">IF(AJ35=0,"",IF(OR(AL35&lt;2,AN35&gt;PFYDate),AZ35,IF((AN35-1)&lt;AK35,-1,12*(YEAR((AN35-1))-YEAR(AK35))+MONTH((AN35-1))-MONTH(AK35)-IF(DAY((AN35-1))&lt;MIN(DAY(AK35),DAY(EOMONTH((AN35-1),0))),1,0))))</f>
        <v/>
      </c>
      <c r="BB35" s="16" t="str">
        <f aca="false">IF(AJ35=0,"",IF(OR(AL35&lt;3,AO35&gt;PFYDate),AZ35,IF((AO35-1)&lt;AK35,-1,12*(YEAR((AO35-1))-YEAR(AK35))+MONTH((AO35-1))-MONTH(AK35)-IF(DAY((AO35-1))&lt;MIN(DAY(AK35),DAY(EOMONTH((AO35-1),0))),1,0))))</f>
        <v/>
      </c>
      <c r="BC35" s="16" t="str">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
      </c>
      <c r="BD35" s="16" t="str">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
      </c>
      <c r="BE35" s="16" t="str">
        <f aca="false">IF(AJ35=0,"",IF(AV35="FT",IF(AW35&lt;FT_First,FT_First,IF(AW35&lt;FT_Y5,MIN(FT_Y5,FT_First+FT_Int1*(INT((AW35-FT_First)/FT_Int1)+1)),FT_Y5+12*INT((AW35-FT_Y5)/12)+FT_Int2*(INT(MOD(AW35-FT_Y5,12)/FT_Int2)+1))),IF(AV35="PT",IF(AW35&lt;PT_First,PT_First,PT_First+PT_Int*(INT((AW35-PT_First)/PT_Int)+1)),"")))</f>
        <v/>
      </c>
      <c r="BF35" s="16" t="str">
        <f aca="false">IF(AJ35=0,"",IF(NOT(LH_Ready),0,COUNTIFS(INDEX(LH_Data,0,LH_ColFirst),$A35,INDEX(LH_Data,0,LH_ColSur),$B35,INDEX(LH_Data,0,LH_ColCat),BonusCat)))</f>
        <v/>
      </c>
      <c r="BG35" s="16" t="str">
        <f aca="false">IF(AJ35=0,"",IF(OR(NOT(LH_Ready),BF35=0),0,SUMPRODUCT(MAX((INDEX(LH_Data,0,LH_ColFirst)=$A35)*(INDEX(LH_Data,0,LH_ColSur)=$B35)*(INDEX(LH_Data,0,LH_ColCat)=BonusCat)*ROW(LH_Data)))))</f>
        <v/>
      </c>
      <c r="BH35" s="16" t="str">
        <f aca="false">IF(AJ35=0,"",IF(EOMONTH(AsOfDate,-1)&lt;AK35,-1,12*(YEAR(EOMONTH(AsOfDate,-1))-YEAR(AK35))+MONTH(EOMONTH(AsOfDate,-1))-MONTH(AK35)-IF(DAY(EOMONTH(AsOfDate,-1))&lt;MIN(DAY(AK35),DAY(EOMONTH(EOMONTH(AsOfDate,-1),0))),1,0)))</f>
        <v/>
      </c>
      <c r="BI35" s="16" t="str">
        <f aca="false">IF(AJ35=0,"",IF(OR(AL35&lt;2,AN35&gt;EOMONTH(AsOfDate,-1)),BH35,IF((AN35-1)&lt;AK35,-1,12*(YEAR((AN35-1))-YEAR(AK35))+MONTH((AN35-1))-MONTH(AK35)-IF(DAY((AN35-1))&lt;MIN(DAY(AK35),DAY(EOMONTH((AN35-1),0))),1,0))))</f>
        <v/>
      </c>
      <c r="BJ35" s="16" t="str">
        <f aca="false">IF(AJ35=0,"",IF(OR(AL35&lt;3,AO35&gt;EOMONTH(AsOfDate,-1)),BH35,IF((AO35-1)&lt;AK35,-1,12*(YEAR((AO35-1))-YEAR(AK35))+MONTH((AO35-1))-MONTH(AK35)-IF(DAY((AO35-1))&lt;MIN(DAY(AK35),DAY(EOMONTH((AO35-1),0))),1,0))))</f>
        <v/>
      </c>
      <c r="BK35" s="16" t="str">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
      </c>
      <c r="BL35" s="16" t="str">
        <f aca="false">IF(AJ35=0,"",IF(AV35="FT",IF(AW35&lt;FT_First,"",IF(AW35&lt;FT_Y5,FT_First+FT_Int1*INT((AW35-FT_First)/FT_Int1),FT_Y5+FT_Int2*INT((AW35-FT_Y5)/FT_Int2))),IF(AV35="PT",IF(AW35&lt;PT_First,"",PT_First+PT_Int*INT((AW35-PT_First)/PT_Int)),"")))</f>
        <v/>
      </c>
      <c r="BM35" s="16" t="str">
        <f aca="false">IF(AJ35=0,"",IF((SchemeStart-1)&lt;AK35,-1,12*(YEAR((SchemeStart-1))-YEAR(AK35))+MONTH((SchemeStart-1))-MONTH(AK35)-IF(DAY((SchemeStart-1))&lt;MIN(DAY(AK35),DAY(EOMONTH((SchemeStart-1),0))),1,0)))</f>
        <v/>
      </c>
      <c r="BN35" s="16" t="str">
        <f aca="false">IF(AJ35=0,"",IF(OR(AL35&lt;2,AN35&gt;(SchemeStart-1)),BM35,IF((AN35-1)&lt;AK35,-1,12*(YEAR((AN35-1))-YEAR(AK35))+MONTH((AN35-1))-MONTH(AK35)-IF(DAY((AN35-1))&lt;MIN(DAY(AK35),DAY(EOMONTH((AN35-1),0))),1,0))))</f>
        <v/>
      </c>
      <c r="BO35" s="16" t="str">
        <f aca="false">IF(AJ35=0,"",IF(OR(AL35&lt;3,AO35&gt;(SchemeStart-1)),BM35,IF((AO35-1)&lt;AK35,-1,12*(YEAR((AO35-1))-YEAR(AK35))+MONTH((AO35-1))-MONTH(AK35)-IF(DAY((AO35-1))&lt;MIN(DAY(AK35),DAY(EOMONTH((AO35-1),0))),1,0))))</f>
        <v/>
      </c>
      <c r="BP35" s="16" t="str">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
      </c>
      <c r="BQ35" s="0" t="str">
        <f aca="false">IF(LEN($A35&amp;$B35)=0,"",$A35&amp;" "&amp;$B35)</f>
        <v/>
      </c>
    </row>
    <row r="36" customFormat="false" ht="15" hidden="false" customHeight="false" outlineLevel="0" collapsed="false">
      <c r="A36" s="12"/>
      <c r="B36" s="12"/>
      <c r="C36" s="12"/>
      <c r="D36" s="13"/>
      <c r="E36" s="14" t="str">
        <f aca="false">IF(OR(AJ36=0,$D36=""),"",DATE(YEAR(AsOfDate)+IF(DATE(YEAR(AsOfDate),MONTH($D36),DAY($D36))&lt;=AsOfDate,1,0),MONTH($D36),DAY($D36)))</f>
        <v/>
      </c>
      <c r="F36" s="13"/>
      <c r="G36" s="13"/>
      <c r="H36" s="13"/>
      <c r="I36" s="13"/>
      <c r="J36" s="13"/>
      <c r="K36" s="14" t="str">
        <f aca="false">IF(AJ36=0,"",DATE(YEAR(AsOfDate)+IF(DATE(YEAR(AsOfDate),MONTH(AK36),DAY(AK36))&lt;=AsOfDate,1,0),MONTH(AK36),DAY(AK36)))</f>
        <v/>
      </c>
      <c r="L36" s="15" t="str">
        <f aca="false">IF(AJ36=0,"",ROUND((AsOfDate-AK36)/365.25,1))</f>
        <v/>
      </c>
      <c r="M36" s="16" t="str">
        <f aca="false">IF(AJ36=0,"",IF(AsOfDate&lt;AK36,"-",DATEDIF(AK36,AsOfDate,"y")&amp;"y "&amp;DATEDIF(AK36,AsOfDate,"ym")&amp;"m "&amp;DATEDIF(AK36,AsOfDate,"md")&amp;"d"))</f>
        <v/>
      </c>
      <c r="N36" s="17" t="str">
        <f aca="false">IF(AJ36=0,"",O36*HoursPerDay)</f>
        <v/>
      </c>
      <c r="O36" s="17" t="str">
        <f aca="false">IF(AJ36=0,"",MAX(0,BC36-BP36))</f>
        <v/>
      </c>
      <c r="P36" s="18"/>
      <c r="Q36" s="16"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16" t="str">
        <f aca="false">IF(AJ36=0,"",IF(AV36="None",IF(O36&gt;0,"No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IF(AJ36=0,"",IF(AV36="None","",EDATE(AK36,BE36)))</f>
        <v/>
      </c>
      <c r="T36" s="17" t="str">
        <f aca="false">IF(AJ36=0,"",IF(NOT(LH_Ready),"",IF($F36&gt;PFYDate,0,IF(LH_ColPeriod=0,W36-U36+V36,SUMIFS(INDEX(LH_Data,0,LH_ColAcc),INDEX(LH_Data,0,LH_ColFirst),$A36,INDEX(LH_Data,0,LH_ColSur),$B36,INDEX(LH_Data,0,LH_ColCat),BonusCat,INDEX(LH_Data,0,LH_ColPeriod),LH_OpenLabel)*UnitFactor))))</f>
        <v/>
      </c>
      <c r="U36" s="17" t="str">
        <f aca="false">IF(AJ36=0,"",IF(NOT(LH_Ready),"",SUMIFS(INDEX(LH_Data,0,LH_ColAcc),INDEX(LH_Data,0,LH_ColFirst),$A36,INDEX(LH_Data,0,LH_ColSur),$B36,INDEX(LH_Data,0,LH_ColCat),BonusCat,INDEX(LH_Data,0,LH_ColStart),"&gt;="&amp;AK36)*UnitFactor))</f>
        <v/>
      </c>
      <c r="V36" s="17" t="str">
        <f aca="false">IF(AJ36=0,"",IF(NOT(LH_Ready),"",SUMIFS(INDEX(LH_Data,0,LH_ColTaken),INDEX(LH_Data,0,LH_ColFirst),$A36,INDEX(LH_Data,0,LH_ColSur),$B36,INDEX(LH_Data,0,LH_ColCat),BonusCat,INDEX(LH_Data,0,LH_ColStart),"&gt;="&amp;AK36)*UnitFactor))</f>
        <v/>
      </c>
      <c r="W36" s="17" t="str">
        <f aca="false">IF(AJ36=0,"",IF(NOT(LH_Ready),"",IF(BG36=0,0,INDEX(INDEX(LH_Data,0,LH_ColClose),BG36-1)*UnitFactor)))</f>
        <v/>
      </c>
      <c r="X36" s="17" t="str">
        <f aca="false">IF(AJ36=0,"",(MAX(0,BC36-BP36)-MAX(0,BD36-BP36))*HoursPerDay)</f>
        <v/>
      </c>
      <c r="Y36" s="17" t="str">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
      </c>
      <c r="Z36" s="16" t="str">
        <f aca="false">IF(OR(AJ36=0,Y36=""),"",IF(Y36&gt;0,"Yes","No"))</f>
        <v/>
      </c>
      <c r="AA36" s="16"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
      </c>
      <c r="AB36" s="17" t="str">
        <f aca="false">IF(OR(AJ36=0,T36=""),"",MAX(0,BD36-BP36)*HoursPerDay-T36)</f>
        <v/>
      </c>
      <c r="AC36" s="16" t="str">
        <f aca="false">IF(AJ36=0,"",BF36)</f>
        <v/>
      </c>
      <c r="AD36" s="16"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17" t="str">
        <f aca="false">IF(AJ36=0,"",O36-MAX(0,BK36-BP36))</f>
        <v/>
      </c>
      <c r="AF36" s="14" t="str">
        <f aca="false">IF(OR(AJ36=0,AE36="",N(AE36)=0,BL36=""),"",EDATE(AK36,BL36))</f>
        <v/>
      </c>
      <c r="AG36" s="17" t="str">
        <f aca="false">IF(AJ36=0,"",MIN(BC36,BP36))</f>
        <v/>
      </c>
      <c r="AH36" s="12"/>
      <c r="AI36" s="12"/>
      <c r="AJ36" s="16" t="n">
        <f aca="false">IF(OR(LEN($A36&amp;$B36)=0,$F36=""),0,1)</f>
        <v>0</v>
      </c>
      <c r="AK36" s="14" t="str">
        <f aca="false">IF(AJ36=0,"",IF(PreSchemeCounts="No",MAX(SchemeStart,IF($J36&lt;&gt;"",$J36,IF(OR(CasualCounts="Yes",COUNT($G36:$I36)=0),$F36,IF(Apply2026="No",IF($I36="",$F36,$I36),IF(COUNT($H36:$I36)=0,$F36,MIN($H36:$I36)))))),IF($J36&lt;&gt;"",$J36,IF(OR(CasualCounts="Yes",COUNT($G36:$I36)=0),$F36,IF(Apply2026="No",IF($I36="",$F36,$I36),IF(COUNT($H36:$I36)=0,$F36,MIN($H36:$I36)))))))</f>
        <v/>
      </c>
      <c r="AL36" s="16" t="str">
        <f aca="false">IF(AJ36=0,"",COUNT($G36:$I36))</f>
        <v/>
      </c>
      <c r="AM36" s="14" t="str">
        <f aca="false">IF(AJ36=0,"",IFERROR(SMALL($G36:$I36,1),""))</f>
        <v/>
      </c>
      <c r="AN36" s="14" t="str">
        <f aca="false">IF(AJ36=0,"",IFERROR(SMALL($G36:$I36,2),""))</f>
        <v/>
      </c>
      <c r="AO36" s="14" t="str">
        <f aca="false">IF(AJ36=0,"",IFERROR(SMALL($G36:$I36,3),""))</f>
        <v/>
      </c>
      <c r="AP36" s="16" t="str">
        <f aca="false">IF(AJ36=0,"",IF(AM36="","",IF(AM36=$H36,"Part-Time",IF(AM36=$I36,"Full-Time","Casual"))))</f>
        <v/>
      </c>
      <c r="AQ36" s="16" t="str">
        <f aca="false">IF(AJ36=0,"",IF(AN36="","",IF(AN36=$H36,"Part-Time",IF(AN36=$I36,"Full-Time","Casual"))))</f>
        <v/>
      </c>
      <c r="AR36" s="16" t="str">
        <f aca="false">IF(AJ36=0,"",IF(AO36="","",IF(AO36=$H36,"Part-Time",IF(AO36=$I36,"Full-Time","Casual"))))</f>
        <v/>
      </c>
      <c r="AS36" s="16"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
      </c>
      <c r="AT36" s="16" t="str">
        <f aca="false">IF(AJ36=0,"",IF(AL36&lt;2,"",IF(OR(ISNUMBER(SEARCH("full",AQ36)),UPPER(TRIM(AQ36))="FT",UPPER(TRIM(AQ36))="FTE"),"FT",IF(AND(OR(ISNUMBER(SEARCH("part",AQ36)),UPPER(TRIM(AQ36))="PT",UPPER(TRIM(AQ36))="PTE"),Apply2026="Yes",OR($P36="",N($P36)&gt;=PT_MinHours)),"PT","None"))))</f>
        <v/>
      </c>
      <c r="AU36" s="16" t="str">
        <f aca="false">IF(AJ36=0,"",IF(AL36&lt;3,"",IF(OR(ISNUMBER(SEARCH("full",AR36)),UPPER(TRIM(AR36))="FT",UPPER(TRIM(AR36))="FTE"),"FT",IF(AND(OR(ISNUMBER(SEARCH("part",AR36)),UPPER(TRIM(AR36))="PT",UPPER(TRIM(AR36))="PTE"),Apply2026="Yes",OR($P36="",N($P36)&gt;=PT_MinHours)),"PT","None"))))</f>
        <v/>
      </c>
      <c r="AV36" s="16" t="str">
        <f aca="false">IF(AJ36=0,"",IF(AND(AL36&gt;=3,AO36&lt;=AsOfDate),AU36,IF(AND(AL36&gt;=2,AN36&lt;=AsOfDate),AT36,AS36)))</f>
        <v/>
      </c>
      <c r="AW36" s="16" t="str">
        <f aca="false">IF(AJ36=0,"",IF(AsOfDate&lt;AK36,-1,12*(YEAR(AsOfDate)-YEAR(AK36))+MONTH(AsOfDate)-MONTH(AK36)-IF(DAY(AsOfDate)&lt;MIN(DAY(AK36),DAY(EOMONTH(AsOfDate,0))),1,0)))</f>
        <v/>
      </c>
      <c r="AX36" s="16" t="str">
        <f aca="false">IF(AJ36=0,"",IF(OR(AL36&lt;2,AN36&gt;AsOfDate),AW36,IF((AN36-1)&lt;AK36,-1,12*(YEAR((AN36-1))-YEAR(AK36))+MONTH((AN36-1))-MONTH(AK36)-IF(DAY((AN36-1))&lt;MIN(DAY(AK36),DAY(EOMONTH((AN36-1),0))),1,0))))</f>
        <v/>
      </c>
      <c r="AY36" s="16" t="str">
        <f aca="false">IF(AJ36=0,"",IF(OR(AL36&lt;3,AO36&gt;AsOfDate),AW36,IF((AO36-1)&lt;AK36,-1,12*(YEAR((AO36-1))-YEAR(AK36))+MONTH((AO36-1))-MONTH(AK36)-IF(DAY((AO36-1))&lt;MIN(DAY(AK36),DAY(EOMONTH((AO36-1),0))),1,0))))</f>
        <v/>
      </c>
      <c r="AZ36" s="16" t="str">
        <f aca="false">IF(AJ36=0,"",IF(PFYDate&lt;AK36,-1,12*(YEAR(PFYDate)-YEAR(AK36))+MONTH(PFYDate)-MONTH(AK36)-IF(DAY(PFYDate)&lt;MIN(DAY(AK36),DAY(EOMONTH(PFYDate,0))),1,0)))</f>
        <v/>
      </c>
      <c r="BA36" s="16" t="str">
        <f aca="false">IF(AJ36=0,"",IF(OR(AL36&lt;2,AN36&gt;PFYDate),AZ36,IF((AN36-1)&lt;AK36,-1,12*(YEAR((AN36-1))-YEAR(AK36))+MONTH((AN36-1))-MONTH(AK36)-IF(DAY((AN36-1))&lt;MIN(DAY(AK36),DAY(EOMONTH((AN36-1),0))),1,0))))</f>
        <v/>
      </c>
      <c r="BB36" s="16" t="str">
        <f aca="false">IF(AJ36=0,"",IF(OR(AL36&lt;3,AO36&gt;PFYDate),AZ36,IF((AO36-1)&lt;AK36,-1,12*(YEAR((AO36-1))-YEAR(AK36))+MONTH((AO36-1))-MONTH(AK36)-IF(DAY((AO36-1))&lt;MIN(DAY(AK36),DAY(EOMONTH((AO36-1),0))),1,0))))</f>
        <v/>
      </c>
      <c r="BC36" s="16" t="str">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
      </c>
      <c r="BD36" s="16" t="str">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
      </c>
      <c r="BE36" s="16" t="str">
        <f aca="false">IF(AJ36=0,"",IF(AV36="FT",IF(AW36&lt;FT_First,FT_First,IF(AW36&lt;FT_Y5,MIN(FT_Y5,FT_First+FT_Int1*(INT((AW36-FT_First)/FT_Int1)+1)),FT_Y5+12*INT((AW36-FT_Y5)/12)+FT_Int2*(INT(MOD(AW36-FT_Y5,12)/FT_Int2)+1))),IF(AV36="PT",IF(AW36&lt;PT_First,PT_First,PT_First+PT_Int*(INT((AW36-PT_First)/PT_Int)+1)),"")))</f>
        <v/>
      </c>
      <c r="BF36" s="16" t="str">
        <f aca="false">IF(AJ36=0,"",IF(NOT(LH_Ready),0,COUNTIFS(INDEX(LH_Data,0,LH_ColFirst),$A36,INDEX(LH_Data,0,LH_ColSur),$B36,INDEX(LH_Data,0,LH_ColCat),BonusCat)))</f>
        <v/>
      </c>
      <c r="BG36" s="16" t="str">
        <f aca="false">IF(AJ36=0,"",IF(OR(NOT(LH_Ready),BF36=0),0,SUMPRODUCT(MAX((INDEX(LH_Data,0,LH_ColFirst)=$A36)*(INDEX(LH_Data,0,LH_ColSur)=$B36)*(INDEX(LH_Data,0,LH_ColCat)=BonusCat)*ROW(LH_Data)))))</f>
        <v/>
      </c>
      <c r="BH36" s="16" t="str">
        <f aca="false">IF(AJ36=0,"",IF(EOMONTH(AsOfDate,-1)&lt;AK36,-1,12*(YEAR(EOMONTH(AsOfDate,-1))-YEAR(AK36))+MONTH(EOMONTH(AsOfDate,-1))-MONTH(AK36)-IF(DAY(EOMONTH(AsOfDate,-1))&lt;MIN(DAY(AK36),DAY(EOMONTH(EOMONTH(AsOfDate,-1),0))),1,0)))</f>
        <v/>
      </c>
      <c r="BI36" s="16" t="str">
        <f aca="false">IF(AJ36=0,"",IF(OR(AL36&lt;2,AN36&gt;EOMONTH(AsOfDate,-1)),BH36,IF((AN36-1)&lt;AK36,-1,12*(YEAR((AN36-1))-YEAR(AK36))+MONTH((AN36-1))-MONTH(AK36)-IF(DAY((AN36-1))&lt;MIN(DAY(AK36),DAY(EOMONTH((AN36-1),0))),1,0))))</f>
        <v/>
      </c>
      <c r="BJ36" s="16" t="str">
        <f aca="false">IF(AJ36=0,"",IF(OR(AL36&lt;3,AO36&gt;EOMONTH(AsOfDate,-1)),BH36,IF((AO36-1)&lt;AK36,-1,12*(YEAR((AO36-1))-YEAR(AK36))+MONTH((AO36-1))-MONTH(AK36)-IF(DAY((AO36-1))&lt;MIN(DAY(AK36),DAY(EOMONTH((AO36-1),0))),1,0))))</f>
        <v/>
      </c>
      <c r="BK36" s="16" t="str">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
      </c>
      <c r="BL36" s="16" t="str">
        <f aca="false">IF(AJ36=0,"",IF(AV36="FT",IF(AW36&lt;FT_First,"",IF(AW36&lt;FT_Y5,FT_First+FT_Int1*INT((AW36-FT_First)/FT_Int1),FT_Y5+FT_Int2*INT((AW36-FT_Y5)/FT_Int2))),IF(AV36="PT",IF(AW36&lt;PT_First,"",PT_First+PT_Int*INT((AW36-PT_First)/PT_Int)),"")))</f>
        <v/>
      </c>
      <c r="BM36" s="16" t="str">
        <f aca="false">IF(AJ36=0,"",IF((SchemeStart-1)&lt;AK36,-1,12*(YEAR((SchemeStart-1))-YEAR(AK36))+MONTH((SchemeStart-1))-MONTH(AK36)-IF(DAY((SchemeStart-1))&lt;MIN(DAY(AK36),DAY(EOMONTH((SchemeStart-1),0))),1,0)))</f>
        <v/>
      </c>
      <c r="BN36" s="16" t="str">
        <f aca="false">IF(AJ36=0,"",IF(OR(AL36&lt;2,AN36&gt;(SchemeStart-1)),BM36,IF((AN36-1)&lt;AK36,-1,12*(YEAR((AN36-1))-YEAR(AK36))+MONTH((AN36-1))-MONTH(AK36)-IF(DAY((AN36-1))&lt;MIN(DAY(AK36),DAY(EOMONTH((AN36-1),0))),1,0))))</f>
        <v/>
      </c>
      <c r="BO36" s="16" t="str">
        <f aca="false">IF(AJ36=0,"",IF(OR(AL36&lt;3,AO36&gt;(SchemeStart-1)),BM36,IF((AO36-1)&lt;AK36,-1,12*(YEAR((AO36-1))-YEAR(AK36))+MONTH((AO36-1))-MONTH(AK36)-IF(DAY((AO36-1))&lt;MIN(DAY(AK36),DAY(EOMONTH((AO36-1),0))),1,0))))</f>
        <v/>
      </c>
      <c r="BP36" s="16" t="str">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
      </c>
      <c r="BQ36" s="0" t="str">
        <f aca="false">IF(LEN($A36&amp;$B36)=0,"",$A36&amp;" "&amp;$B36)</f>
        <v/>
      </c>
    </row>
    <row r="37" customFormat="false" ht="15" hidden="false" customHeight="false" outlineLevel="0" collapsed="false">
      <c r="A37" s="12"/>
      <c r="B37" s="12"/>
      <c r="C37" s="12"/>
      <c r="D37" s="13"/>
      <c r="E37" s="14" t="str">
        <f aca="false">IF(OR(AJ37=0,$D37=""),"",DATE(YEAR(AsOfDate)+IF(DATE(YEAR(AsOfDate),MONTH($D37),DAY($D37))&lt;=AsOfDate,1,0),MONTH($D37),DAY($D37)))</f>
        <v/>
      </c>
      <c r="F37" s="13"/>
      <c r="G37" s="13"/>
      <c r="H37" s="13"/>
      <c r="I37" s="13"/>
      <c r="J37" s="13"/>
      <c r="K37" s="14" t="str">
        <f aca="false">IF(AJ37=0,"",DATE(YEAR(AsOfDate)+IF(DATE(YEAR(AsOfDate),MONTH(AK37),DAY(AK37))&lt;=AsOfDate,1,0),MONTH(AK37),DAY(AK37)))</f>
        <v/>
      </c>
      <c r="L37" s="15" t="str">
        <f aca="false">IF(AJ37=0,"",ROUND((AsOfDate-AK37)/365.25,1))</f>
        <v/>
      </c>
      <c r="M37" s="16" t="str">
        <f aca="false">IF(AJ37=0,"",IF(AsOfDate&lt;AK37,"-",DATEDIF(AK37,AsOfDate,"y")&amp;"y "&amp;DATEDIF(AK37,AsOfDate,"ym")&amp;"m "&amp;DATEDIF(AK37,AsOfDate,"md")&amp;"d"))</f>
        <v/>
      </c>
      <c r="N37" s="17" t="str">
        <f aca="false">IF(AJ37=0,"",O37*HoursPerDay)</f>
        <v/>
      </c>
      <c r="O37" s="17" t="str">
        <f aca="false">IF(AJ37=0,"",MAX(0,BC37-BP37))</f>
        <v/>
      </c>
      <c r="P37" s="18"/>
      <c r="Q37" s="16"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16" t="str">
        <f aca="false">IF(AJ37=0,"",IF(AV37="None",IF(O37&gt;0,"No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IF(AJ37=0,"",IF(AV37="None","",EDATE(AK37,BE37)))</f>
        <v/>
      </c>
      <c r="T37" s="17" t="str">
        <f aca="false">IF(AJ37=0,"",IF(NOT(LH_Ready),"",IF($F37&gt;PFYDate,0,IF(LH_ColPeriod=0,W37-U37+V37,SUMIFS(INDEX(LH_Data,0,LH_ColAcc),INDEX(LH_Data,0,LH_ColFirst),$A37,INDEX(LH_Data,0,LH_ColSur),$B37,INDEX(LH_Data,0,LH_ColCat),BonusCat,INDEX(LH_Data,0,LH_ColPeriod),LH_OpenLabel)*UnitFactor))))</f>
        <v/>
      </c>
      <c r="U37" s="17" t="str">
        <f aca="false">IF(AJ37=0,"",IF(NOT(LH_Ready),"",SUMIFS(INDEX(LH_Data,0,LH_ColAcc),INDEX(LH_Data,0,LH_ColFirst),$A37,INDEX(LH_Data,0,LH_ColSur),$B37,INDEX(LH_Data,0,LH_ColCat),BonusCat,INDEX(LH_Data,0,LH_ColStart),"&gt;="&amp;AK37)*UnitFactor))</f>
        <v/>
      </c>
      <c r="V37" s="17" t="str">
        <f aca="false">IF(AJ37=0,"",IF(NOT(LH_Ready),"",SUMIFS(INDEX(LH_Data,0,LH_ColTaken),INDEX(LH_Data,0,LH_ColFirst),$A37,INDEX(LH_Data,0,LH_ColSur),$B37,INDEX(LH_Data,0,LH_ColCat),BonusCat,INDEX(LH_Data,0,LH_ColStart),"&gt;="&amp;AK37)*UnitFactor))</f>
        <v/>
      </c>
      <c r="W37" s="17" t="str">
        <f aca="false">IF(AJ37=0,"",IF(NOT(LH_Ready),"",IF(BG37=0,0,INDEX(INDEX(LH_Data,0,LH_ColClose),BG37-1)*UnitFactor)))</f>
        <v/>
      </c>
      <c r="X37" s="17" t="str">
        <f aca="false">IF(AJ37=0,"",(MAX(0,BC37-BP37)-MAX(0,BD37-BP37))*HoursPerDay)</f>
        <v/>
      </c>
      <c r="Y37" s="17" t="str">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
      </c>
      <c r="Z37" s="16" t="str">
        <f aca="false">IF(OR(AJ37=0,Y37=""),"",IF(Y37&gt;0,"Yes","No"))</f>
        <v/>
      </c>
      <c r="AA37" s="16"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
      </c>
      <c r="AB37" s="17" t="str">
        <f aca="false">IF(OR(AJ37=0,T37=""),"",MAX(0,BD37-BP37)*HoursPerDay-T37)</f>
        <v/>
      </c>
      <c r="AC37" s="16" t="str">
        <f aca="false">IF(AJ37=0,"",BF37)</f>
        <v/>
      </c>
      <c r="AD37" s="16"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17" t="str">
        <f aca="false">IF(AJ37=0,"",O37-MAX(0,BK37-BP37))</f>
        <v/>
      </c>
      <c r="AF37" s="14" t="str">
        <f aca="false">IF(OR(AJ37=0,AE37="",N(AE37)=0,BL37=""),"",EDATE(AK37,BL37))</f>
        <v/>
      </c>
      <c r="AG37" s="17" t="str">
        <f aca="false">IF(AJ37=0,"",MIN(BC37,BP37))</f>
        <v/>
      </c>
      <c r="AH37" s="12"/>
      <c r="AI37" s="12"/>
      <c r="AJ37" s="16" t="n">
        <f aca="false">IF(OR(LEN($A37&amp;$B37)=0,$F37=""),0,1)</f>
        <v>0</v>
      </c>
      <c r="AK37" s="14" t="str">
        <f aca="false">IF(AJ37=0,"",IF(PreSchemeCounts="No",MAX(SchemeStart,IF($J37&lt;&gt;"",$J37,IF(OR(CasualCounts="Yes",COUNT($G37:$I37)=0),$F37,IF(Apply2026="No",IF($I37="",$F37,$I37),IF(COUNT($H37:$I37)=0,$F37,MIN($H37:$I37)))))),IF($J37&lt;&gt;"",$J37,IF(OR(CasualCounts="Yes",COUNT($G37:$I37)=0),$F37,IF(Apply2026="No",IF($I37="",$F37,$I37),IF(COUNT($H37:$I37)=0,$F37,MIN($H37:$I37)))))))</f>
        <v/>
      </c>
      <c r="AL37" s="16" t="str">
        <f aca="false">IF(AJ37=0,"",COUNT($G37:$I37))</f>
        <v/>
      </c>
      <c r="AM37" s="14" t="str">
        <f aca="false">IF(AJ37=0,"",IFERROR(SMALL($G37:$I37,1),""))</f>
        <v/>
      </c>
      <c r="AN37" s="14" t="str">
        <f aca="false">IF(AJ37=0,"",IFERROR(SMALL($G37:$I37,2),""))</f>
        <v/>
      </c>
      <c r="AO37" s="14" t="str">
        <f aca="false">IF(AJ37=0,"",IFERROR(SMALL($G37:$I37,3),""))</f>
        <v/>
      </c>
      <c r="AP37" s="16" t="str">
        <f aca="false">IF(AJ37=0,"",IF(AM37="","",IF(AM37=$H37,"Part-Time",IF(AM37=$I37,"Full-Time","Casual"))))</f>
        <v/>
      </c>
      <c r="AQ37" s="16" t="str">
        <f aca="false">IF(AJ37=0,"",IF(AN37="","",IF(AN37=$H37,"Part-Time",IF(AN37=$I37,"Full-Time","Casual"))))</f>
        <v/>
      </c>
      <c r="AR37" s="16" t="str">
        <f aca="false">IF(AJ37=0,"",IF(AO37="","",IF(AO37=$H37,"Part-Time",IF(AO37=$I37,"Full-Time","Casual"))))</f>
        <v/>
      </c>
      <c r="AS37" s="16"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
      </c>
      <c r="AT37" s="16" t="str">
        <f aca="false">IF(AJ37=0,"",IF(AL37&lt;2,"",IF(OR(ISNUMBER(SEARCH("full",AQ37)),UPPER(TRIM(AQ37))="FT",UPPER(TRIM(AQ37))="FTE"),"FT",IF(AND(OR(ISNUMBER(SEARCH("part",AQ37)),UPPER(TRIM(AQ37))="PT",UPPER(TRIM(AQ37))="PTE"),Apply2026="Yes",OR($P37="",N($P37)&gt;=PT_MinHours)),"PT","None"))))</f>
        <v/>
      </c>
      <c r="AU37" s="16" t="str">
        <f aca="false">IF(AJ37=0,"",IF(AL37&lt;3,"",IF(OR(ISNUMBER(SEARCH("full",AR37)),UPPER(TRIM(AR37))="FT",UPPER(TRIM(AR37))="FTE"),"FT",IF(AND(OR(ISNUMBER(SEARCH("part",AR37)),UPPER(TRIM(AR37))="PT",UPPER(TRIM(AR37))="PTE"),Apply2026="Yes",OR($P37="",N($P37)&gt;=PT_MinHours)),"PT","None"))))</f>
        <v/>
      </c>
      <c r="AV37" s="16" t="str">
        <f aca="false">IF(AJ37=0,"",IF(AND(AL37&gt;=3,AO37&lt;=AsOfDate),AU37,IF(AND(AL37&gt;=2,AN37&lt;=AsOfDate),AT37,AS37)))</f>
        <v/>
      </c>
      <c r="AW37" s="16" t="str">
        <f aca="false">IF(AJ37=0,"",IF(AsOfDate&lt;AK37,-1,12*(YEAR(AsOfDate)-YEAR(AK37))+MONTH(AsOfDate)-MONTH(AK37)-IF(DAY(AsOfDate)&lt;MIN(DAY(AK37),DAY(EOMONTH(AsOfDate,0))),1,0)))</f>
        <v/>
      </c>
      <c r="AX37" s="16" t="str">
        <f aca="false">IF(AJ37=0,"",IF(OR(AL37&lt;2,AN37&gt;AsOfDate),AW37,IF((AN37-1)&lt;AK37,-1,12*(YEAR((AN37-1))-YEAR(AK37))+MONTH((AN37-1))-MONTH(AK37)-IF(DAY((AN37-1))&lt;MIN(DAY(AK37),DAY(EOMONTH((AN37-1),0))),1,0))))</f>
        <v/>
      </c>
      <c r="AY37" s="16" t="str">
        <f aca="false">IF(AJ37=0,"",IF(OR(AL37&lt;3,AO37&gt;AsOfDate),AW37,IF((AO37-1)&lt;AK37,-1,12*(YEAR((AO37-1))-YEAR(AK37))+MONTH((AO37-1))-MONTH(AK37)-IF(DAY((AO37-1))&lt;MIN(DAY(AK37),DAY(EOMONTH((AO37-1),0))),1,0))))</f>
        <v/>
      </c>
      <c r="AZ37" s="16" t="str">
        <f aca="false">IF(AJ37=0,"",IF(PFYDate&lt;AK37,-1,12*(YEAR(PFYDate)-YEAR(AK37))+MONTH(PFYDate)-MONTH(AK37)-IF(DAY(PFYDate)&lt;MIN(DAY(AK37),DAY(EOMONTH(PFYDate,0))),1,0)))</f>
        <v/>
      </c>
      <c r="BA37" s="16" t="str">
        <f aca="false">IF(AJ37=0,"",IF(OR(AL37&lt;2,AN37&gt;PFYDate),AZ37,IF((AN37-1)&lt;AK37,-1,12*(YEAR((AN37-1))-YEAR(AK37))+MONTH((AN37-1))-MONTH(AK37)-IF(DAY((AN37-1))&lt;MIN(DAY(AK37),DAY(EOMONTH((AN37-1),0))),1,0))))</f>
        <v/>
      </c>
      <c r="BB37" s="16" t="str">
        <f aca="false">IF(AJ37=0,"",IF(OR(AL37&lt;3,AO37&gt;PFYDate),AZ37,IF((AO37-1)&lt;AK37,-1,12*(YEAR((AO37-1))-YEAR(AK37))+MONTH((AO37-1))-MONTH(AK37)-IF(DAY((AO37-1))&lt;MIN(DAY(AK37),DAY(EOMONTH((AO37-1),0))),1,0))))</f>
        <v/>
      </c>
      <c r="BC37" s="16" t="str">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
      </c>
      <c r="BD37" s="16" t="str">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
      </c>
      <c r="BE37" s="16" t="str">
        <f aca="false">IF(AJ37=0,"",IF(AV37="FT",IF(AW37&lt;FT_First,FT_First,IF(AW37&lt;FT_Y5,MIN(FT_Y5,FT_First+FT_Int1*(INT((AW37-FT_First)/FT_Int1)+1)),FT_Y5+12*INT((AW37-FT_Y5)/12)+FT_Int2*(INT(MOD(AW37-FT_Y5,12)/FT_Int2)+1))),IF(AV37="PT",IF(AW37&lt;PT_First,PT_First,PT_First+PT_Int*(INT((AW37-PT_First)/PT_Int)+1)),"")))</f>
        <v/>
      </c>
      <c r="BF37" s="16" t="str">
        <f aca="false">IF(AJ37=0,"",IF(NOT(LH_Ready),0,COUNTIFS(INDEX(LH_Data,0,LH_ColFirst),$A37,INDEX(LH_Data,0,LH_ColSur),$B37,INDEX(LH_Data,0,LH_ColCat),BonusCat)))</f>
        <v/>
      </c>
      <c r="BG37" s="16" t="str">
        <f aca="false">IF(AJ37=0,"",IF(OR(NOT(LH_Ready),BF37=0),0,SUMPRODUCT(MAX((INDEX(LH_Data,0,LH_ColFirst)=$A37)*(INDEX(LH_Data,0,LH_ColSur)=$B37)*(INDEX(LH_Data,0,LH_ColCat)=BonusCat)*ROW(LH_Data)))))</f>
        <v/>
      </c>
      <c r="BH37" s="16" t="str">
        <f aca="false">IF(AJ37=0,"",IF(EOMONTH(AsOfDate,-1)&lt;AK37,-1,12*(YEAR(EOMONTH(AsOfDate,-1))-YEAR(AK37))+MONTH(EOMONTH(AsOfDate,-1))-MONTH(AK37)-IF(DAY(EOMONTH(AsOfDate,-1))&lt;MIN(DAY(AK37),DAY(EOMONTH(EOMONTH(AsOfDate,-1),0))),1,0)))</f>
        <v/>
      </c>
      <c r="BI37" s="16" t="str">
        <f aca="false">IF(AJ37=0,"",IF(OR(AL37&lt;2,AN37&gt;EOMONTH(AsOfDate,-1)),BH37,IF((AN37-1)&lt;AK37,-1,12*(YEAR((AN37-1))-YEAR(AK37))+MONTH((AN37-1))-MONTH(AK37)-IF(DAY((AN37-1))&lt;MIN(DAY(AK37),DAY(EOMONTH((AN37-1),0))),1,0))))</f>
        <v/>
      </c>
      <c r="BJ37" s="16" t="str">
        <f aca="false">IF(AJ37=0,"",IF(OR(AL37&lt;3,AO37&gt;EOMONTH(AsOfDate,-1)),BH37,IF((AO37-1)&lt;AK37,-1,12*(YEAR((AO37-1))-YEAR(AK37))+MONTH((AO37-1))-MONTH(AK37)-IF(DAY((AO37-1))&lt;MIN(DAY(AK37),DAY(EOMONTH((AO37-1),0))),1,0))))</f>
        <v/>
      </c>
      <c r="BK37" s="16" t="str">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
      </c>
      <c r="BL37" s="16" t="str">
        <f aca="false">IF(AJ37=0,"",IF(AV37="FT",IF(AW37&lt;FT_First,"",IF(AW37&lt;FT_Y5,FT_First+FT_Int1*INT((AW37-FT_First)/FT_Int1),FT_Y5+FT_Int2*INT((AW37-FT_Y5)/FT_Int2))),IF(AV37="PT",IF(AW37&lt;PT_First,"",PT_First+PT_Int*INT((AW37-PT_First)/PT_Int)),"")))</f>
        <v/>
      </c>
      <c r="BM37" s="16" t="str">
        <f aca="false">IF(AJ37=0,"",IF((SchemeStart-1)&lt;AK37,-1,12*(YEAR((SchemeStart-1))-YEAR(AK37))+MONTH((SchemeStart-1))-MONTH(AK37)-IF(DAY((SchemeStart-1))&lt;MIN(DAY(AK37),DAY(EOMONTH((SchemeStart-1),0))),1,0)))</f>
        <v/>
      </c>
      <c r="BN37" s="16" t="str">
        <f aca="false">IF(AJ37=0,"",IF(OR(AL37&lt;2,AN37&gt;(SchemeStart-1)),BM37,IF((AN37-1)&lt;AK37,-1,12*(YEAR((AN37-1))-YEAR(AK37))+MONTH((AN37-1))-MONTH(AK37)-IF(DAY((AN37-1))&lt;MIN(DAY(AK37),DAY(EOMONTH((AN37-1),0))),1,0))))</f>
        <v/>
      </c>
      <c r="BO37" s="16" t="str">
        <f aca="false">IF(AJ37=0,"",IF(OR(AL37&lt;3,AO37&gt;(SchemeStart-1)),BM37,IF((AO37-1)&lt;AK37,-1,12*(YEAR((AO37-1))-YEAR(AK37))+MONTH((AO37-1))-MONTH(AK37)-IF(DAY((AO37-1))&lt;MIN(DAY(AK37),DAY(EOMONTH((AO37-1),0))),1,0))))</f>
        <v/>
      </c>
      <c r="BP37" s="16" t="str">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
      </c>
      <c r="BQ37" s="0" t="str">
        <f aca="false">IF(LEN($A37&amp;$B37)=0,"",$A37&amp;" "&amp;$B37)</f>
        <v/>
      </c>
    </row>
    <row r="38" customFormat="false" ht="15" hidden="false" customHeight="false" outlineLevel="0" collapsed="false">
      <c r="A38" s="12"/>
      <c r="B38" s="12"/>
      <c r="C38" s="12"/>
      <c r="D38" s="13"/>
      <c r="E38" s="14" t="str">
        <f aca="false">IF(OR(AJ38=0,$D38=""),"",DATE(YEAR(AsOfDate)+IF(DATE(YEAR(AsOfDate),MONTH($D38),DAY($D38))&lt;=AsOfDate,1,0),MONTH($D38),DAY($D38)))</f>
        <v/>
      </c>
      <c r="F38" s="13"/>
      <c r="G38" s="13"/>
      <c r="H38" s="13"/>
      <c r="I38" s="13"/>
      <c r="J38" s="13"/>
      <c r="K38" s="14" t="str">
        <f aca="false">IF(AJ38=0,"",DATE(YEAR(AsOfDate)+IF(DATE(YEAR(AsOfDate),MONTH(AK38),DAY(AK38))&lt;=AsOfDate,1,0),MONTH(AK38),DAY(AK38)))</f>
        <v/>
      </c>
      <c r="L38" s="15" t="str">
        <f aca="false">IF(AJ38=0,"",ROUND((AsOfDate-AK38)/365.25,1))</f>
        <v/>
      </c>
      <c r="M38" s="16" t="str">
        <f aca="false">IF(AJ38=0,"",IF(AsOfDate&lt;AK38,"-",DATEDIF(AK38,AsOfDate,"y")&amp;"y "&amp;DATEDIF(AK38,AsOfDate,"ym")&amp;"m "&amp;DATEDIF(AK38,AsOfDate,"md")&amp;"d"))</f>
        <v/>
      </c>
      <c r="N38" s="17" t="str">
        <f aca="false">IF(AJ38=0,"",O38*HoursPerDay)</f>
        <v/>
      </c>
      <c r="O38" s="17" t="str">
        <f aca="false">IF(AJ38=0,"",MAX(0,BC38-BP38))</f>
        <v/>
      </c>
      <c r="P38" s="18"/>
      <c r="Q38" s="16"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16" t="str">
        <f aca="false">IF(AJ38=0,"",IF(AV38="None",IF(O38&gt;0,"No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IF(AJ38=0,"",IF(AV38="None","",EDATE(AK38,BE38)))</f>
        <v/>
      </c>
      <c r="T38" s="17" t="str">
        <f aca="false">IF(AJ38=0,"",IF(NOT(LH_Ready),"",IF($F38&gt;PFYDate,0,IF(LH_ColPeriod=0,W38-U38+V38,SUMIFS(INDEX(LH_Data,0,LH_ColAcc),INDEX(LH_Data,0,LH_ColFirst),$A38,INDEX(LH_Data,0,LH_ColSur),$B38,INDEX(LH_Data,0,LH_ColCat),BonusCat,INDEX(LH_Data,0,LH_ColPeriod),LH_OpenLabel)*UnitFactor))))</f>
        <v/>
      </c>
      <c r="U38" s="17" t="str">
        <f aca="false">IF(AJ38=0,"",IF(NOT(LH_Ready),"",SUMIFS(INDEX(LH_Data,0,LH_ColAcc),INDEX(LH_Data,0,LH_ColFirst),$A38,INDEX(LH_Data,0,LH_ColSur),$B38,INDEX(LH_Data,0,LH_ColCat),BonusCat,INDEX(LH_Data,0,LH_ColStart),"&gt;="&amp;AK38)*UnitFactor))</f>
        <v/>
      </c>
      <c r="V38" s="17" t="str">
        <f aca="false">IF(AJ38=0,"",IF(NOT(LH_Ready),"",SUMIFS(INDEX(LH_Data,0,LH_ColTaken),INDEX(LH_Data,0,LH_ColFirst),$A38,INDEX(LH_Data,0,LH_ColSur),$B38,INDEX(LH_Data,0,LH_ColCat),BonusCat,INDEX(LH_Data,0,LH_ColStart),"&gt;="&amp;AK38)*UnitFactor))</f>
        <v/>
      </c>
      <c r="W38" s="17" t="str">
        <f aca="false">IF(AJ38=0,"",IF(NOT(LH_Ready),"",IF(BG38=0,0,INDEX(INDEX(LH_Data,0,LH_ColClose),BG38-1)*UnitFactor)))</f>
        <v/>
      </c>
      <c r="X38" s="17" t="str">
        <f aca="false">IF(AJ38=0,"",(MAX(0,BC38-BP38)-MAX(0,BD38-BP38))*HoursPerDay)</f>
        <v/>
      </c>
      <c r="Y38" s="17" t="str">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
      </c>
      <c r="Z38" s="16" t="str">
        <f aca="false">IF(OR(AJ38=0,Y38=""),"",IF(Y38&gt;0,"Yes","No"))</f>
        <v/>
      </c>
      <c r="AA38" s="16"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
      </c>
      <c r="AB38" s="17" t="str">
        <f aca="false">IF(OR(AJ38=0,T38=""),"",MAX(0,BD38-BP38)*HoursPerDay-T38)</f>
        <v/>
      </c>
      <c r="AC38" s="16" t="str">
        <f aca="false">IF(AJ38=0,"",BF38)</f>
        <v/>
      </c>
      <c r="AD38" s="16"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17" t="str">
        <f aca="false">IF(AJ38=0,"",O38-MAX(0,BK38-BP38))</f>
        <v/>
      </c>
      <c r="AF38" s="14" t="str">
        <f aca="false">IF(OR(AJ38=0,AE38="",N(AE38)=0,BL38=""),"",EDATE(AK38,BL38))</f>
        <v/>
      </c>
      <c r="AG38" s="17" t="str">
        <f aca="false">IF(AJ38=0,"",MIN(BC38,BP38))</f>
        <v/>
      </c>
      <c r="AH38" s="12"/>
      <c r="AI38" s="12"/>
      <c r="AJ38" s="16" t="n">
        <f aca="false">IF(OR(LEN($A38&amp;$B38)=0,$F38=""),0,1)</f>
        <v>0</v>
      </c>
      <c r="AK38" s="14" t="str">
        <f aca="false">IF(AJ38=0,"",IF(PreSchemeCounts="No",MAX(SchemeStart,IF($J38&lt;&gt;"",$J38,IF(OR(CasualCounts="Yes",COUNT($G38:$I38)=0),$F38,IF(Apply2026="No",IF($I38="",$F38,$I38),IF(COUNT($H38:$I38)=0,$F38,MIN($H38:$I38)))))),IF($J38&lt;&gt;"",$J38,IF(OR(CasualCounts="Yes",COUNT($G38:$I38)=0),$F38,IF(Apply2026="No",IF($I38="",$F38,$I38),IF(COUNT($H38:$I38)=0,$F38,MIN($H38:$I38)))))))</f>
        <v/>
      </c>
      <c r="AL38" s="16" t="str">
        <f aca="false">IF(AJ38=0,"",COUNT($G38:$I38))</f>
        <v/>
      </c>
      <c r="AM38" s="14" t="str">
        <f aca="false">IF(AJ38=0,"",IFERROR(SMALL($G38:$I38,1),""))</f>
        <v/>
      </c>
      <c r="AN38" s="14" t="str">
        <f aca="false">IF(AJ38=0,"",IFERROR(SMALL($G38:$I38,2),""))</f>
        <v/>
      </c>
      <c r="AO38" s="14" t="str">
        <f aca="false">IF(AJ38=0,"",IFERROR(SMALL($G38:$I38,3),""))</f>
        <v/>
      </c>
      <c r="AP38" s="16" t="str">
        <f aca="false">IF(AJ38=0,"",IF(AM38="","",IF(AM38=$H38,"Part-Time",IF(AM38=$I38,"Full-Time","Casual"))))</f>
        <v/>
      </c>
      <c r="AQ38" s="16" t="str">
        <f aca="false">IF(AJ38=0,"",IF(AN38="","",IF(AN38=$H38,"Part-Time",IF(AN38=$I38,"Full-Time","Casual"))))</f>
        <v/>
      </c>
      <c r="AR38" s="16" t="str">
        <f aca="false">IF(AJ38=0,"",IF(AO38="","",IF(AO38=$H38,"Part-Time",IF(AO38=$I38,"Full-Time","Casual"))))</f>
        <v/>
      </c>
      <c r="AS38" s="16"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
      </c>
      <c r="AT38" s="16" t="str">
        <f aca="false">IF(AJ38=0,"",IF(AL38&lt;2,"",IF(OR(ISNUMBER(SEARCH("full",AQ38)),UPPER(TRIM(AQ38))="FT",UPPER(TRIM(AQ38))="FTE"),"FT",IF(AND(OR(ISNUMBER(SEARCH("part",AQ38)),UPPER(TRIM(AQ38))="PT",UPPER(TRIM(AQ38))="PTE"),Apply2026="Yes",OR($P38="",N($P38)&gt;=PT_MinHours)),"PT","None"))))</f>
        <v/>
      </c>
      <c r="AU38" s="16" t="str">
        <f aca="false">IF(AJ38=0,"",IF(AL38&lt;3,"",IF(OR(ISNUMBER(SEARCH("full",AR38)),UPPER(TRIM(AR38))="FT",UPPER(TRIM(AR38))="FTE"),"FT",IF(AND(OR(ISNUMBER(SEARCH("part",AR38)),UPPER(TRIM(AR38))="PT",UPPER(TRIM(AR38))="PTE"),Apply2026="Yes",OR($P38="",N($P38)&gt;=PT_MinHours)),"PT","None"))))</f>
        <v/>
      </c>
      <c r="AV38" s="16" t="str">
        <f aca="false">IF(AJ38=0,"",IF(AND(AL38&gt;=3,AO38&lt;=AsOfDate),AU38,IF(AND(AL38&gt;=2,AN38&lt;=AsOfDate),AT38,AS38)))</f>
        <v/>
      </c>
      <c r="AW38" s="16" t="str">
        <f aca="false">IF(AJ38=0,"",IF(AsOfDate&lt;AK38,-1,12*(YEAR(AsOfDate)-YEAR(AK38))+MONTH(AsOfDate)-MONTH(AK38)-IF(DAY(AsOfDate)&lt;MIN(DAY(AK38),DAY(EOMONTH(AsOfDate,0))),1,0)))</f>
        <v/>
      </c>
      <c r="AX38" s="16" t="str">
        <f aca="false">IF(AJ38=0,"",IF(OR(AL38&lt;2,AN38&gt;AsOfDate),AW38,IF((AN38-1)&lt;AK38,-1,12*(YEAR((AN38-1))-YEAR(AK38))+MONTH((AN38-1))-MONTH(AK38)-IF(DAY((AN38-1))&lt;MIN(DAY(AK38),DAY(EOMONTH((AN38-1),0))),1,0))))</f>
        <v/>
      </c>
      <c r="AY38" s="16" t="str">
        <f aca="false">IF(AJ38=0,"",IF(OR(AL38&lt;3,AO38&gt;AsOfDate),AW38,IF((AO38-1)&lt;AK38,-1,12*(YEAR((AO38-1))-YEAR(AK38))+MONTH((AO38-1))-MONTH(AK38)-IF(DAY((AO38-1))&lt;MIN(DAY(AK38),DAY(EOMONTH((AO38-1),0))),1,0))))</f>
        <v/>
      </c>
      <c r="AZ38" s="16" t="str">
        <f aca="false">IF(AJ38=0,"",IF(PFYDate&lt;AK38,-1,12*(YEAR(PFYDate)-YEAR(AK38))+MONTH(PFYDate)-MONTH(AK38)-IF(DAY(PFYDate)&lt;MIN(DAY(AK38),DAY(EOMONTH(PFYDate,0))),1,0)))</f>
        <v/>
      </c>
      <c r="BA38" s="16" t="str">
        <f aca="false">IF(AJ38=0,"",IF(OR(AL38&lt;2,AN38&gt;PFYDate),AZ38,IF((AN38-1)&lt;AK38,-1,12*(YEAR((AN38-1))-YEAR(AK38))+MONTH((AN38-1))-MONTH(AK38)-IF(DAY((AN38-1))&lt;MIN(DAY(AK38),DAY(EOMONTH((AN38-1),0))),1,0))))</f>
        <v/>
      </c>
      <c r="BB38" s="16" t="str">
        <f aca="false">IF(AJ38=0,"",IF(OR(AL38&lt;3,AO38&gt;PFYDate),AZ38,IF((AO38-1)&lt;AK38,-1,12*(YEAR((AO38-1))-YEAR(AK38))+MONTH((AO38-1))-MONTH(AK38)-IF(DAY((AO38-1))&lt;MIN(DAY(AK38),DAY(EOMONTH((AO38-1),0))),1,0))))</f>
        <v/>
      </c>
      <c r="BC38" s="16" t="str">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
      </c>
      <c r="BD38" s="16" t="str">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
      </c>
      <c r="BE38" s="16" t="str">
        <f aca="false">IF(AJ38=0,"",IF(AV38="FT",IF(AW38&lt;FT_First,FT_First,IF(AW38&lt;FT_Y5,MIN(FT_Y5,FT_First+FT_Int1*(INT((AW38-FT_First)/FT_Int1)+1)),FT_Y5+12*INT((AW38-FT_Y5)/12)+FT_Int2*(INT(MOD(AW38-FT_Y5,12)/FT_Int2)+1))),IF(AV38="PT",IF(AW38&lt;PT_First,PT_First,PT_First+PT_Int*(INT((AW38-PT_First)/PT_Int)+1)),"")))</f>
        <v/>
      </c>
      <c r="BF38" s="16" t="str">
        <f aca="false">IF(AJ38=0,"",IF(NOT(LH_Ready),0,COUNTIFS(INDEX(LH_Data,0,LH_ColFirst),$A38,INDEX(LH_Data,0,LH_ColSur),$B38,INDEX(LH_Data,0,LH_ColCat),BonusCat)))</f>
        <v/>
      </c>
      <c r="BG38" s="16" t="str">
        <f aca="false">IF(AJ38=0,"",IF(OR(NOT(LH_Ready),BF38=0),0,SUMPRODUCT(MAX((INDEX(LH_Data,0,LH_ColFirst)=$A38)*(INDEX(LH_Data,0,LH_ColSur)=$B38)*(INDEX(LH_Data,0,LH_ColCat)=BonusCat)*ROW(LH_Data)))))</f>
        <v/>
      </c>
      <c r="BH38" s="16" t="str">
        <f aca="false">IF(AJ38=0,"",IF(EOMONTH(AsOfDate,-1)&lt;AK38,-1,12*(YEAR(EOMONTH(AsOfDate,-1))-YEAR(AK38))+MONTH(EOMONTH(AsOfDate,-1))-MONTH(AK38)-IF(DAY(EOMONTH(AsOfDate,-1))&lt;MIN(DAY(AK38),DAY(EOMONTH(EOMONTH(AsOfDate,-1),0))),1,0)))</f>
        <v/>
      </c>
      <c r="BI38" s="16" t="str">
        <f aca="false">IF(AJ38=0,"",IF(OR(AL38&lt;2,AN38&gt;EOMONTH(AsOfDate,-1)),BH38,IF((AN38-1)&lt;AK38,-1,12*(YEAR((AN38-1))-YEAR(AK38))+MONTH((AN38-1))-MONTH(AK38)-IF(DAY((AN38-1))&lt;MIN(DAY(AK38),DAY(EOMONTH((AN38-1),0))),1,0))))</f>
        <v/>
      </c>
      <c r="BJ38" s="16" t="str">
        <f aca="false">IF(AJ38=0,"",IF(OR(AL38&lt;3,AO38&gt;EOMONTH(AsOfDate,-1)),BH38,IF((AO38-1)&lt;AK38,-1,12*(YEAR((AO38-1))-YEAR(AK38))+MONTH((AO38-1))-MONTH(AK38)-IF(DAY((AO38-1))&lt;MIN(DAY(AK38),DAY(EOMONTH((AO38-1),0))),1,0))))</f>
        <v/>
      </c>
      <c r="BK38" s="16" t="str">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
      </c>
      <c r="BL38" s="16" t="str">
        <f aca="false">IF(AJ38=0,"",IF(AV38="FT",IF(AW38&lt;FT_First,"",IF(AW38&lt;FT_Y5,FT_First+FT_Int1*INT((AW38-FT_First)/FT_Int1),FT_Y5+FT_Int2*INT((AW38-FT_Y5)/FT_Int2))),IF(AV38="PT",IF(AW38&lt;PT_First,"",PT_First+PT_Int*INT((AW38-PT_First)/PT_Int)),"")))</f>
        <v/>
      </c>
      <c r="BM38" s="16" t="str">
        <f aca="false">IF(AJ38=0,"",IF((SchemeStart-1)&lt;AK38,-1,12*(YEAR((SchemeStart-1))-YEAR(AK38))+MONTH((SchemeStart-1))-MONTH(AK38)-IF(DAY((SchemeStart-1))&lt;MIN(DAY(AK38),DAY(EOMONTH((SchemeStart-1),0))),1,0)))</f>
        <v/>
      </c>
      <c r="BN38" s="16" t="str">
        <f aca="false">IF(AJ38=0,"",IF(OR(AL38&lt;2,AN38&gt;(SchemeStart-1)),BM38,IF((AN38-1)&lt;AK38,-1,12*(YEAR((AN38-1))-YEAR(AK38))+MONTH((AN38-1))-MONTH(AK38)-IF(DAY((AN38-1))&lt;MIN(DAY(AK38),DAY(EOMONTH((AN38-1),0))),1,0))))</f>
        <v/>
      </c>
      <c r="BO38" s="16" t="str">
        <f aca="false">IF(AJ38=0,"",IF(OR(AL38&lt;3,AO38&gt;(SchemeStart-1)),BM38,IF((AO38-1)&lt;AK38,-1,12*(YEAR((AO38-1))-YEAR(AK38))+MONTH((AO38-1))-MONTH(AK38)-IF(DAY((AO38-1))&lt;MIN(DAY(AK38),DAY(EOMONTH((AO38-1),0))),1,0))))</f>
        <v/>
      </c>
      <c r="BP38" s="16" t="str">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
      </c>
      <c r="BQ38" s="0" t="str">
        <f aca="false">IF(LEN($A38&amp;$B38)=0,"",$A38&amp;" "&amp;$B38)</f>
        <v/>
      </c>
    </row>
    <row r="39" customFormat="false" ht="15" hidden="false" customHeight="false" outlineLevel="0" collapsed="false">
      <c r="A39" s="12"/>
      <c r="B39" s="12"/>
      <c r="C39" s="12"/>
      <c r="D39" s="13"/>
      <c r="E39" s="14" t="str">
        <f aca="false">IF(OR(AJ39=0,$D39=""),"",DATE(YEAR(AsOfDate)+IF(DATE(YEAR(AsOfDate),MONTH($D39),DAY($D39))&lt;=AsOfDate,1,0),MONTH($D39),DAY($D39)))</f>
        <v/>
      </c>
      <c r="F39" s="13"/>
      <c r="G39" s="13"/>
      <c r="H39" s="13"/>
      <c r="I39" s="13"/>
      <c r="J39" s="13"/>
      <c r="K39" s="14" t="str">
        <f aca="false">IF(AJ39=0,"",DATE(YEAR(AsOfDate)+IF(DATE(YEAR(AsOfDate),MONTH(AK39),DAY(AK39))&lt;=AsOfDate,1,0),MONTH(AK39),DAY(AK39)))</f>
        <v/>
      </c>
      <c r="L39" s="15" t="str">
        <f aca="false">IF(AJ39=0,"",ROUND((AsOfDate-AK39)/365.25,1))</f>
        <v/>
      </c>
      <c r="M39" s="16" t="str">
        <f aca="false">IF(AJ39=0,"",IF(AsOfDate&lt;AK39,"-",DATEDIF(AK39,AsOfDate,"y")&amp;"y "&amp;DATEDIF(AK39,AsOfDate,"ym")&amp;"m "&amp;DATEDIF(AK39,AsOfDate,"md")&amp;"d"))</f>
        <v/>
      </c>
      <c r="N39" s="17" t="str">
        <f aca="false">IF(AJ39=0,"",O39*HoursPerDay)</f>
        <v/>
      </c>
      <c r="O39" s="17" t="str">
        <f aca="false">IF(AJ39=0,"",MAX(0,BC39-BP39))</f>
        <v/>
      </c>
      <c r="P39" s="18"/>
      <c r="Q39" s="16"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16" t="str">
        <f aca="false">IF(AJ39=0,"",IF(AV39="None",IF(O39&gt;0,"No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IF(AJ39=0,"",IF(AV39="None","",EDATE(AK39,BE39)))</f>
        <v/>
      </c>
      <c r="T39" s="17" t="str">
        <f aca="false">IF(AJ39=0,"",IF(NOT(LH_Ready),"",IF($F39&gt;PFYDate,0,IF(LH_ColPeriod=0,W39-U39+V39,SUMIFS(INDEX(LH_Data,0,LH_ColAcc),INDEX(LH_Data,0,LH_ColFirst),$A39,INDEX(LH_Data,0,LH_ColSur),$B39,INDEX(LH_Data,0,LH_ColCat),BonusCat,INDEX(LH_Data,0,LH_ColPeriod),LH_OpenLabel)*UnitFactor))))</f>
        <v/>
      </c>
      <c r="U39" s="17" t="str">
        <f aca="false">IF(AJ39=0,"",IF(NOT(LH_Ready),"",SUMIFS(INDEX(LH_Data,0,LH_ColAcc),INDEX(LH_Data,0,LH_ColFirst),$A39,INDEX(LH_Data,0,LH_ColSur),$B39,INDEX(LH_Data,0,LH_ColCat),BonusCat,INDEX(LH_Data,0,LH_ColStart),"&gt;="&amp;AK39)*UnitFactor))</f>
        <v/>
      </c>
      <c r="V39" s="17" t="str">
        <f aca="false">IF(AJ39=0,"",IF(NOT(LH_Ready),"",SUMIFS(INDEX(LH_Data,0,LH_ColTaken),INDEX(LH_Data,0,LH_ColFirst),$A39,INDEX(LH_Data,0,LH_ColSur),$B39,INDEX(LH_Data,0,LH_ColCat),BonusCat,INDEX(LH_Data,0,LH_ColStart),"&gt;="&amp;AK39)*UnitFactor))</f>
        <v/>
      </c>
      <c r="W39" s="17" t="str">
        <f aca="false">IF(AJ39=0,"",IF(NOT(LH_Ready),"",IF(BG39=0,0,INDEX(INDEX(LH_Data,0,LH_ColClose),BG39-1)*UnitFactor)))</f>
        <v/>
      </c>
      <c r="X39" s="17" t="str">
        <f aca="false">IF(AJ39=0,"",(MAX(0,BC39-BP39)-MAX(0,BD39-BP39))*HoursPerDay)</f>
        <v/>
      </c>
      <c r="Y39" s="17" t="str">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
      </c>
      <c r="Z39" s="16" t="str">
        <f aca="false">IF(OR(AJ39=0,Y39=""),"",IF(Y39&gt;0,"Yes","No"))</f>
        <v/>
      </c>
      <c r="AA39" s="16"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
      </c>
      <c r="AB39" s="17" t="str">
        <f aca="false">IF(OR(AJ39=0,T39=""),"",MAX(0,BD39-BP39)*HoursPerDay-T39)</f>
        <v/>
      </c>
      <c r="AC39" s="16" t="str">
        <f aca="false">IF(AJ39=0,"",BF39)</f>
        <v/>
      </c>
      <c r="AD39" s="16"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17" t="str">
        <f aca="false">IF(AJ39=0,"",O39-MAX(0,BK39-BP39))</f>
        <v/>
      </c>
      <c r="AF39" s="14" t="str">
        <f aca="false">IF(OR(AJ39=0,AE39="",N(AE39)=0,BL39=""),"",EDATE(AK39,BL39))</f>
        <v/>
      </c>
      <c r="AG39" s="17" t="str">
        <f aca="false">IF(AJ39=0,"",MIN(BC39,BP39))</f>
        <v/>
      </c>
      <c r="AH39" s="12"/>
      <c r="AI39" s="12"/>
      <c r="AJ39" s="16" t="n">
        <f aca="false">IF(OR(LEN($A39&amp;$B39)=0,$F39=""),0,1)</f>
        <v>0</v>
      </c>
      <c r="AK39" s="14" t="str">
        <f aca="false">IF(AJ39=0,"",IF(PreSchemeCounts="No",MAX(SchemeStart,IF($J39&lt;&gt;"",$J39,IF(OR(CasualCounts="Yes",COUNT($G39:$I39)=0),$F39,IF(Apply2026="No",IF($I39="",$F39,$I39),IF(COUNT($H39:$I39)=0,$F39,MIN($H39:$I39)))))),IF($J39&lt;&gt;"",$J39,IF(OR(CasualCounts="Yes",COUNT($G39:$I39)=0),$F39,IF(Apply2026="No",IF($I39="",$F39,$I39),IF(COUNT($H39:$I39)=0,$F39,MIN($H39:$I39)))))))</f>
        <v/>
      </c>
      <c r="AL39" s="16" t="str">
        <f aca="false">IF(AJ39=0,"",COUNT($G39:$I39))</f>
        <v/>
      </c>
      <c r="AM39" s="14" t="str">
        <f aca="false">IF(AJ39=0,"",IFERROR(SMALL($G39:$I39,1),""))</f>
        <v/>
      </c>
      <c r="AN39" s="14" t="str">
        <f aca="false">IF(AJ39=0,"",IFERROR(SMALL($G39:$I39,2),""))</f>
        <v/>
      </c>
      <c r="AO39" s="14" t="str">
        <f aca="false">IF(AJ39=0,"",IFERROR(SMALL($G39:$I39,3),""))</f>
        <v/>
      </c>
      <c r="AP39" s="16" t="str">
        <f aca="false">IF(AJ39=0,"",IF(AM39="","",IF(AM39=$H39,"Part-Time",IF(AM39=$I39,"Full-Time","Casual"))))</f>
        <v/>
      </c>
      <c r="AQ39" s="16" t="str">
        <f aca="false">IF(AJ39=0,"",IF(AN39="","",IF(AN39=$H39,"Part-Time",IF(AN39=$I39,"Full-Time","Casual"))))</f>
        <v/>
      </c>
      <c r="AR39" s="16" t="str">
        <f aca="false">IF(AJ39=0,"",IF(AO39="","",IF(AO39=$H39,"Part-Time",IF(AO39=$I39,"Full-Time","Casual"))))</f>
        <v/>
      </c>
      <c r="AS39" s="16"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
      </c>
      <c r="AT39" s="16" t="str">
        <f aca="false">IF(AJ39=0,"",IF(AL39&lt;2,"",IF(OR(ISNUMBER(SEARCH("full",AQ39)),UPPER(TRIM(AQ39))="FT",UPPER(TRIM(AQ39))="FTE"),"FT",IF(AND(OR(ISNUMBER(SEARCH("part",AQ39)),UPPER(TRIM(AQ39))="PT",UPPER(TRIM(AQ39))="PTE"),Apply2026="Yes",OR($P39="",N($P39)&gt;=PT_MinHours)),"PT","None"))))</f>
        <v/>
      </c>
      <c r="AU39" s="16" t="str">
        <f aca="false">IF(AJ39=0,"",IF(AL39&lt;3,"",IF(OR(ISNUMBER(SEARCH("full",AR39)),UPPER(TRIM(AR39))="FT",UPPER(TRIM(AR39))="FTE"),"FT",IF(AND(OR(ISNUMBER(SEARCH("part",AR39)),UPPER(TRIM(AR39))="PT",UPPER(TRIM(AR39))="PTE"),Apply2026="Yes",OR($P39="",N($P39)&gt;=PT_MinHours)),"PT","None"))))</f>
        <v/>
      </c>
      <c r="AV39" s="16" t="str">
        <f aca="false">IF(AJ39=0,"",IF(AND(AL39&gt;=3,AO39&lt;=AsOfDate),AU39,IF(AND(AL39&gt;=2,AN39&lt;=AsOfDate),AT39,AS39)))</f>
        <v/>
      </c>
      <c r="AW39" s="16" t="str">
        <f aca="false">IF(AJ39=0,"",IF(AsOfDate&lt;AK39,-1,12*(YEAR(AsOfDate)-YEAR(AK39))+MONTH(AsOfDate)-MONTH(AK39)-IF(DAY(AsOfDate)&lt;MIN(DAY(AK39),DAY(EOMONTH(AsOfDate,0))),1,0)))</f>
        <v/>
      </c>
      <c r="AX39" s="16" t="str">
        <f aca="false">IF(AJ39=0,"",IF(OR(AL39&lt;2,AN39&gt;AsOfDate),AW39,IF((AN39-1)&lt;AK39,-1,12*(YEAR((AN39-1))-YEAR(AK39))+MONTH((AN39-1))-MONTH(AK39)-IF(DAY((AN39-1))&lt;MIN(DAY(AK39),DAY(EOMONTH((AN39-1),0))),1,0))))</f>
        <v/>
      </c>
      <c r="AY39" s="16" t="str">
        <f aca="false">IF(AJ39=0,"",IF(OR(AL39&lt;3,AO39&gt;AsOfDate),AW39,IF((AO39-1)&lt;AK39,-1,12*(YEAR((AO39-1))-YEAR(AK39))+MONTH((AO39-1))-MONTH(AK39)-IF(DAY((AO39-1))&lt;MIN(DAY(AK39),DAY(EOMONTH((AO39-1),0))),1,0))))</f>
        <v/>
      </c>
      <c r="AZ39" s="16" t="str">
        <f aca="false">IF(AJ39=0,"",IF(PFYDate&lt;AK39,-1,12*(YEAR(PFYDate)-YEAR(AK39))+MONTH(PFYDate)-MONTH(AK39)-IF(DAY(PFYDate)&lt;MIN(DAY(AK39),DAY(EOMONTH(PFYDate,0))),1,0)))</f>
        <v/>
      </c>
      <c r="BA39" s="16" t="str">
        <f aca="false">IF(AJ39=0,"",IF(OR(AL39&lt;2,AN39&gt;PFYDate),AZ39,IF((AN39-1)&lt;AK39,-1,12*(YEAR((AN39-1))-YEAR(AK39))+MONTH((AN39-1))-MONTH(AK39)-IF(DAY((AN39-1))&lt;MIN(DAY(AK39),DAY(EOMONTH((AN39-1),0))),1,0))))</f>
        <v/>
      </c>
      <c r="BB39" s="16" t="str">
        <f aca="false">IF(AJ39=0,"",IF(OR(AL39&lt;3,AO39&gt;PFYDate),AZ39,IF((AO39-1)&lt;AK39,-1,12*(YEAR((AO39-1))-YEAR(AK39))+MONTH((AO39-1))-MONTH(AK39)-IF(DAY((AO39-1))&lt;MIN(DAY(AK39),DAY(EOMONTH((AO39-1),0))),1,0))))</f>
        <v/>
      </c>
      <c r="BC39" s="16" t="str">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
      </c>
      <c r="BD39" s="16" t="str">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
      </c>
      <c r="BE39" s="16" t="str">
        <f aca="false">IF(AJ39=0,"",IF(AV39="FT",IF(AW39&lt;FT_First,FT_First,IF(AW39&lt;FT_Y5,MIN(FT_Y5,FT_First+FT_Int1*(INT((AW39-FT_First)/FT_Int1)+1)),FT_Y5+12*INT((AW39-FT_Y5)/12)+FT_Int2*(INT(MOD(AW39-FT_Y5,12)/FT_Int2)+1))),IF(AV39="PT",IF(AW39&lt;PT_First,PT_First,PT_First+PT_Int*(INT((AW39-PT_First)/PT_Int)+1)),"")))</f>
        <v/>
      </c>
      <c r="BF39" s="16" t="str">
        <f aca="false">IF(AJ39=0,"",IF(NOT(LH_Ready),0,COUNTIFS(INDEX(LH_Data,0,LH_ColFirst),$A39,INDEX(LH_Data,0,LH_ColSur),$B39,INDEX(LH_Data,0,LH_ColCat),BonusCat)))</f>
        <v/>
      </c>
      <c r="BG39" s="16" t="str">
        <f aca="false">IF(AJ39=0,"",IF(OR(NOT(LH_Ready),BF39=0),0,SUMPRODUCT(MAX((INDEX(LH_Data,0,LH_ColFirst)=$A39)*(INDEX(LH_Data,0,LH_ColSur)=$B39)*(INDEX(LH_Data,0,LH_ColCat)=BonusCat)*ROW(LH_Data)))))</f>
        <v/>
      </c>
      <c r="BH39" s="16" t="str">
        <f aca="false">IF(AJ39=0,"",IF(EOMONTH(AsOfDate,-1)&lt;AK39,-1,12*(YEAR(EOMONTH(AsOfDate,-1))-YEAR(AK39))+MONTH(EOMONTH(AsOfDate,-1))-MONTH(AK39)-IF(DAY(EOMONTH(AsOfDate,-1))&lt;MIN(DAY(AK39),DAY(EOMONTH(EOMONTH(AsOfDate,-1),0))),1,0)))</f>
        <v/>
      </c>
      <c r="BI39" s="16" t="str">
        <f aca="false">IF(AJ39=0,"",IF(OR(AL39&lt;2,AN39&gt;EOMONTH(AsOfDate,-1)),BH39,IF((AN39-1)&lt;AK39,-1,12*(YEAR((AN39-1))-YEAR(AK39))+MONTH((AN39-1))-MONTH(AK39)-IF(DAY((AN39-1))&lt;MIN(DAY(AK39),DAY(EOMONTH((AN39-1),0))),1,0))))</f>
        <v/>
      </c>
      <c r="BJ39" s="16" t="str">
        <f aca="false">IF(AJ39=0,"",IF(OR(AL39&lt;3,AO39&gt;EOMONTH(AsOfDate,-1)),BH39,IF((AO39-1)&lt;AK39,-1,12*(YEAR((AO39-1))-YEAR(AK39))+MONTH((AO39-1))-MONTH(AK39)-IF(DAY((AO39-1))&lt;MIN(DAY(AK39),DAY(EOMONTH((AO39-1),0))),1,0))))</f>
        <v/>
      </c>
      <c r="BK39" s="16" t="str">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
      </c>
      <c r="BL39" s="16" t="str">
        <f aca="false">IF(AJ39=0,"",IF(AV39="FT",IF(AW39&lt;FT_First,"",IF(AW39&lt;FT_Y5,FT_First+FT_Int1*INT((AW39-FT_First)/FT_Int1),FT_Y5+FT_Int2*INT((AW39-FT_Y5)/FT_Int2))),IF(AV39="PT",IF(AW39&lt;PT_First,"",PT_First+PT_Int*INT((AW39-PT_First)/PT_Int)),"")))</f>
        <v/>
      </c>
      <c r="BM39" s="16" t="str">
        <f aca="false">IF(AJ39=0,"",IF((SchemeStart-1)&lt;AK39,-1,12*(YEAR((SchemeStart-1))-YEAR(AK39))+MONTH((SchemeStart-1))-MONTH(AK39)-IF(DAY((SchemeStart-1))&lt;MIN(DAY(AK39),DAY(EOMONTH((SchemeStart-1),0))),1,0)))</f>
        <v/>
      </c>
      <c r="BN39" s="16" t="str">
        <f aca="false">IF(AJ39=0,"",IF(OR(AL39&lt;2,AN39&gt;(SchemeStart-1)),BM39,IF((AN39-1)&lt;AK39,-1,12*(YEAR((AN39-1))-YEAR(AK39))+MONTH((AN39-1))-MONTH(AK39)-IF(DAY((AN39-1))&lt;MIN(DAY(AK39),DAY(EOMONTH((AN39-1),0))),1,0))))</f>
        <v/>
      </c>
      <c r="BO39" s="16" t="str">
        <f aca="false">IF(AJ39=0,"",IF(OR(AL39&lt;3,AO39&gt;(SchemeStart-1)),BM39,IF((AO39-1)&lt;AK39,-1,12*(YEAR((AO39-1))-YEAR(AK39))+MONTH((AO39-1))-MONTH(AK39)-IF(DAY((AO39-1))&lt;MIN(DAY(AK39),DAY(EOMONTH((AO39-1),0))),1,0))))</f>
        <v/>
      </c>
      <c r="BP39" s="16" t="str">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
      </c>
      <c r="BQ39" s="0" t="str">
        <f aca="false">IF(LEN($A39&amp;$B39)=0,"",$A39&amp;" "&amp;$B39)</f>
        <v/>
      </c>
    </row>
    <row r="40" customFormat="false" ht="15" hidden="false" customHeight="false" outlineLevel="0" collapsed="false">
      <c r="A40" s="12"/>
      <c r="B40" s="12"/>
      <c r="C40" s="12"/>
      <c r="D40" s="13"/>
      <c r="E40" s="14" t="str">
        <f aca="false">IF(OR(AJ40=0,$D40=""),"",DATE(YEAR(AsOfDate)+IF(DATE(YEAR(AsOfDate),MONTH($D40),DAY($D40))&lt;=AsOfDate,1,0),MONTH($D40),DAY($D40)))</f>
        <v/>
      </c>
      <c r="F40" s="13"/>
      <c r="G40" s="13"/>
      <c r="H40" s="13"/>
      <c r="I40" s="13"/>
      <c r="J40" s="13"/>
      <c r="K40" s="14" t="str">
        <f aca="false">IF(AJ40=0,"",DATE(YEAR(AsOfDate)+IF(DATE(YEAR(AsOfDate),MONTH(AK40),DAY(AK40))&lt;=AsOfDate,1,0),MONTH(AK40),DAY(AK40)))</f>
        <v/>
      </c>
      <c r="L40" s="15" t="str">
        <f aca="false">IF(AJ40=0,"",ROUND((AsOfDate-AK40)/365.25,1))</f>
        <v/>
      </c>
      <c r="M40" s="16" t="str">
        <f aca="false">IF(AJ40=0,"",IF(AsOfDate&lt;AK40,"-",DATEDIF(AK40,AsOfDate,"y")&amp;"y "&amp;DATEDIF(AK40,AsOfDate,"ym")&amp;"m "&amp;DATEDIF(AK40,AsOfDate,"md")&amp;"d"))</f>
        <v/>
      </c>
      <c r="N40" s="17" t="str">
        <f aca="false">IF(AJ40=0,"",O40*HoursPerDay)</f>
        <v/>
      </c>
      <c r="O40" s="17" t="str">
        <f aca="false">IF(AJ40=0,"",MAX(0,BC40-BP40))</f>
        <v/>
      </c>
      <c r="P40" s="18"/>
      <c r="Q40" s="16"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
      </c>
      <c r="R40" s="16" t="str">
        <f aca="false">IF(AJ40=0,"",IF(AV40="None",IF(O40&gt;0,"No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IF(AJ40=0,"",IF(AV40="None","",EDATE(AK40,BE40)))</f>
        <v/>
      </c>
      <c r="T40" s="17" t="str">
        <f aca="false">IF(AJ40=0,"",IF(NOT(LH_Ready),"",IF($F40&gt;PFYDate,0,IF(LH_ColPeriod=0,W40-U40+V40,SUMIFS(INDEX(LH_Data,0,LH_ColAcc),INDEX(LH_Data,0,LH_ColFirst),$A40,INDEX(LH_Data,0,LH_ColSur),$B40,INDEX(LH_Data,0,LH_ColCat),BonusCat,INDEX(LH_Data,0,LH_ColPeriod),LH_OpenLabel)*UnitFactor))))</f>
        <v/>
      </c>
      <c r="U40" s="17" t="str">
        <f aca="false">IF(AJ40=0,"",IF(NOT(LH_Ready),"",SUMIFS(INDEX(LH_Data,0,LH_ColAcc),INDEX(LH_Data,0,LH_ColFirst),$A40,INDEX(LH_Data,0,LH_ColSur),$B40,INDEX(LH_Data,0,LH_ColCat),BonusCat,INDEX(LH_Data,0,LH_ColStart),"&gt;="&amp;AK40)*UnitFactor))</f>
        <v/>
      </c>
      <c r="V40" s="17" t="str">
        <f aca="false">IF(AJ40=0,"",IF(NOT(LH_Ready),"",SUMIFS(INDEX(LH_Data,0,LH_ColTaken),INDEX(LH_Data,0,LH_ColFirst),$A40,INDEX(LH_Data,0,LH_ColSur),$B40,INDEX(LH_Data,0,LH_ColCat),BonusCat,INDEX(LH_Data,0,LH_ColStart),"&gt;="&amp;AK40)*UnitFactor))</f>
        <v/>
      </c>
      <c r="W40" s="17" t="str">
        <f aca="false">IF(AJ40=0,"",IF(NOT(LH_Ready),"",IF(BG40=0,0,INDEX(INDEX(LH_Data,0,LH_ColClose),BG40-1)*UnitFactor)))</f>
        <v/>
      </c>
      <c r="X40" s="17" t="str">
        <f aca="false">IF(AJ40=0,"",(MAX(0,BC40-BP40)-MAX(0,BD40-BP40))*HoursPerDay)</f>
        <v/>
      </c>
      <c r="Y40" s="17" t="str">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
      </c>
      <c r="Z40" s="16" t="str">
        <f aca="false">IF(OR(AJ40=0,Y40=""),"",IF(Y40&gt;0,"Yes","No"))</f>
        <v/>
      </c>
      <c r="AA40" s="16"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
      </c>
      <c r="AB40" s="17" t="str">
        <f aca="false">IF(OR(AJ40=0,T40=""),"",MAX(0,BD40-BP40)*HoursPerDay-T40)</f>
        <v/>
      </c>
      <c r="AC40" s="16" t="str">
        <f aca="false">IF(AJ40=0,"",BF40)</f>
        <v/>
      </c>
      <c r="AD40" s="16"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17" t="str">
        <f aca="false">IF(AJ40=0,"",O40-MAX(0,BK40-BP40))</f>
        <v/>
      </c>
      <c r="AF40" s="14" t="str">
        <f aca="false">IF(OR(AJ40=0,AE40="",N(AE40)=0,BL40=""),"",EDATE(AK40,BL40))</f>
        <v/>
      </c>
      <c r="AG40" s="17" t="str">
        <f aca="false">IF(AJ40=0,"",MIN(BC40,BP40))</f>
        <v/>
      </c>
      <c r="AH40" s="12"/>
      <c r="AI40" s="12"/>
      <c r="AJ40" s="16" t="n">
        <f aca="false">IF(OR(LEN($A40&amp;$B40)=0,$F40=""),0,1)</f>
        <v>0</v>
      </c>
      <c r="AK40" s="14" t="str">
        <f aca="false">IF(AJ40=0,"",IF(PreSchemeCounts="No",MAX(SchemeStart,IF($J40&lt;&gt;"",$J40,IF(OR(CasualCounts="Yes",COUNT($G40:$I40)=0),$F40,IF(Apply2026="No",IF($I40="",$F40,$I40),IF(COUNT($H40:$I40)=0,$F40,MIN($H40:$I40)))))),IF($J40&lt;&gt;"",$J40,IF(OR(CasualCounts="Yes",COUNT($G40:$I40)=0),$F40,IF(Apply2026="No",IF($I40="",$F40,$I40),IF(COUNT($H40:$I40)=0,$F40,MIN($H40:$I40)))))))</f>
        <v/>
      </c>
      <c r="AL40" s="16" t="str">
        <f aca="false">IF(AJ40=0,"",COUNT($G40:$I40))</f>
        <v/>
      </c>
      <c r="AM40" s="14" t="str">
        <f aca="false">IF(AJ40=0,"",IFERROR(SMALL($G40:$I40,1),""))</f>
        <v/>
      </c>
      <c r="AN40" s="14" t="str">
        <f aca="false">IF(AJ40=0,"",IFERROR(SMALL($G40:$I40,2),""))</f>
        <v/>
      </c>
      <c r="AO40" s="14" t="str">
        <f aca="false">IF(AJ40=0,"",IFERROR(SMALL($G40:$I40,3),""))</f>
        <v/>
      </c>
      <c r="AP40" s="16" t="str">
        <f aca="false">IF(AJ40=0,"",IF(AM40="","",IF(AM40=$H40,"Part-Time",IF(AM40=$I40,"Full-Time","Casual"))))</f>
        <v/>
      </c>
      <c r="AQ40" s="16" t="str">
        <f aca="false">IF(AJ40=0,"",IF(AN40="","",IF(AN40=$H40,"Part-Time",IF(AN40=$I40,"Full-Time","Casual"))))</f>
        <v/>
      </c>
      <c r="AR40" s="16" t="str">
        <f aca="false">IF(AJ40=0,"",IF(AO40="","",IF(AO40=$H40,"Part-Time",IF(AO40=$I40,"Full-Time","Casual"))))</f>
        <v/>
      </c>
      <c r="AS40" s="16"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
      </c>
      <c r="AT40" s="16" t="str">
        <f aca="false">IF(AJ40=0,"",IF(AL40&lt;2,"",IF(OR(ISNUMBER(SEARCH("full",AQ40)),UPPER(TRIM(AQ40))="FT",UPPER(TRIM(AQ40))="FTE"),"FT",IF(AND(OR(ISNUMBER(SEARCH("part",AQ40)),UPPER(TRIM(AQ40))="PT",UPPER(TRIM(AQ40))="PTE"),Apply2026="Yes",OR($P40="",N($P40)&gt;=PT_MinHours)),"PT","None"))))</f>
        <v/>
      </c>
      <c r="AU40" s="16" t="str">
        <f aca="false">IF(AJ40=0,"",IF(AL40&lt;3,"",IF(OR(ISNUMBER(SEARCH("full",AR40)),UPPER(TRIM(AR40))="FT",UPPER(TRIM(AR40))="FTE"),"FT",IF(AND(OR(ISNUMBER(SEARCH("part",AR40)),UPPER(TRIM(AR40))="PT",UPPER(TRIM(AR40))="PTE"),Apply2026="Yes",OR($P40="",N($P40)&gt;=PT_MinHours)),"PT","None"))))</f>
        <v/>
      </c>
      <c r="AV40" s="16" t="str">
        <f aca="false">IF(AJ40=0,"",IF(AND(AL40&gt;=3,AO40&lt;=AsOfDate),AU40,IF(AND(AL40&gt;=2,AN40&lt;=AsOfDate),AT40,AS40)))</f>
        <v/>
      </c>
      <c r="AW40" s="16" t="str">
        <f aca="false">IF(AJ40=0,"",IF(AsOfDate&lt;AK40,-1,12*(YEAR(AsOfDate)-YEAR(AK40))+MONTH(AsOfDate)-MONTH(AK40)-IF(DAY(AsOfDate)&lt;MIN(DAY(AK40),DAY(EOMONTH(AsOfDate,0))),1,0)))</f>
        <v/>
      </c>
      <c r="AX40" s="16" t="str">
        <f aca="false">IF(AJ40=0,"",IF(OR(AL40&lt;2,AN40&gt;AsOfDate),AW40,IF((AN40-1)&lt;AK40,-1,12*(YEAR((AN40-1))-YEAR(AK40))+MONTH((AN40-1))-MONTH(AK40)-IF(DAY((AN40-1))&lt;MIN(DAY(AK40),DAY(EOMONTH((AN40-1),0))),1,0))))</f>
        <v/>
      </c>
      <c r="AY40" s="16" t="str">
        <f aca="false">IF(AJ40=0,"",IF(OR(AL40&lt;3,AO40&gt;AsOfDate),AW40,IF((AO40-1)&lt;AK40,-1,12*(YEAR((AO40-1))-YEAR(AK40))+MONTH((AO40-1))-MONTH(AK40)-IF(DAY((AO40-1))&lt;MIN(DAY(AK40),DAY(EOMONTH((AO40-1),0))),1,0))))</f>
        <v/>
      </c>
      <c r="AZ40" s="16" t="str">
        <f aca="false">IF(AJ40=0,"",IF(PFYDate&lt;AK40,-1,12*(YEAR(PFYDate)-YEAR(AK40))+MONTH(PFYDate)-MONTH(AK40)-IF(DAY(PFYDate)&lt;MIN(DAY(AK40),DAY(EOMONTH(PFYDate,0))),1,0)))</f>
        <v/>
      </c>
      <c r="BA40" s="16" t="str">
        <f aca="false">IF(AJ40=0,"",IF(OR(AL40&lt;2,AN40&gt;PFYDate),AZ40,IF((AN40-1)&lt;AK40,-1,12*(YEAR((AN40-1))-YEAR(AK40))+MONTH((AN40-1))-MONTH(AK40)-IF(DAY((AN40-1))&lt;MIN(DAY(AK40),DAY(EOMONTH((AN40-1),0))),1,0))))</f>
        <v/>
      </c>
      <c r="BB40" s="16" t="str">
        <f aca="false">IF(AJ40=0,"",IF(OR(AL40&lt;3,AO40&gt;PFYDate),AZ40,IF((AO40-1)&lt;AK40,-1,12*(YEAR((AO40-1))-YEAR(AK40))+MONTH((AO40-1))-MONTH(AK40)-IF(DAY((AO40-1))&lt;MIN(DAY(AK40),DAY(EOMONTH((AO40-1),0))),1,0))))</f>
        <v/>
      </c>
      <c r="BC40" s="16" t="str">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
      </c>
      <c r="BD40" s="16" t="str">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
      </c>
      <c r="BE40" s="16" t="str">
        <f aca="false">IF(AJ40=0,"",IF(AV40="FT",IF(AW40&lt;FT_First,FT_First,IF(AW40&lt;FT_Y5,MIN(FT_Y5,FT_First+FT_Int1*(INT((AW40-FT_First)/FT_Int1)+1)),FT_Y5+12*INT((AW40-FT_Y5)/12)+FT_Int2*(INT(MOD(AW40-FT_Y5,12)/FT_Int2)+1))),IF(AV40="PT",IF(AW40&lt;PT_First,PT_First,PT_First+PT_Int*(INT((AW40-PT_First)/PT_Int)+1)),"")))</f>
        <v/>
      </c>
      <c r="BF40" s="16" t="str">
        <f aca="false">IF(AJ40=0,"",IF(NOT(LH_Ready),0,COUNTIFS(INDEX(LH_Data,0,LH_ColFirst),$A40,INDEX(LH_Data,0,LH_ColSur),$B40,INDEX(LH_Data,0,LH_ColCat),BonusCat)))</f>
        <v/>
      </c>
      <c r="BG40" s="16" t="str">
        <f aca="false">IF(AJ40=0,"",IF(OR(NOT(LH_Ready),BF40=0),0,SUMPRODUCT(MAX((INDEX(LH_Data,0,LH_ColFirst)=$A40)*(INDEX(LH_Data,0,LH_ColSur)=$B40)*(INDEX(LH_Data,0,LH_ColCat)=BonusCat)*ROW(LH_Data)))))</f>
        <v/>
      </c>
      <c r="BH40" s="16" t="str">
        <f aca="false">IF(AJ40=0,"",IF(EOMONTH(AsOfDate,-1)&lt;AK40,-1,12*(YEAR(EOMONTH(AsOfDate,-1))-YEAR(AK40))+MONTH(EOMONTH(AsOfDate,-1))-MONTH(AK40)-IF(DAY(EOMONTH(AsOfDate,-1))&lt;MIN(DAY(AK40),DAY(EOMONTH(EOMONTH(AsOfDate,-1),0))),1,0)))</f>
        <v/>
      </c>
      <c r="BI40" s="16" t="str">
        <f aca="false">IF(AJ40=0,"",IF(OR(AL40&lt;2,AN40&gt;EOMONTH(AsOfDate,-1)),BH40,IF((AN40-1)&lt;AK40,-1,12*(YEAR((AN40-1))-YEAR(AK40))+MONTH((AN40-1))-MONTH(AK40)-IF(DAY((AN40-1))&lt;MIN(DAY(AK40),DAY(EOMONTH((AN40-1),0))),1,0))))</f>
        <v/>
      </c>
      <c r="BJ40" s="16" t="str">
        <f aca="false">IF(AJ40=0,"",IF(OR(AL40&lt;3,AO40&gt;EOMONTH(AsOfDate,-1)),BH40,IF((AO40-1)&lt;AK40,-1,12*(YEAR((AO40-1))-YEAR(AK40))+MONTH((AO40-1))-MONTH(AK40)-IF(DAY((AO40-1))&lt;MIN(DAY(AK40),DAY(EOMONTH((AO40-1),0))),1,0))))</f>
        <v/>
      </c>
      <c r="BK40" s="16" t="str">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
      </c>
      <c r="BL40" s="16" t="str">
        <f aca="false">IF(AJ40=0,"",IF(AV40="FT",IF(AW40&lt;FT_First,"",IF(AW40&lt;FT_Y5,FT_First+FT_Int1*INT((AW40-FT_First)/FT_Int1),FT_Y5+FT_Int2*INT((AW40-FT_Y5)/FT_Int2))),IF(AV40="PT",IF(AW40&lt;PT_First,"",PT_First+PT_Int*INT((AW40-PT_First)/PT_Int)),"")))</f>
        <v/>
      </c>
      <c r="BM40" s="16" t="str">
        <f aca="false">IF(AJ40=0,"",IF((SchemeStart-1)&lt;AK40,-1,12*(YEAR((SchemeStart-1))-YEAR(AK40))+MONTH((SchemeStart-1))-MONTH(AK40)-IF(DAY((SchemeStart-1))&lt;MIN(DAY(AK40),DAY(EOMONTH((SchemeStart-1),0))),1,0)))</f>
        <v/>
      </c>
      <c r="BN40" s="16" t="str">
        <f aca="false">IF(AJ40=0,"",IF(OR(AL40&lt;2,AN40&gt;(SchemeStart-1)),BM40,IF((AN40-1)&lt;AK40,-1,12*(YEAR((AN40-1))-YEAR(AK40))+MONTH((AN40-1))-MONTH(AK40)-IF(DAY((AN40-1))&lt;MIN(DAY(AK40),DAY(EOMONTH((AN40-1),0))),1,0))))</f>
        <v/>
      </c>
      <c r="BO40" s="16" t="str">
        <f aca="false">IF(AJ40=0,"",IF(OR(AL40&lt;3,AO40&gt;(SchemeStart-1)),BM40,IF((AO40-1)&lt;AK40,-1,12*(YEAR((AO40-1))-YEAR(AK40))+MONTH((AO40-1))-MONTH(AK40)-IF(DAY((AO40-1))&lt;MIN(DAY(AK40),DAY(EOMONTH((AO40-1),0))),1,0))))</f>
        <v/>
      </c>
      <c r="BP40" s="16" t="str">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
      </c>
      <c r="BQ40" s="0" t="str">
        <f aca="false">IF(LEN($A40&amp;$B40)=0,"",$A40&amp;" "&amp;$B40)</f>
        <v/>
      </c>
    </row>
    <row r="41" customFormat="false" ht="15" hidden="false" customHeight="false" outlineLevel="0" collapsed="false">
      <c r="A41" s="12"/>
      <c r="B41" s="12"/>
      <c r="C41" s="12"/>
      <c r="D41" s="13"/>
      <c r="E41" s="14" t="str">
        <f aca="false">IF(OR(AJ41=0,$D41=""),"",DATE(YEAR(AsOfDate)+IF(DATE(YEAR(AsOfDate),MONTH($D41),DAY($D41))&lt;=AsOfDate,1,0),MONTH($D41),DAY($D41)))</f>
        <v/>
      </c>
      <c r="F41" s="13"/>
      <c r="G41" s="13"/>
      <c r="H41" s="13"/>
      <c r="I41" s="13"/>
      <c r="J41" s="13"/>
      <c r="K41" s="14" t="str">
        <f aca="false">IF(AJ41=0,"",DATE(YEAR(AsOfDate)+IF(DATE(YEAR(AsOfDate),MONTH(AK41),DAY(AK41))&lt;=AsOfDate,1,0),MONTH(AK41),DAY(AK41)))</f>
        <v/>
      </c>
      <c r="L41" s="15" t="str">
        <f aca="false">IF(AJ41=0,"",ROUND((AsOfDate-AK41)/365.25,1))</f>
        <v/>
      </c>
      <c r="M41" s="16" t="str">
        <f aca="false">IF(AJ41=0,"",IF(AsOfDate&lt;AK41,"-",DATEDIF(AK41,AsOfDate,"y")&amp;"y "&amp;DATEDIF(AK41,AsOfDate,"ym")&amp;"m "&amp;DATEDIF(AK41,AsOfDate,"md")&amp;"d"))</f>
        <v/>
      </c>
      <c r="N41" s="17" t="str">
        <f aca="false">IF(AJ41=0,"",O41*HoursPerDay)</f>
        <v/>
      </c>
      <c r="O41" s="17" t="str">
        <f aca="false">IF(AJ41=0,"",MAX(0,BC41-BP41))</f>
        <v/>
      </c>
      <c r="P41" s="18"/>
      <c r="Q41" s="16"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16" t="str">
        <f aca="false">IF(AJ41=0,"",IF(AV41="None",IF(O41&gt;0,"No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IF(AJ41=0,"",IF(AV41="None","",EDATE(AK41,BE41)))</f>
        <v/>
      </c>
      <c r="T41" s="17" t="str">
        <f aca="false">IF(AJ41=0,"",IF(NOT(LH_Ready),"",IF($F41&gt;PFYDate,0,IF(LH_ColPeriod=0,W41-U41+V41,SUMIFS(INDEX(LH_Data,0,LH_ColAcc),INDEX(LH_Data,0,LH_ColFirst),$A41,INDEX(LH_Data,0,LH_ColSur),$B41,INDEX(LH_Data,0,LH_ColCat),BonusCat,INDEX(LH_Data,0,LH_ColPeriod),LH_OpenLabel)*UnitFactor))))</f>
        <v/>
      </c>
      <c r="U41" s="17" t="str">
        <f aca="false">IF(AJ41=0,"",IF(NOT(LH_Ready),"",SUMIFS(INDEX(LH_Data,0,LH_ColAcc),INDEX(LH_Data,0,LH_ColFirst),$A41,INDEX(LH_Data,0,LH_ColSur),$B41,INDEX(LH_Data,0,LH_ColCat),BonusCat,INDEX(LH_Data,0,LH_ColStart),"&gt;="&amp;AK41)*UnitFactor))</f>
        <v/>
      </c>
      <c r="V41" s="17" t="str">
        <f aca="false">IF(AJ41=0,"",IF(NOT(LH_Ready),"",SUMIFS(INDEX(LH_Data,0,LH_ColTaken),INDEX(LH_Data,0,LH_ColFirst),$A41,INDEX(LH_Data,0,LH_ColSur),$B41,INDEX(LH_Data,0,LH_ColCat),BonusCat,INDEX(LH_Data,0,LH_ColStart),"&gt;="&amp;AK41)*UnitFactor))</f>
        <v/>
      </c>
      <c r="W41" s="17" t="str">
        <f aca="false">IF(AJ41=0,"",IF(NOT(LH_Ready),"",IF(BG41=0,0,INDEX(INDEX(LH_Data,0,LH_ColClose),BG41-1)*UnitFactor)))</f>
        <v/>
      </c>
      <c r="X41" s="17" t="str">
        <f aca="false">IF(AJ41=0,"",(MAX(0,BC41-BP41)-MAX(0,BD41-BP41))*HoursPerDay)</f>
        <v/>
      </c>
      <c r="Y41" s="17" t="str">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
      </c>
      <c r="Z41" s="16" t="str">
        <f aca="false">IF(OR(AJ41=0,Y41=""),"",IF(Y41&gt;0,"Yes","No"))</f>
        <v/>
      </c>
      <c r="AA41" s="16"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
      </c>
      <c r="AB41" s="17" t="str">
        <f aca="false">IF(OR(AJ41=0,T41=""),"",MAX(0,BD41-BP41)*HoursPerDay-T41)</f>
        <v/>
      </c>
      <c r="AC41" s="16" t="str">
        <f aca="false">IF(AJ41=0,"",BF41)</f>
        <v/>
      </c>
      <c r="AD41" s="16"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17" t="str">
        <f aca="false">IF(AJ41=0,"",O41-MAX(0,BK41-BP41))</f>
        <v/>
      </c>
      <c r="AF41" s="14" t="str">
        <f aca="false">IF(OR(AJ41=0,AE41="",N(AE41)=0,BL41=""),"",EDATE(AK41,BL41))</f>
        <v/>
      </c>
      <c r="AG41" s="17" t="str">
        <f aca="false">IF(AJ41=0,"",MIN(BC41,BP41))</f>
        <v/>
      </c>
      <c r="AH41" s="12"/>
      <c r="AI41" s="12"/>
      <c r="AJ41" s="16" t="n">
        <f aca="false">IF(OR(LEN($A41&amp;$B41)=0,$F41=""),0,1)</f>
        <v>0</v>
      </c>
      <c r="AK41" s="14" t="str">
        <f aca="false">IF(AJ41=0,"",IF(PreSchemeCounts="No",MAX(SchemeStart,IF($J41&lt;&gt;"",$J41,IF(OR(CasualCounts="Yes",COUNT($G41:$I41)=0),$F41,IF(Apply2026="No",IF($I41="",$F41,$I41),IF(COUNT($H41:$I41)=0,$F41,MIN($H41:$I41)))))),IF($J41&lt;&gt;"",$J41,IF(OR(CasualCounts="Yes",COUNT($G41:$I41)=0),$F41,IF(Apply2026="No",IF($I41="",$F41,$I41),IF(COUNT($H41:$I41)=0,$F41,MIN($H41:$I41)))))))</f>
        <v/>
      </c>
      <c r="AL41" s="16" t="str">
        <f aca="false">IF(AJ41=0,"",COUNT($G41:$I41))</f>
        <v/>
      </c>
      <c r="AM41" s="14" t="str">
        <f aca="false">IF(AJ41=0,"",IFERROR(SMALL($G41:$I41,1),""))</f>
        <v/>
      </c>
      <c r="AN41" s="14" t="str">
        <f aca="false">IF(AJ41=0,"",IFERROR(SMALL($G41:$I41,2),""))</f>
        <v/>
      </c>
      <c r="AO41" s="14" t="str">
        <f aca="false">IF(AJ41=0,"",IFERROR(SMALL($G41:$I41,3),""))</f>
        <v/>
      </c>
      <c r="AP41" s="16" t="str">
        <f aca="false">IF(AJ41=0,"",IF(AM41="","",IF(AM41=$H41,"Part-Time",IF(AM41=$I41,"Full-Time","Casual"))))</f>
        <v/>
      </c>
      <c r="AQ41" s="16" t="str">
        <f aca="false">IF(AJ41=0,"",IF(AN41="","",IF(AN41=$H41,"Part-Time",IF(AN41=$I41,"Full-Time","Casual"))))</f>
        <v/>
      </c>
      <c r="AR41" s="16" t="str">
        <f aca="false">IF(AJ41=0,"",IF(AO41="","",IF(AO41=$H41,"Part-Time",IF(AO41=$I41,"Full-Time","Casual"))))</f>
        <v/>
      </c>
      <c r="AS41" s="16"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
      </c>
      <c r="AT41" s="16" t="str">
        <f aca="false">IF(AJ41=0,"",IF(AL41&lt;2,"",IF(OR(ISNUMBER(SEARCH("full",AQ41)),UPPER(TRIM(AQ41))="FT",UPPER(TRIM(AQ41))="FTE"),"FT",IF(AND(OR(ISNUMBER(SEARCH("part",AQ41)),UPPER(TRIM(AQ41))="PT",UPPER(TRIM(AQ41))="PTE"),Apply2026="Yes",OR($P41="",N($P41)&gt;=PT_MinHours)),"PT","None"))))</f>
        <v/>
      </c>
      <c r="AU41" s="16" t="str">
        <f aca="false">IF(AJ41=0,"",IF(AL41&lt;3,"",IF(OR(ISNUMBER(SEARCH("full",AR41)),UPPER(TRIM(AR41))="FT",UPPER(TRIM(AR41))="FTE"),"FT",IF(AND(OR(ISNUMBER(SEARCH("part",AR41)),UPPER(TRIM(AR41))="PT",UPPER(TRIM(AR41))="PTE"),Apply2026="Yes",OR($P41="",N($P41)&gt;=PT_MinHours)),"PT","None"))))</f>
        <v/>
      </c>
      <c r="AV41" s="16" t="str">
        <f aca="false">IF(AJ41=0,"",IF(AND(AL41&gt;=3,AO41&lt;=AsOfDate),AU41,IF(AND(AL41&gt;=2,AN41&lt;=AsOfDate),AT41,AS41)))</f>
        <v/>
      </c>
      <c r="AW41" s="16" t="str">
        <f aca="false">IF(AJ41=0,"",IF(AsOfDate&lt;AK41,-1,12*(YEAR(AsOfDate)-YEAR(AK41))+MONTH(AsOfDate)-MONTH(AK41)-IF(DAY(AsOfDate)&lt;MIN(DAY(AK41),DAY(EOMONTH(AsOfDate,0))),1,0)))</f>
        <v/>
      </c>
      <c r="AX41" s="16" t="str">
        <f aca="false">IF(AJ41=0,"",IF(OR(AL41&lt;2,AN41&gt;AsOfDate),AW41,IF((AN41-1)&lt;AK41,-1,12*(YEAR((AN41-1))-YEAR(AK41))+MONTH((AN41-1))-MONTH(AK41)-IF(DAY((AN41-1))&lt;MIN(DAY(AK41),DAY(EOMONTH((AN41-1),0))),1,0))))</f>
        <v/>
      </c>
      <c r="AY41" s="16" t="str">
        <f aca="false">IF(AJ41=0,"",IF(OR(AL41&lt;3,AO41&gt;AsOfDate),AW41,IF((AO41-1)&lt;AK41,-1,12*(YEAR((AO41-1))-YEAR(AK41))+MONTH((AO41-1))-MONTH(AK41)-IF(DAY((AO41-1))&lt;MIN(DAY(AK41),DAY(EOMONTH((AO41-1),0))),1,0))))</f>
        <v/>
      </c>
      <c r="AZ41" s="16" t="str">
        <f aca="false">IF(AJ41=0,"",IF(PFYDate&lt;AK41,-1,12*(YEAR(PFYDate)-YEAR(AK41))+MONTH(PFYDate)-MONTH(AK41)-IF(DAY(PFYDate)&lt;MIN(DAY(AK41),DAY(EOMONTH(PFYDate,0))),1,0)))</f>
        <v/>
      </c>
      <c r="BA41" s="16" t="str">
        <f aca="false">IF(AJ41=0,"",IF(OR(AL41&lt;2,AN41&gt;PFYDate),AZ41,IF((AN41-1)&lt;AK41,-1,12*(YEAR((AN41-1))-YEAR(AK41))+MONTH((AN41-1))-MONTH(AK41)-IF(DAY((AN41-1))&lt;MIN(DAY(AK41),DAY(EOMONTH((AN41-1),0))),1,0))))</f>
        <v/>
      </c>
      <c r="BB41" s="16" t="str">
        <f aca="false">IF(AJ41=0,"",IF(OR(AL41&lt;3,AO41&gt;PFYDate),AZ41,IF((AO41-1)&lt;AK41,-1,12*(YEAR((AO41-1))-YEAR(AK41))+MONTH((AO41-1))-MONTH(AK41)-IF(DAY((AO41-1))&lt;MIN(DAY(AK41),DAY(EOMONTH((AO41-1),0))),1,0))))</f>
        <v/>
      </c>
      <c r="BC41" s="16" t="str">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
      </c>
      <c r="BD41" s="16" t="str">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
      </c>
      <c r="BE41" s="16" t="str">
        <f aca="false">IF(AJ41=0,"",IF(AV41="FT",IF(AW41&lt;FT_First,FT_First,IF(AW41&lt;FT_Y5,MIN(FT_Y5,FT_First+FT_Int1*(INT((AW41-FT_First)/FT_Int1)+1)),FT_Y5+12*INT((AW41-FT_Y5)/12)+FT_Int2*(INT(MOD(AW41-FT_Y5,12)/FT_Int2)+1))),IF(AV41="PT",IF(AW41&lt;PT_First,PT_First,PT_First+PT_Int*(INT((AW41-PT_First)/PT_Int)+1)),"")))</f>
        <v/>
      </c>
      <c r="BF41" s="16" t="str">
        <f aca="false">IF(AJ41=0,"",IF(NOT(LH_Ready),0,COUNTIFS(INDEX(LH_Data,0,LH_ColFirst),$A41,INDEX(LH_Data,0,LH_ColSur),$B41,INDEX(LH_Data,0,LH_ColCat),BonusCat)))</f>
        <v/>
      </c>
      <c r="BG41" s="16" t="str">
        <f aca="false">IF(AJ41=0,"",IF(OR(NOT(LH_Ready),BF41=0),0,SUMPRODUCT(MAX((INDEX(LH_Data,0,LH_ColFirst)=$A41)*(INDEX(LH_Data,0,LH_ColSur)=$B41)*(INDEX(LH_Data,0,LH_ColCat)=BonusCat)*ROW(LH_Data)))))</f>
        <v/>
      </c>
      <c r="BH41" s="16" t="str">
        <f aca="false">IF(AJ41=0,"",IF(EOMONTH(AsOfDate,-1)&lt;AK41,-1,12*(YEAR(EOMONTH(AsOfDate,-1))-YEAR(AK41))+MONTH(EOMONTH(AsOfDate,-1))-MONTH(AK41)-IF(DAY(EOMONTH(AsOfDate,-1))&lt;MIN(DAY(AK41),DAY(EOMONTH(EOMONTH(AsOfDate,-1),0))),1,0)))</f>
        <v/>
      </c>
      <c r="BI41" s="16" t="str">
        <f aca="false">IF(AJ41=0,"",IF(OR(AL41&lt;2,AN41&gt;EOMONTH(AsOfDate,-1)),BH41,IF((AN41-1)&lt;AK41,-1,12*(YEAR((AN41-1))-YEAR(AK41))+MONTH((AN41-1))-MONTH(AK41)-IF(DAY((AN41-1))&lt;MIN(DAY(AK41),DAY(EOMONTH((AN41-1),0))),1,0))))</f>
        <v/>
      </c>
      <c r="BJ41" s="16" t="str">
        <f aca="false">IF(AJ41=0,"",IF(OR(AL41&lt;3,AO41&gt;EOMONTH(AsOfDate,-1)),BH41,IF((AO41-1)&lt;AK41,-1,12*(YEAR((AO41-1))-YEAR(AK41))+MONTH((AO41-1))-MONTH(AK41)-IF(DAY((AO41-1))&lt;MIN(DAY(AK41),DAY(EOMONTH((AO41-1),0))),1,0))))</f>
        <v/>
      </c>
      <c r="BK41" s="16" t="str">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
      </c>
      <c r="BL41" s="16" t="str">
        <f aca="false">IF(AJ41=0,"",IF(AV41="FT",IF(AW41&lt;FT_First,"",IF(AW41&lt;FT_Y5,FT_First+FT_Int1*INT((AW41-FT_First)/FT_Int1),FT_Y5+FT_Int2*INT((AW41-FT_Y5)/FT_Int2))),IF(AV41="PT",IF(AW41&lt;PT_First,"",PT_First+PT_Int*INT((AW41-PT_First)/PT_Int)),"")))</f>
        <v/>
      </c>
      <c r="BM41" s="16" t="str">
        <f aca="false">IF(AJ41=0,"",IF((SchemeStart-1)&lt;AK41,-1,12*(YEAR((SchemeStart-1))-YEAR(AK41))+MONTH((SchemeStart-1))-MONTH(AK41)-IF(DAY((SchemeStart-1))&lt;MIN(DAY(AK41),DAY(EOMONTH((SchemeStart-1),0))),1,0)))</f>
        <v/>
      </c>
      <c r="BN41" s="16" t="str">
        <f aca="false">IF(AJ41=0,"",IF(OR(AL41&lt;2,AN41&gt;(SchemeStart-1)),BM41,IF((AN41-1)&lt;AK41,-1,12*(YEAR((AN41-1))-YEAR(AK41))+MONTH((AN41-1))-MONTH(AK41)-IF(DAY((AN41-1))&lt;MIN(DAY(AK41),DAY(EOMONTH((AN41-1),0))),1,0))))</f>
        <v/>
      </c>
      <c r="BO41" s="16" t="str">
        <f aca="false">IF(AJ41=0,"",IF(OR(AL41&lt;3,AO41&gt;(SchemeStart-1)),BM41,IF((AO41-1)&lt;AK41,-1,12*(YEAR((AO41-1))-YEAR(AK41))+MONTH((AO41-1))-MONTH(AK41)-IF(DAY((AO41-1))&lt;MIN(DAY(AK41),DAY(EOMONTH((AO41-1),0))),1,0))))</f>
        <v/>
      </c>
      <c r="BP41" s="16" t="str">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
      </c>
      <c r="BQ41" s="0" t="str">
        <f aca="false">IF(LEN($A41&amp;$B41)=0,"",$A41&amp;" "&amp;$B41)</f>
        <v/>
      </c>
    </row>
    <row r="42" customFormat="false" ht="15" hidden="false" customHeight="false" outlineLevel="0" collapsed="false">
      <c r="A42" s="12"/>
      <c r="B42" s="12"/>
      <c r="C42" s="12"/>
      <c r="D42" s="13"/>
      <c r="E42" s="14" t="str">
        <f aca="false">IF(OR(AJ42=0,$D42=""),"",DATE(YEAR(AsOfDate)+IF(DATE(YEAR(AsOfDate),MONTH($D42),DAY($D42))&lt;=AsOfDate,1,0),MONTH($D42),DAY($D42)))</f>
        <v/>
      </c>
      <c r="F42" s="13"/>
      <c r="G42" s="13"/>
      <c r="H42" s="13"/>
      <c r="I42" s="13"/>
      <c r="J42" s="13"/>
      <c r="K42" s="14" t="str">
        <f aca="false">IF(AJ42=0,"",DATE(YEAR(AsOfDate)+IF(DATE(YEAR(AsOfDate),MONTH(AK42),DAY(AK42))&lt;=AsOfDate,1,0),MONTH(AK42),DAY(AK42)))</f>
        <v/>
      </c>
      <c r="L42" s="15" t="str">
        <f aca="false">IF(AJ42=0,"",ROUND((AsOfDate-AK42)/365.25,1))</f>
        <v/>
      </c>
      <c r="M42" s="16" t="str">
        <f aca="false">IF(AJ42=0,"",IF(AsOfDate&lt;AK42,"-",DATEDIF(AK42,AsOfDate,"y")&amp;"y "&amp;DATEDIF(AK42,AsOfDate,"ym")&amp;"m "&amp;DATEDIF(AK42,AsOfDate,"md")&amp;"d"))</f>
        <v/>
      </c>
      <c r="N42" s="17" t="str">
        <f aca="false">IF(AJ42=0,"",O42*HoursPerDay)</f>
        <v/>
      </c>
      <c r="O42" s="17" t="str">
        <f aca="false">IF(AJ42=0,"",MAX(0,BC42-BP42))</f>
        <v/>
      </c>
      <c r="P42" s="18"/>
      <c r="Q42" s="16"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16" t="str">
        <f aca="false">IF(AJ42=0,"",IF(AV42="None",IF(O42&gt;0,"No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IF(AJ42=0,"",IF(AV42="None","",EDATE(AK42,BE42)))</f>
        <v/>
      </c>
      <c r="T42" s="17" t="str">
        <f aca="false">IF(AJ42=0,"",IF(NOT(LH_Ready),"",IF($F42&gt;PFYDate,0,IF(LH_ColPeriod=0,W42-U42+V42,SUMIFS(INDEX(LH_Data,0,LH_ColAcc),INDEX(LH_Data,0,LH_ColFirst),$A42,INDEX(LH_Data,0,LH_ColSur),$B42,INDEX(LH_Data,0,LH_ColCat),BonusCat,INDEX(LH_Data,0,LH_ColPeriod),LH_OpenLabel)*UnitFactor))))</f>
        <v/>
      </c>
      <c r="U42" s="17" t="str">
        <f aca="false">IF(AJ42=0,"",IF(NOT(LH_Ready),"",SUMIFS(INDEX(LH_Data,0,LH_ColAcc),INDEX(LH_Data,0,LH_ColFirst),$A42,INDEX(LH_Data,0,LH_ColSur),$B42,INDEX(LH_Data,0,LH_ColCat),BonusCat,INDEX(LH_Data,0,LH_ColStart),"&gt;="&amp;AK42)*UnitFactor))</f>
        <v/>
      </c>
      <c r="V42" s="17" t="str">
        <f aca="false">IF(AJ42=0,"",IF(NOT(LH_Ready),"",SUMIFS(INDEX(LH_Data,0,LH_ColTaken),INDEX(LH_Data,0,LH_ColFirst),$A42,INDEX(LH_Data,0,LH_ColSur),$B42,INDEX(LH_Data,0,LH_ColCat),BonusCat,INDEX(LH_Data,0,LH_ColStart),"&gt;="&amp;AK42)*UnitFactor))</f>
        <v/>
      </c>
      <c r="W42" s="17" t="str">
        <f aca="false">IF(AJ42=0,"",IF(NOT(LH_Ready),"",IF(BG42=0,0,INDEX(INDEX(LH_Data,0,LH_ColClose),BG42-1)*UnitFactor)))</f>
        <v/>
      </c>
      <c r="X42" s="17" t="str">
        <f aca="false">IF(AJ42=0,"",(MAX(0,BC42-BP42)-MAX(0,BD42-BP42))*HoursPerDay)</f>
        <v/>
      </c>
      <c r="Y42" s="17" t="str">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
      </c>
      <c r="Z42" s="16" t="str">
        <f aca="false">IF(OR(AJ42=0,Y42=""),"",IF(Y42&gt;0,"Yes","No"))</f>
        <v/>
      </c>
      <c r="AA42" s="16"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
      </c>
      <c r="AB42" s="17" t="str">
        <f aca="false">IF(OR(AJ42=0,T42=""),"",MAX(0,BD42-BP42)*HoursPerDay-T42)</f>
        <v/>
      </c>
      <c r="AC42" s="16" t="str">
        <f aca="false">IF(AJ42=0,"",BF42)</f>
        <v/>
      </c>
      <c r="AD42" s="16"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17" t="str">
        <f aca="false">IF(AJ42=0,"",O42-MAX(0,BK42-BP42))</f>
        <v/>
      </c>
      <c r="AF42" s="14" t="str">
        <f aca="false">IF(OR(AJ42=0,AE42="",N(AE42)=0,BL42=""),"",EDATE(AK42,BL42))</f>
        <v/>
      </c>
      <c r="AG42" s="17" t="str">
        <f aca="false">IF(AJ42=0,"",MIN(BC42,BP42))</f>
        <v/>
      </c>
      <c r="AH42" s="12"/>
      <c r="AI42" s="12"/>
      <c r="AJ42" s="16" t="n">
        <f aca="false">IF(OR(LEN($A42&amp;$B42)=0,$F42=""),0,1)</f>
        <v>0</v>
      </c>
      <c r="AK42" s="14" t="str">
        <f aca="false">IF(AJ42=0,"",IF(PreSchemeCounts="No",MAX(SchemeStart,IF($J42&lt;&gt;"",$J42,IF(OR(CasualCounts="Yes",COUNT($G42:$I42)=0),$F42,IF(Apply2026="No",IF($I42="",$F42,$I42),IF(COUNT($H42:$I42)=0,$F42,MIN($H42:$I42)))))),IF($J42&lt;&gt;"",$J42,IF(OR(CasualCounts="Yes",COUNT($G42:$I42)=0),$F42,IF(Apply2026="No",IF($I42="",$F42,$I42),IF(COUNT($H42:$I42)=0,$F42,MIN($H42:$I42)))))))</f>
        <v/>
      </c>
      <c r="AL42" s="16" t="str">
        <f aca="false">IF(AJ42=0,"",COUNT($G42:$I42))</f>
        <v/>
      </c>
      <c r="AM42" s="14" t="str">
        <f aca="false">IF(AJ42=0,"",IFERROR(SMALL($G42:$I42,1),""))</f>
        <v/>
      </c>
      <c r="AN42" s="14" t="str">
        <f aca="false">IF(AJ42=0,"",IFERROR(SMALL($G42:$I42,2),""))</f>
        <v/>
      </c>
      <c r="AO42" s="14" t="str">
        <f aca="false">IF(AJ42=0,"",IFERROR(SMALL($G42:$I42,3),""))</f>
        <v/>
      </c>
      <c r="AP42" s="16" t="str">
        <f aca="false">IF(AJ42=0,"",IF(AM42="","",IF(AM42=$H42,"Part-Time",IF(AM42=$I42,"Full-Time","Casual"))))</f>
        <v/>
      </c>
      <c r="AQ42" s="16" t="str">
        <f aca="false">IF(AJ42=0,"",IF(AN42="","",IF(AN42=$H42,"Part-Time",IF(AN42=$I42,"Full-Time","Casual"))))</f>
        <v/>
      </c>
      <c r="AR42" s="16" t="str">
        <f aca="false">IF(AJ42=0,"",IF(AO42="","",IF(AO42=$H42,"Part-Time",IF(AO42=$I42,"Full-Time","Casual"))))</f>
        <v/>
      </c>
      <c r="AS42" s="16"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
      </c>
      <c r="AT42" s="16" t="str">
        <f aca="false">IF(AJ42=0,"",IF(AL42&lt;2,"",IF(OR(ISNUMBER(SEARCH("full",AQ42)),UPPER(TRIM(AQ42))="FT",UPPER(TRIM(AQ42))="FTE"),"FT",IF(AND(OR(ISNUMBER(SEARCH("part",AQ42)),UPPER(TRIM(AQ42))="PT",UPPER(TRIM(AQ42))="PTE"),Apply2026="Yes",OR($P42="",N($P42)&gt;=PT_MinHours)),"PT","None"))))</f>
        <v/>
      </c>
      <c r="AU42" s="16" t="str">
        <f aca="false">IF(AJ42=0,"",IF(AL42&lt;3,"",IF(OR(ISNUMBER(SEARCH("full",AR42)),UPPER(TRIM(AR42))="FT",UPPER(TRIM(AR42))="FTE"),"FT",IF(AND(OR(ISNUMBER(SEARCH("part",AR42)),UPPER(TRIM(AR42))="PT",UPPER(TRIM(AR42))="PTE"),Apply2026="Yes",OR($P42="",N($P42)&gt;=PT_MinHours)),"PT","None"))))</f>
        <v/>
      </c>
      <c r="AV42" s="16" t="str">
        <f aca="false">IF(AJ42=0,"",IF(AND(AL42&gt;=3,AO42&lt;=AsOfDate),AU42,IF(AND(AL42&gt;=2,AN42&lt;=AsOfDate),AT42,AS42)))</f>
        <v/>
      </c>
      <c r="AW42" s="16" t="str">
        <f aca="false">IF(AJ42=0,"",IF(AsOfDate&lt;AK42,-1,12*(YEAR(AsOfDate)-YEAR(AK42))+MONTH(AsOfDate)-MONTH(AK42)-IF(DAY(AsOfDate)&lt;MIN(DAY(AK42),DAY(EOMONTH(AsOfDate,0))),1,0)))</f>
        <v/>
      </c>
      <c r="AX42" s="16" t="str">
        <f aca="false">IF(AJ42=0,"",IF(OR(AL42&lt;2,AN42&gt;AsOfDate),AW42,IF((AN42-1)&lt;AK42,-1,12*(YEAR((AN42-1))-YEAR(AK42))+MONTH((AN42-1))-MONTH(AK42)-IF(DAY((AN42-1))&lt;MIN(DAY(AK42),DAY(EOMONTH((AN42-1),0))),1,0))))</f>
        <v/>
      </c>
      <c r="AY42" s="16" t="str">
        <f aca="false">IF(AJ42=0,"",IF(OR(AL42&lt;3,AO42&gt;AsOfDate),AW42,IF((AO42-1)&lt;AK42,-1,12*(YEAR((AO42-1))-YEAR(AK42))+MONTH((AO42-1))-MONTH(AK42)-IF(DAY((AO42-1))&lt;MIN(DAY(AK42),DAY(EOMONTH((AO42-1),0))),1,0))))</f>
        <v/>
      </c>
      <c r="AZ42" s="16" t="str">
        <f aca="false">IF(AJ42=0,"",IF(PFYDate&lt;AK42,-1,12*(YEAR(PFYDate)-YEAR(AK42))+MONTH(PFYDate)-MONTH(AK42)-IF(DAY(PFYDate)&lt;MIN(DAY(AK42),DAY(EOMONTH(PFYDate,0))),1,0)))</f>
        <v/>
      </c>
      <c r="BA42" s="16" t="str">
        <f aca="false">IF(AJ42=0,"",IF(OR(AL42&lt;2,AN42&gt;PFYDate),AZ42,IF((AN42-1)&lt;AK42,-1,12*(YEAR((AN42-1))-YEAR(AK42))+MONTH((AN42-1))-MONTH(AK42)-IF(DAY((AN42-1))&lt;MIN(DAY(AK42),DAY(EOMONTH((AN42-1),0))),1,0))))</f>
        <v/>
      </c>
      <c r="BB42" s="16" t="str">
        <f aca="false">IF(AJ42=0,"",IF(OR(AL42&lt;3,AO42&gt;PFYDate),AZ42,IF((AO42-1)&lt;AK42,-1,12*(YEAR((AO42-1))-YEAR(AK42))+MONTH((AO42-1))-MONTH(AK42)-IF(DAY((AO42-1))&lt;MIN(DAY(AK42),DAY(EOMONTH((AO42-1),0))),1,0))))</f>
        <v/>
      </c>
      <c r="BC42" s="16" t="str">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
      </c>
      <c r="BD42" s="16" t="str">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
      </c>
      <c r="BE42" s="16" t="str">
        <f aca="false">IF(AJ42=0,"",IF(AV42="FT",IF(AW42&lt;FT_First,FT_First,IF(AW42&lt;FT_Y5,MIN(FT_Y5,FT_First+FT_Int1*(INT((AW42-FT_First)/FT_Int1)+1)),FT_Y5+12*INT((AW42-FT_Y5)/12)+FT_Int2*(INT(MOD(AW42-FT_Y5,12)/FT_Int2)+1))),IF(AV42="PT",IF(AW42&lt;PT_First,PT_First,PT_First+PT_Int*(INT((AW42-PT_First)/PT_Int)+1)),"")))</f>
        <v/>
      </c>
      <c r="BF42" s="16" t="str">
        <f aca="false">IF(AJ42=0,"",IF(NOT(LH_Ready),0,COUNTIFS(INDEX(LH_Data,0,LH_ColFirst),$A42,INDEX(LH_Data,0,LH_ColSur),$B42,INDEX(LH_Data,0,LH_ColCat),BonusCat)))</f>
        <v/>
      </c>
      <c r="BG42" s="16" t="str">
        <f aca="false">IF(AJ42=0,"",IF(OR(NOT(LH_Ready),BF42=0),0,SUMPRODUCT(MAX((INDEX(LH_Data,0,LH_ColFirst)=$A42)*(INDEX(LH_Data,0,LH_ColSur)=$B42)*(INDEX(LH_Data,0,LH_ColCat)=BonusCat)*ROW(LH_Data)))))</f>
        <v/>
      </c>
      <c r="BH42" s="16" t="str">
        <f aca="false">IF(AJ42=0,"",IF(EOMONTH(AsOfDate,-1)&lt;AK42,-1,12*(YEAR(EOMONTH(AsOfDate,-1))-YEAR(AK42))+MONTH(EOMONTH(AsOfDate,-1))-MONTH(AK42)-IF(DAY(EOMONTH(AsOfDate,-1))&lt;MIN(DAY(AK42),DAY(EOMONTH(EOMONTH(AsOfDate,-1),0))),1,0)))</f>
        <v/>
      </c>
      <c r="BI42" s="16" t="str">
        <f aca="false">IF(AJ42=0,"",IF(OR(AL42&lt;2,AN42&gt;EOMONTH(AsOfDate,-1)),BH42,IF((AN42-1)&lt;AK42,-1,12*(YEAR((AN42-1))-YEAR(AK42))+MONTH((AN42-1))-MONTH(AK42)-IF(DAY((AN42-1))&lt;MIN(DAY(AK42),DAY(EOMONTH((AN42-1),0))),1,0))))</f>
        <v/>
      </c>
      <c r="BJ42" s="16" t="str">
        <f aca="false">IF(AJ42=0,"",IF(OR(AL42&lt;3,AO42&gt;EOMONTH(AsOfDate,-1)),BH42,IF((AO42-1)&lt;AK42,-1,12*(YEAR((AO42-1))-YEAR(AK42))+MONTH((AO42-1))-MONTH(AK42)-IF(DAY((AO42-1))&lt;MIN(DAY(AK42),DAY(EOMONTH((AO42-1),0))),1,0))))</f>
        <v/>
      </c>
      <c r="BK42" s="16" t="str">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
      </c>
      <c r="BL42" s="16" t="str">
        <f aca="false">IF(AJ42=0,"",IF(AV42="FT",IF(AW42&lt;FT_First,"",IF(AW42&lt;FT_Y5,FT_First+FT_Int1*INT((AW42-FT_First)/FT_Int1),FT_Y5+FT_Int2*INT((AW42-FT_Y5)/FT_Int2))),IF(AV42="PT",IF(AW42&lt;PT_First,"",PT_First+PT_Int*INT((AW42-PT_First)/PT_Int)),"")))</f>
        <v/>
      </c>
      <c r="BM42" s="16" t="str">
        <f aca="false">IF(AJ42=0,"",IF((SchemeStart-1)&lt;AK42,-1,12*(YEAR((SchemeStart-1))-YEAR(AK42))+MONTH((SchemeStart-1))-MONTH(AK42)-IF(DAY((SchemeStart-1))&lt;MIN(DAY(AK42),DAY(EOMONTH((SchemeStart-1),0))),1,0)))</f>
        <v/>
      </c>
      <c r="BN42" s="16" t="str">
        <f aca="false">IF(AJ42=0,"",IF(OR(AL42&lt;2,AN42&gt;(SchemeStart-1)),BM42,IF((AN42-1)&lt;AK42,-1,12*(YEAR((AN42-1))-YEAR(AK42))+MONTH((AN42-1))-MONTH(AK42)-IF(DAY((AN42-1))&lt;MIN(DAY(AK42),DAY(EOMONTH((AN42-1),0))),1,0))))</f>
        <v/>
      </c>
      <c r="BO42" s="16" t="str">
        <f aca="false">IF(AJ42=0,"",IF(OR(AL42&lt;3,AO42&gt;(SchemeStart-1)),BM42,IF((AO42-1)&lt;AK42,-1,12*(YEAR((AO42-1))-YEAR(AK42))+MONTH((AO42-1))-MONTH(AK42)-IF(DAY((AO42-1))&lt;MIN(DAY(AK42),DAY(EOMONTH((AO42-1),0))),1,0))))</f>
        <v/>
      </c>
      <c r="BP42" s="16" t="str">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
      </c>
      <c r="BQ42" s="0" t="str">
        <f aca="false">IF(LEN($A42&amp;$B42)=0,"",$A42&amp;" "&amp;$B42)</f>
        <v/>
      </c>
    </row>
    <row r="43" customFormat="false" ht="15" hidden="false" customHeight="false" outlineLevel="0" collapsed="false">
      <c r="A43" s="12"/>
      <c r="B43" s="12"/>
      <c r="C43" s="12"/>
      <c r="D43" s="13"/>
      <c r="E43" s="14" t="str">
        <f aca="false">IF(OR(AJ43=0,$D43=""),"",DATE(YEAR(AsOfDate)+IF(DATE(YEAR(AsOfDate),MONTH($D43),DAY($D43))&lt;=AsOfDate,1,0),MONTH($D43),DAY($D43)))</f>
        <v/>
      </c>
      <c r="F43" s="13"/>
      <c r="G43" s="13"/>
      <c r="H43" s="13"/>
      <c r="I43" s="13"/>
      <c r="J43" s="13"/>
      <c r="K43" s="14" t="str">
        <f aca="false">IF(AJ43=0,"",DATE(YEAR(AsOfDate)+IF(DATE(YEAR(AsOfDate),MONTH(AK43),DAY(AK43))&lt;=AsOfDate,1,0),MONTH(AK43),DAY(AK43)))</f>
        <v/>
      </c>
      <c r="L43" s="15" t="str">
        <f aca="false">IF(AJ43=0,"",ROUND((AsOfDate-AK43)/365.25,1))</f>
        <v/>
      </c>
      <c r="M43" s="16" t="str">
        <f aca="false">IF(AJ43=0,"",IF(AsOfDate&lt;AK43,"-",DATEDIF(AK43,AsOfDate,"y")&amp;"y "&amp;DATEDIF(AK43,AsOfDate,"ym")&amp;"m "&amp;DATEDIF(AK43,AsOfDate,"md")&amp;"d"))</f>
        <v/>
      </c>
      <c r="N43" s="17" t="str">
        <f aca="false">IF(AJ43=0,"",O43*HoursPerDay)</f>
        <v/>
      </c>
      <c r="O43" s="17" t="str">
        <f aca="false">IF(AJ43=0,"",MAX(0,BC43-BP43))</f>
        <v/>
      </c>
      <c r="P43" s="18"/>
      <c r="Q43" s="16"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
      </c>
      <c r="R43" s="16" t="str">
        <f aca="false">IF(AJ43=0,"",IF(AV43="None",IF(O43&gt;0,"No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IF(AJ43=0,"",IF(AV43="None","",EDATE(AK43,BE43)))</f>
        <v/>
      </c>
      <c r="T43" s="17" t="str">
        <f aca="false">IF(AJ43=0,"",IF(NOT(LH_Ready),"",IF($F43&gt;PFYDate,0,IF(LH_ColPeriod=0,W43-U43+V43,SUMIFS(INDEX(LH_Data,0,LH_ColAcc),INDEX(LH_Data,0,LH_ColFirst),$A43,INDEX(LH_Data,0,LH_ColSur),$B43,INDEX(LH_Data,0,LH_ColCat),BonusCat,INDEX(LH_Data,0,LH_ColPeriod),LH_OpenLabel)*UnitFactor))))</f>
        <v/>
      </c>
      <c r="U43" s="17" t="str">
        <f aca="false">IF(AJ43=0,"",IF(NOT(LH_Ready),"",SUMIFS(INDEX(LH_Data,0,LH_ColAcc),INDEX(LH_Data,0,LH_ColFirst),$A43,INDEX(LH_Data,0,LH_ColSur),$B43,INDEX(LH_Data,0,LH_ColCat),BonusCat,INDEX(LH_Data,0,LH_ColStart),"&gt;="&amp;AK43)*UnitFactor))</f>
        <v/>
      </c>
      <c r="V43" s="17" t="str">
        <f aca="false">IF(AJ43=0,"",IF(NOT(LH_Ready),"",SUMIFS(INDEX(LH_Data,0,LH_ColTaken),INDEX(LH_Data,0,LH_ColFirst),$A43,INDEX(LH_Data,0,LH_ColSur),$B43,INDEX(LH_Data,0,LH_ColCat),BonusCat,INDEX(LH_Data,0,LH_ColStart),"&gt;="&amp;AK43)*UnitFactor))</f>
        <v/>
      </c>
      <c r="W43" s="17" t="str">
        <f aca="false">IF(AJ43=0,"",IF(NOT(LH_Ready),"",IF(BG43=0,0,INDEX(INDEX(LH_Data,0,LH_ColClose),BG43-1)*UnitFactor)))</f>
        <v/>
      </c>
      <c r="X43" s="17" t="str">
        <f aca="false">IF(AJ43=0,"",(MAX(0,BC43-BP43)-MAX(0,BD43-BP43))*HoursPerDay)</f>
        <v/>
      </c>
      <c r="Y43" s="17" t="str">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
      </c>
      <c r="Z43" s="16" t="str">
        <f aca="false">IF(OR(AJ43=0,Y43=""),"",IF(Y43&gt;0,"Yes","No"))</f>
        <v/>
      </c>
      <c r="AA43" s="16"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
      </c>
      <c r="AB43" s="17" t="str">
        <f aca="false">IF(OR(AJ43=0,T43=""),"",MAX(0,BD43-BP43)*HoursPerDay-T43)</f>
        <v/>
      </c>
      <c r="AC43" s="16" t="str">
        <f aca="false">IF(AJ43=0,"",BF43)</f>
        <v/>
      </c>
      <c r="AD43" s="16"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17" t="str">
        <f aca="false">IF(AJ43=0,"",O43-MAX(0,BK43-BP43))</f>
        <v/>
      </c>
      <c r="AF43" s="14" t="str">
        <f aca="false">IF(OR(AJ43=0,AE43="",N(AE43)=0,BL43=""),"",EDATE(AK43,BL43))</f>
        <v/>
      </c>
      <c r="AG43" s="17" t="str">
        <f aca="false">IF(AJ43=0,"",MIN(BC43,BP43))</f>
        <v/>
      </c>
      <c r="AH43" s="12"/>
      <c r="AI43" s="12"/>
      <c r="AJ43" s="16" t="n">
        <f aca="false">IF(OR(LEN($A43&amp;$B43)=0,$F43=""),0,1)</f>
        <v>0</v>
      </c>
      <c r="AK43" s="14" t="str">
        <f aca="false">IF(AJ43=0,"",IF(PreSchemeCounts="No",MAX(SchemeStart,IF($J43&lt;&gt;"",$J43,IF(OR(CasualCounts="Yes",COUNT($G43:$I43)=0),$F43,IF(Apply2026="No",IF($I43="",$F43,$I43),IF(COUNT($H43:$I43)=0,$F43,MIN($H43:$I43)))))),IF($J43&lt;&gt;"",$J43,IF(OR(CasualCounts="Yes",COUNT($G43:$I43)=0),$F43,IF(Apply2026="No",IF($I43="",$F43,$I43),IF(COUNT($H43:$I43)=0,$F43,MIN($H43:$I43)))))))</f>
        <v/>
      </c>
      <c r="AL43" s="16" t="str">
        <f aca="false">IF(AJ43=0,"",COUNT($G43:$I43))</f>
        <v/>
      </c>
      <c r="AM43" s="14" t="str">
        <f aca="false">IF(AJ43=0,"",IFERROR(SMALL($G43:$I43,1),""))</f>
        <v/>
      </c>
      <c r="AN43" s="14" t="str">
        <f aca="false">IF(AJ43=0,"",IFERROR(SMALL($G43:$I43,2),""))</f>
        <v/>
      </c>
      <c r="AO43" s="14" t="str">
        <f aca="false">IF(AJ43=0,"",IFERROR(SMALL($G43:$I43,3),""))</f>
        <v/>
      </c>
      <c r="AP43" s="16" t="str">
        <f aca="false">IF(AJ43=0,"",IF(AM43="","",IF(AM43=$H43,"Part-Time",IF(AM43=$I43,"Full-Time","Casual"))))</f>
        <v/>
      </c>
      <c r="AQ43" s="16" t="str">
        <f aca="false">IF(AJ43=0,"",IF(AN43="","",IF(AN43=$H43,"Part-Time",IF(AN43=$I43,"Full-Time","Casual"))))</f>
        <v/>
      </c>
      <c r="AR43" s="16" t="str">
        <f aca="false">IF(AJ43=0,"",IF(AO43="","",IF(AO43=$H43,"Part-Time",IF(AO43=$I43,"Full-Time","Casual"))))</f>
        <v/>
      </c>
      <c r="AS43" s="16"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
      </c>
      <c r="AT43" s="16" t="str">
        <f aca="false">IF(AJ43=0,"",IF(AL43&lt;2,"",IF(OR(ISNUMBER(SEARCH("full",AQ43)),UPPER(TRIM(AQ43))="FT",UPPER(TRIM(AQ43))="FTE"),"FT",IF(AND(OR(ISNUMBER(SEARCH("part",AQ43)),UPPER(TRIM(AQ43))="PT",UPPER(TRIM(AQ43))="PTE"),Apply2026="Yes",OR($P43="",N($P43)&gt;=PT_MinHours)),"PT","None"))))</f>
        <v/>
      </c>
      <c r="AU43" s="16" t="str">
        <f aca="false">IF(AJ43=0,"",IF(AL43&lt;3,"",IF(OR(ISNUMBER(SEARCH("full",AR43)),UPPER(TRIM(AR43))="FT",UPPER(TRIM(AR43))="FTE"),"FT",IF(AND(OR(ISNUMBER(SEARCH("part",AR43)),UPPER(TRIM(AR43))="PT",UPPER(TRIM(AR43))="PTE"),Apply2026="Yes",OR($P43="",N($P43)&gt;=PT_MinHours)),"PT","None"))))</f>
        <v/>
      </c>
      <c r="AV43" s="16" t="str">
        <f aca="false">IF(AJ43=0,"",IF(AND(AL43&gt;=3,AO43&lt;=AsOfDate),AU43,IF(AND(AL43&gt;=2,AN43&lt;=AsOfDate),AT43,AS43)))</f>
        <v/>
      </c>
      <c r="AW43" s="16" t="str">
        <f aca="false">IF(AJ43=0,"",IF(AsOfDate&lt;AK43,-1,12*(YEAR(AsOfDate)-YEAR(AK43))+MONTH(AsOfDate)-MONTH(AK43)-IF(DAY(AsOfDate)&lt;MIN(DAY(AK43),DAY(EOMONTH(AsOfDate,0))),1,0)))</f>
        <v/>
      </c>
      <c r="AX43" s="16" t="str">
        <f aca="false">IF(AJ43=0,"",IF(OR(AL43&lt;2,AN43&gt;AsOfDate),AW43,IF((AN43-1)&lt;AK43,-1,12*(YEAR((AN43-1))-YEAR(AK43))+MONTH((AN43-1))-MONTH(AK43)-IF(DAY((AN43-1))&lt;MIN(DAY(AK43),DAY(EOMONTH((AN43-1),0))),1,0))))</f>
        <v/>
      </c>
      <c r="AY43" s="16" t="str">
        <f aca="false">IF(AJ43=0,"",IF(OR(AL43&lt;3,AO43&gt;AsOfDate),AW43,IF((AO43-1)&lt;AK43,-1,12*(YEAR((AO43-1))-YEAR(AK43))+MONTH((AO43-1))-MONTH(AK43)-IF(DAY((AO43-1))&lt;MIN(DAY(AK43),DAY(EOMONTH((AO43-1),0))),1,0))))</f>
        <v/>
      </c>
      <c r="AZ43" s="16" t="str">
        <f aca="false">IF(AJ43=0,"",IF(PFYDate&lt;AK43,-1,12*(YEAR(PFYDate)-YEAR(AK43))+MONTH(PFYDate)-MONTH(AK43)-IF(DAY(PFYDate)&lt;MIN(DAY(AK43),DAY(EOMONTH(PFYDate,0))),1,0)))</f>
        <v/>
      </c>
      <c r="BA43" s="16" t="str">
        <f aca="false">IF(AJ43=0,"",IF(OR(AL43&lt;2,AN43&gt;PFYDate),AZ43,IF((AN43-1)&lt;AK43,-1,12*(YEAR((AN43-1))-YEAR(AK43))+MONTH((AN43-1))-MONTH(AK43)-IF(DAY((AN43-1))&lt;MIN(DAY(AK43),DAY(EOMONTH((AN43-1),0))),1,0))))</f>
        <v/>
      </c>
      <c r="BB43" s="16" t="str">
        <f aca="false">IF(AJ43=0,"",IF(OR(AL43&lt;3,AO43&gt;PFYDate),AZ43,IF((AO43-1)&lt;AK43,-1,12*(YEAR((AO43-1))-YEAR(AK43))+MONTH((AO43-1))-MONTH(AK43)-IF(DAY((AO43-1))&lt;MIN(DAY(AK43),DAY(EOMONTH((AO43-1),0))),1,0))))</f>
        <v/>
      </c>
      <c r="BC43" s="16" t="str">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
      </c>
      <c r="BD43" s="16" t="str">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
      </c>
      <c r="BE43" s="16" t="str">
        <f aca="false">IF(AJ43=0,"",IF(AV43="FT",IF(AW43&lt;FT_First,FT_First,IF(AW43&lt;FT_Y5,MIN(FT_Y5,FT_First+FT_Int1*(INT((AW43-FT_First)/FT_Int1)+1)),FT_Y5+12*INT((AW43-FT_Y5)/12)+FT_Int2*(INT(MOD(AW43-FT_Y5,12)/FT_Int2)+1))),IF(AV43="PT",IF(AW43&lt;PT_First,PT_First,PT_First+PT_Int*(INT((AW43-PT_First)/PT_Int)+1)),"")))</f>
        <v/>
      </c>
      <c r="BF43" s="16" t="str">
        <f aca="false">IF(AJ43=0,"",IF(NOT(LH_Ready),0,COUNTIFS(INDEX(LH_Data,0,LH_ColFirst),$A43,INDEX(LH_Data,0,LH_ColSur),$B43,INDEX(LH_Data,0,LH_ColCat),BonusCat)))</f>
        <v/>
      </c>
      <c r="BG43" s="16" t="str">
        <f aca="false">IF(AJ43=0,"",IF(OR(NOT(LH_Ready),BF43=0),0,SUMPRODUCT(MAX((INDEX(LH_Data,0,LH_ColFirst)=$A43)*(INDEX(LH_Data,0,LH_ColSur)=$B43)*(INDEX(LH_Data,0,LH_ColCat)=BonusCat)*ROW(LH_Data)))))</f>
        <v/>
      </c>
      <c r="BH43" s="16" t="str">
        <f aca="false">IF(AJ43=0,"",IF(EOMONTH(AsOfDate,-1)&lt;AK43,-1,12*(YEAR(EOMONTH(AsOfDate,-1))-YEAR(AK43))+MONTH(EOMONTH(AsOfDate,-1))-MONTH(AK43)-IF(DAY(EOMONTH(AsOfDate,-1))&lt;MIN(DAY(AK43),DAY(EOMONTH(EOMONTH(AsOfDate,-1),0))),1,0)))</f>
        <v/>
      </c>
      <c r="BI43" s="16" t="str">
        <f aca="false">IF(AJ43=0,"",IF(OR(AL43&lt;2,AN43&gt;EOMONTH(AsOfDate,-1)),BH43,IF((AN43-1)&lt;AK43,-1,12*(YEAR((AN43-1))-YEAR(AK43))+MONTH((AN43-1))-MONTH(AK43)-IF(DAY((AN43-1))&lt;MIN(DAY(AK43),DAY(EOMONTH((AN43-1),0))),1,0))))</f>
        <v/>
      </c>
      <c r="BJ43" s="16" t="str">
        <f aca="false">IF(AJ43=0,"",IF(OR(AL43&lt;3,AO43&gt;EOMONTH(AsOfDate,-1)),BH43,IF((AO43-1)&lt;AK43,-1,12*(YEAR((AO43-1))-YEAR(AK43))+MONTH((AO43-1))-MONTH(AK43)-IF(DAY((AO43-1))&lt;MIN(DAY(AK43),DAY(EOMONTH((AO43-1),0))),1,0))))</f>
        <v/>
      </c>
      <c r="BK43" s="16" t="str">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
      </c>
      <c r="BL43" s="16" t="str">
        <f aca="false">IF(AJ43=0,"",IF(AV43="FT",IF(AW43&lt;FT_First,"",IF(AW43&lt;FT_Y5,FT_First+FT_Int1*INT((AW43-FT_First)/FT_Int1),FT_Y5+FT_Int2*INT((AW43-FT_Y5)/FT_Int2))),IF(AV43="PT",IF(AW43&lt;PT_First,"",PT_First+PT_Int*INT((AW43-PT_First)/PT_Int)),"")))</f>
        <v/>
      </c>
      <c r="BM43" s="16" t="str">
        <f aca="false">IF(AJ43=0,"",IF((SchemeStart-1)&lt;AK43,-1,12*(YEAR((SchemeStart-1))-YEAR(AK43))+MONTH((SchemeStart-1))-MONTH(AK43)-IF(DAY((SchemeStart-1))&lt;MIN(DAY(AK43),DAY(EOMONTH((SchemeStart-1),0))),1,0)))</f>
        <v/>
      </c>
      <c r="BN43" s="16" t="str">
        <f aca="false">IF(AJ43=0,"",IF(OR(AL43&lt;2,AN43&gt;(SchemeStart-1)),BM43,IF((AN43-1)&lt;AK43,-1,12*(YEAR((AN43-1))-YEAR(AK43))+MONTH((AN43-1))-MONTH(AK43)-IF(DAY((AN43-1))&lt;MIN(DAY(AK43),DAY(EOMONTH((AN43-1),0))),1,0))))</f>
        <v/>
      </c>
      <c r="BO43" s="16" t="str">
        <f aca="false">IF(AJ43=0,"",IF(OR(AL43&lt;3,AO43&gt;(SchemeStart-1)),BM43,IF((AO43-1)&lt;AK43,-1,12*(YEAR((AO43-1))-YEAR(AK43))+MONTH((AO43-1))-MONTH(AK43)-IF(DAY((AO43-1))&lt;MIN(DAY(AK43),DAY(EOMONTH((AO43-1),0))),1,0))))</f>
        <v/>
      </c>
      <c r="BP43" s="16" t="str">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
      </c>
      <c r="BQ43" s="0" t="str">
        <f aca="false">IF(LEN($A43&amp;$B43)=0,"",$A43&amp;" "&amp;$B43)</f>
        <v/>
      </c>
    </row>
    <row r="44" customFormat="false" ht="15" hidden="false" customHeight="false" outlineLevel="0" collapsed="false">
      <c r="A44" s="12"/>
      <c r="B44" s="12"/>
      <c r="C44" s="12"/>
      <c r="D44" s="13"/>
      <c r="E44" s="14" t="str">
        <f aca="false">IF(OR(AJ44=0,$D44=""),"",DATE(YEAR(AsOfDate)+IF(DATE(YEAR(AsOfDate),MONTH($D44),DAY($D44))&lt;=AsOfDate,1,0),MONTH($D44),DAY($D44)))</f>
        <v/>
      </c>
      <c r="F44" s="13"/>
      <c r="G44" s="13"/>
      <c r="H44" s="13"/>
      <c r="I44" s="13"/>
      <c r="J44" s="13"/>
      <c r="K44" s="14" t="str">
        <f aca="false">IF(AJ44=0,"",DATE(YEAR(AsOfDate)+IF(DATE(YEAR(AsOfDate),MONTH(AK44),DAY(AK44))&lt;=AsOfDate,1,0),MONTH(AK44),DAY(AK44)))</f>
        <v/>
      </c>
      <c r="L44" s="15" t="str">
        <f aca="false">IF(AJ44=0,"",ROUND((AsOfDate-AK44)/365.25,1))</f>
        <v/>
      </c>
      <c r="M44" s="16" t="str">
        <f aca="false">IF(AJ44=0,"",IF(AsOfDate&lt;AK44,"-",DATEDIF(AK44,AsOfDate,"y")&amp;"y "&amp;DATEDIF(AK44,AsOfDate,"ym")&amp;"m "&amp;DATEDIF(AK44,AsOfDate,"md")&amp;"d"))</f>
        <v/>
      </c>
      <c r="N44" s="17" t="str">
        <f aca="false">IF(AJ44=0,"",O44*HoursPerDay)</f>
        <v/>
      </c>
      <c r="O44" s="17" t="str">
        <f aca="false">IF(AJ44=0,"",MAX(0,BC44-BP44))</f>
        <v/>
      </c>
      <c r="P44" s="18"/>
      <c r="Q44" s="16"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16" t="str">
        <f aca="false">IF(AJ44=0,"",IF(AV44="None",IF(O44&gt;0,"No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IF(AJ44=0,"",IF(AV44="None","",EDATE(AK44,BE44)))</f>
        <v/>
      </c>
      <c r="T44" s="17" t="str">
        <f aca="false">IF(AJ44=0,"",IF(NOT(LH_Ready),"",IF($F44&gt;PFYDate,0,IF(LH_ColPeriod=0,W44-U44+V44,SUMIFS(INDEX(LH_Data,0,LH_ColAcc),INDEX(LH_Data,0,LH_ColFirst),$A44,INDEX(LH_Data,0,LH_ColSur),$B44,INDEX(LH_Data,0,LH_ColCat),BonusCat,INDEX(LH_Data,0,LH_ColPeriod),LH_OpenLabel)*UnitFactor))))</f>
        <v/>
      </c>
      <c r="U44" s="17" t="str">
        <f aca="false">IF(AJ44=0,"",IF(NOT(LH_Ready),"",SUMIFS(INDEX(LH_Data,0,LH_ColAcc),INDEX(LH_Data,0,LH_ColFirst),$A44,INDEX(LH_Data,0,LH_ColSur),$B44,INDEX(LH_Data,0,LH_ColCat),BonusCat,INDEX(LH_Data,0,LH_ColStart),"&gt;="&amp;AK44)*UnitFactor))</f>
        <v/>
      </c>
      <c r="V44" s="17" t="str">
        <f aca="false">IF(AJ44=0,"",IF(NOT(LH_Ready),"",SUMIFS(INDEX(LH_Data,0,LH_ColTaken),INDEX(LH_Data,0,LH_ColFirst),$A44,INDEX(LH_Data,0,LH_ColSur),$B44,INDEX(LH_Data,0,LH_ColCat),BonusCat,INDEX(LH_Data,0,LH_ColStart),"&gt;="&amp;AK44)*UnitFactor))</f>
        <v/>
      </c>
      <c r="W44" s="17" t="str">
        <f aca="false">IF(AJ44=0,"",IF(NOT(LH_Ready),"",IF(BG44=0,0,INDEX(INDEX(LH_Data,0,LH_ColClose),BG44-1)*UnitFactor)))</f>
        <v/>
      </c>
      <c r="X44" s="17" t="str">
        <f aca="false">IF(AJ44=0,"",(MAX(0,BC44-BP44)-MAX(0,BD44-BP44))*HoursPerDay)</f>
        <v/>
      </c>
      <c r="Y44" s="17" t="str">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
      </c>
      <c r="Z44" s="16" t="str">
        <f aca="false">IF(OR(AJ44=0,Y44=""),"",IF(Y44&gt;0,"Yes","No"))</f>
        <v/>
      </c>
      <c r="AA44" s="16"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
      </c>
      <c r="AB44" s="17" t="str">
        <f aca="false">IF(OR(AJ44=0,T44=""),"",MAX(0,BD44-BP44)*HoursPerDay-T44)</f>
        <v/>
      </c>
      <c r="AC44" s="16" t="str">
        <f aca="false">IF(AJ44=0,"",BF44)</f>
        <v/>
      </c>
      <c r="AD44" s="16"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17" t="str">
        <f aca="false">IF(AJ44=0,"",O44-MAX(0,BK44-BP44))</f>
        <v/>
      </c>
      <c r="AF44" s="14" t="str">
        <f aca="false">IF(OR(AJ44=0,AE44="",N(AE44)=0,BL44=""),"",EDATE(AK44,BL44))</f>
        <v/>
      </c>
      <c r="AG44" s="17" t="str">
        <f aca="false">IF(AJ44=0,"",MIN(BC44,BP44))</f>
        <v/>
      </c>
      <c r="AH44" s="12"/>
      <c r="AI44" s="12"/>
      <c r="AJ44" s="16" t="n">
        <f aca="false">IF(OR(LEN($A44&amp;$B44)=0,$F44=""),0,1)</f>
        <v>0</v>
      </c>
      <c r="AK44" s="14" t="str">
        <f aca="false">IF(AJ44=0,"",IF(PreSchemeCounts="No",MAX(SchemeStart,IF($J44&lt;&gt;"",$J44,IF(OR(CasualCounts="Yes",COUNT($G44:$I44)=0),$F44,IF(Apply2026="No",IF($I44="",$F44,$I44),IF(COUNT($H44:$I44)=0,$F44,MIN($H44:$I44)))))),IF($J44&lt;&gt;"",$J44,IF(OR(CasualCounts="Yes",COUNT($G44:$I44)=0),$F44,IF(Apply2026="No",IF($I44="",$F44,$I44),IF(COUNT($H44:$I44)=0,$F44,MIN($H44:$I44)))))))</f>
        <v/>
      </c>
      <c r="AL44" s="16" t="str">
        <f aca="false">IF(AJ44=0,"",COUNT($G44:$I44))</f>
        <v/>
      </c>
      <c r="AM44" s="14" t="str">
        <f aca="false">IF(AJ44=0,"",IFERROR(SMALL($G44:$I44,1),""))</f>
        <v/>
      </c>
      <c r="AN44" s="14" t="str">
        <f aca="false">IF(AJ44=0,"",IFERROR(SMALL($G44:$I44,2),""))</f>
        <v/>
      </c>
      <c r="AO44" s="14" t="str">
        <f aca="false">IF(AJ44=0,"",IFERROR(SMALL($G44:$I44,3),""))</f>
        <v/>
      </c>
      <c r="AP44" s="16" t="str">
        <f aca="false">IF(AJ44=0,"",IF(AM44="","",IF(AM44=$H44,"Part-Time",IF(AM44=$I44,"Full-Time","Casual"))))</f>
        <v/>
      </c>
      <c r="AQ44" s="16" t="str">
        <f aca="false">IF(AJ44=0,"",IF(AN44="","",IF(AN44=$H44,"Part-Time",IF(AN44=$I44,"Full-Time","Casual"))))</f>
        <v/>
      </c>
      <c r="AR44" s="16" t="str">
        <f aca="false">IF(AJ44=0,"",IF(AO44="","",IF(AO44=$H44,"Part-Time",IF(AO44=$I44,"Full-Time","Casual"))))</f>
        <v/>
      </c>
      <c r="AS44" s="16"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
      </c>
      <c r="AT44" s="16" t="str">
        <f aca="false">IF(AJ44=0,"",IF(AL44&lt;2,"",IF(OR(ISNUMBER(SEARCH("full",AQ44)),UPPER(TRIM(AQ44))="FT",UPPER(TRIM(AQ44))="FTE"),"FT",IF(AND(OR(ISNUMBER(SEARCH("part",AQ44)),UPPER(TRIM(AQ44))="PT",UPPER(TRIM(AQ44))="PTE"),Apply2026="Yes",OR($P44="",N($P44)&gt;=PT_MinHours)),"PT","None"))))</f>
        <v/>
      </c>
      <c r="AU44" s="16" t="str">
        <f aca="false">IF(AJ44=0,"",IF(AL44&lt;3,"",IF(OR(ISNUMBER(SEARCH("full",AR44)),UPPER(TRIM(AR44))="FT",UPPER(TRIM(AR44))="FTE"),"FT",IF(AND(OR(ISNUMBER(SEARCH("part",AR44)),UPPER(TRIM(AR44))="PT",UPPER(TRIM(AR44))="PTE"),Apply2026="Yes",OR($P44="",N($P44)&gt;=PT_MinHours)),"PT","None"))))</f>
        <v/>
      </c>
      <c r="AV44" s="16" t="str">
        <f aca="false">IF(AJ44=0,"",IF(AND(AL44&gt;=3,AO44&lt;=AsOfDate),AU44,IF(AND(AL44&gt;=2,AN44&lt;=AsOfDate),AT44,AS44)))</f>
        <v/>
      </c>
      <c r="AW44" s="16" t="str">
        <f aca="false">IF(AJ44=0,"",IF(AsOfDate&lt;AK44,-1,12*(YEAR(AsOfDate)-YEAR(AK44))+MONTH(AsOfDate)-MONTH(AK44)-IF(DAY(AsOfDate)&lt;MIN(DAY(AK44),DAY(EOMONTH(AsOfDate,0))),1,0)))</f>
        <v/>
      </c>
      <c r="AX44" s="16" t="str">
        <f aca="false">IF(AJ44=0,"",IF(OR(AL44&lt;2,AN44&gt;AsOfDate),AW44,IF((AN44-1)&lt;AK44,-1,12*(YEAR((AN44-1))-YEAR(AK44))+MONTH((AN44-1))-MONTH(AK44)-IF(DAY((AN44-1))&lt;MIN(DAY(AK44),DAY(EOMONTH((AN44-1),0))),1,0))))</f>
        <v/>
      </c>
      <c r="AY44" s="16" t="str">
        <f aca="false">IF(AJ44=0,"",IF(OR(AL44&lt;3,AO44&gt;AsOfDate),AW44,IF((AO44-1)&lt;AK44,-1,12*(YEAR((AO44-1))-YEAR(AK44))+MONTH((AO44-1))-MONTH(AK44)-IF(DAY((AO44-1))&lt;MIN(DAY(AK44),DAY(EOMONTH((AO44-1),0))),1,0))))</f>
        <v/>
      </c>
      <c r="AZ44" s="16" t="str">
        <f aca="false">IF(AJ44=0,"",IF(PFYDate&lt;AK44,-1,12*(YEAR(PFYDate)-YEAR(AK44))+MONTH(PFYDate)-MONTH(AK44)-IF(DAY(PFYDate)&lt;MIN(DAY(AK44),DAY(EOMONTH(PFYDate,0))),1,0)))</f>
        <v/>
      </c>
      <c r="BA44" s="16" t="str">
        <f aca="false">IF(AJ44=0,"",IF(OR(AL44&lt;2,AN44&gt;PFYDate),AZ44,IF((AN44-1)&lt;AK44,-1,12*(YEAR((AN44-1))-YEAR(AK44))+MONTH((AN44-1))-MONTH(AK44)-IF(DAY((AN44-1))&lt;MIN(DAY(AK44),DAY(EOMONTH((AN44-1),0))),1,0))))</f>
        <v/>
      </c>
      <c r="BB44" s="16" t="str">
        <f aca="false">IF(AJ44=0,"",IF(OR(AL44&lt;3,AO44&gt;PFYDate),AZ44,IF((AO44-1)&lt;AK44,-1,12*(YEAR((AO44-1))-YEAR(AK44))+MONTH((AO44-1))-MONTH(AK44)-IF(DAY((AO44-1))&lt;MIN(DAY(AK44),DAY(EOMONTH((AO44-1),0))),1,0))))</f>
        <v/>
      </c>
      <c r="BC44" s="16" t="str">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
      </c>
      <c r="BD44" s="16" t="str">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
      </c>
      <c r="BE44" s="16" t="str">
        <f aca="false">IF(AJ44=0,"",IF(AV44="FT",IF(AW44&lt;FT_First,FT_First,IF(AW44&lt;FT_Y5,MIN(FT_Y5,FT_First+FT_Int1*(INT((AW44-FT_First)/FT_Int1)+1)),FT_Y5+12*INT((AW44-FT_Y5)/12)+FT_Int2*(INT(MOD(AW44-FT_Y5,12)/FT_Int2)+1))),IF(AV44="PT",IF(AW44&lt;PT_First,PT_First,PT_First+PT_Int*(INT((AW44-PT_First)/PT_Int)+1)),"")))</f>
        <v/>
      </c>
      <c r="BF44" s="16" t="str">
        <f aca="false">IF(AJ44=0,"",IF(NOT(LH_Ready),0,COUNTIFS(INDEX(LH_Data,0,LH_ColFirst),$A44,INDEX(LH_Data,0,LH_ColSur),$B44,INDEX(LH_Data,0,LH_ColCat),BonusCat)))</f>
        <v/>
      </c>
      <c r="BG44" s="16" t="str">
        <f aca="false">IF(AJ44=0,"",IF(OR(NOT(LH_Ready),BF44=0),0,SUMPRODUCT(MAX((INDEX(LH_Data,0,LH_ColFirst)=$A44)*(INDEX(LH_Data,0,LH_ColSur)=$B44)*(INDEX(LH_Data,0,LH_ColCat)=BonusCat)*ROW(LH_Data)))))</f>
        <v/>
      </c>
      <c r="BH44" s="16" t="str">
        <f aca="false">IF(AJ44=0,"",IF(EOMONTH(AsOfDate,-1)&lt;AK44,-1,12*(YEAR(EOMONTH(AsOfDate,-1))-YEAR(AK44))+MONTH(EOMONTH(AsOfDate,-1))-MONTH(AK44)-IF(DAY(EOMONTH(AsOfDate,-1))&lt;MIN(DAY(AK44),DAY(EOMONTH(EOMONTH(AsOfDate,-1),0))),1,0)))</f>
        <v/>
      </c>
      <c r="BI44" s="16" t="str">
        <f aca="false">IF(AJ44=0,"",IF(OR(AL44&lt;2,AN44&gt;EOMONTH(AsOfDate,-1)),BH44,IF((AN44-1)&lt;AK44,-1,12*(YEAR((AN44-1))-YEAR(AK44))+MONTH((AN44-1))-MONTH(AK44)-IF(DAY((AN44-1))&lt;MIN(DAY(AK44),DAY(EOMONTH((AN44-1),0))),1,0))))</f>
        <v/>
      </c>
      <c r="BJ44" s="16" t="str">
        <f aca="false">IF(AJ44=0,"",IF(OR(AL44&lt;3,AO44&gt;EOMONTH(AsOfDate,-1)),BH44,IF((AO44-1)&lt;AK44,-1,12*(YEAR((AO44-1))-YEAR(AK44))+MONTH((AO44-1))-MONTH(AK44)-IF(DAY((AO44-1))&lt;MIN(DAY(AK44),DAY(EOMONTH((AO44-1),0))),1,0))))</f>
        <v/>
      </c>
      <c r="BK44" s="16" t="str">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
      </c>
      <c r="BL44" s="16" t="str">
        <f aca="false">IF(AJ44=0,"",IF(AV44="FT",IF(AW44&lt;FT_First,"",IF(AW44&lt;FT_Y5,FT_First+FT_Int1*INT((AW44-FT_First)/FT_Int1),FT_Y5+FT_Int2*INT((AW44-FT_Y5)/FT_Int2))),IF(AV44="PT",IF(AW44&lt;PT_First,"",PT_First+PT_Int*INT((AW44-PT_First)/PT_Int)),"")))</f>
        <v/>
      </c>
      <c r="BM44" s="16" t="str">
        <f aca="false">IF(AJ44=0,"",IF((SchemeStart-1)&lt;AK44,-1,12*(YEAR((SchemeStart-1))-YEAR(AK44))+MONTH((SchemeStart-1))-MONTH(AK44)-IF(DAY((SchemeStart-1))&lt;MIN(DAY(AK44),DAY(EOMONTH((SchemeStart-1),0))),1,0)))</f>
        <v/>
      </c>
      <c r="BN44" s="16" t="str">
        <f aca="false">IF(AJ44=0,"",IF(OR(AL44&lt;2,AN44&gt;(SchemeStart-1)),BM44,IF((AN44-1)&lt;AK44,-1,12*(YEAR((AN44-1))-YEAR(AK44))+MONTH((AN44-1))-MONTH(AK44)-IF(DAY((AN44-1))&lt;MIN(DAY(AK44),DAY(EOMONTH((AN44-1),0))),1,0))))</f>
        <v/>
      </c>
      <c r="BO44" s="16" t="str">
        <f aca="false">IF(AJ44=0,"",IF(OR(AL44&lt;3,AO44&gt;(SchemeStart-1)),BM44,IF((AO44-1)&lt;AK44,-1,12*(YEAR((AO44-1))-YEAR(AK44))+MONTH((AO44-1))-MONTH(AK44)-IF(DAY((AO44-1))&lt;MIN(DAY(AK44),DAY(EOMONTH((AO44-1),0))),1,0))))</f>
        <v/>
      </c>
      <c r="BP44" s="16" t="str">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
      </c>
      <c r="BQ44" s="0" t="str">
        <f aca="false">IF(LEN($A44&amp;$B44)=0,"",$A44&amp;" "&amp;$B44)</f>
        <v/>
      </c>
    </row>
    <row r="45" customFormat="false" ht="15" hidden="false" customHeight="false" outlineLevel="0" collapsed="false">
      <c r="A45" s="12"/>
      <c r="B45" s="12"/>
      <c r="C45" s="12"/>
      <c r="D45" s="13"/>
      <c r="E45" s="14" t="str">
        <f aca="false">IF(OR(AJ45=0,$D45=""),"",DATE(YEAR(AsOfDate)+IF(DATE(YEAR(AsOfDate),MONTH($D45),DAY($D45))&lt;=AsOfDate,1,0),MONTH($D45),DAY($D45)))</f>
        <v/>
      </c>
      <c r="F45" s="13"/>
      <c r="G45" s="13"/>
      <c r="H45" s="13"/>
      <c r="I45" s="13"/>
      <c r="J45" s="13"/>
      <c r="K45" s="14" t="str">
        <f aca="false">IF(AJ45=0,"",DATE(YEAR(AsOfDate)+IF(DATE(YEAR(AsOfDate),MONTH(AK45),DAY(AK45))&lt;=AsOfDate,1,0),MONTH(AK45),DAY(AK45)))</f>
        <v/>
      </c>
      <c r="L45" s="15" t="str">
        <f aca="false">IF(AJ45=0,"",ROUND((AsOfDate-AK45)/365.25,1))</f>
        <v/>
      </c>
      <c r="M45" s="16" t="str">
        <f aca="false">IF(AJ45=0,"",IF(AsOfDate&lt;AK45,"-",DATEDIF(AK45,AsOfDate,"y")&amp;"y "&amp;DATEDIF(AK45,AsOfDate,"ym")&amp;"m "&amp;DATEDIF(AK45,AsOfDate,"md")&amp;"d"))</f>
        <v/>
      </c>
      <c r="N45" s="17" t="str">
        <f aca="false">IF(AJ45=0,"",O45*HoursPerDay)</f>
        <v/>
      </c>
      <c r="O45" s="17" t="str">
        <f aca="false">IF(AJ45=0,"",MAX(0,BC45-BP45))</f>
        <v/>
      </c>
      <c r="P45" s="18"/>
      <c r="Q45" s="16"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16" t="str">
        <f aca="false">IF(AJ45=0,"",IF(AV45="None",IF(O45&gt;0,"No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IF(AJ45=0,"",IF(AV45="None","",EDATE(AK45,BE45)))</f>
        <v/>
      </c>
      <c r="T45" s="17" t="str">
        <f aca="false">IF(AJ45=0,"",IF(NOT(LH_Ready),"",IF($F45&gt;PFYDate,0,IF(LH_ColPeriod=0,W45-U45+V45,SUMIFS(INDEX(LH_Data,0,LH_ColAcc),INDEX(LH_Data,0,LH_ColFirst),$A45,INDEX(LH_Data,0,LH_ColSur),$B45,INDEX(LH_Data,0,LH_ColCat),BonusCat,INDEX(LH_Data,0,LH_ColPeriod),LH_OpenLabel)*UnitFactor))))</f>
        <v/>
      </c>
      <c r="U45" s="17" t="str">
        <f aca="false">IF(AJ45=0,"",IF(NOT(LH_Ready),"",SUMIFS(INDEX(LH_Data,0,LH_ColAcc),INDEX(LH_Data,0,LH_ColFirst),$A45,INDEX(LH_Data,0,LH_ColSur),$B45,INDEX(LH_Data,0,LH_ColCat),BonusCat,INDEX(LH_Data,0,LH_ColStart),"&gt;="&amp;AK45)*UnitFactor))</f>
        <v/>
      </c>
      <c r="V45" s="17" t="str">
        <f aca="false">IF(AJ45=0,"",IF(NOT(LH_Ready),"",SUMIFS(INDEX(LH_Data,0,LH_ColTaken),INDEX(LH_Data,0,LH_ColFirst),$A45,INDEX(LH_Data,0,LH_ColSur),$B45,INDEX(LH_Data,0,LH_ColCat),BonusCat,INDEX(LH_Data,0,LH_ColStart),"&gt;="&amp;AK45)*UnitFactor))</f>
        <v/>
      </c>
      <c r="W45" s="17" t="str">
        <f aca="false">IF(AJ45=0,"",IF(NOT(LH_Ready),"",IF(BG45=0,0,INDEX(INDEX(LH_Data,0,LH_ColClose),BG45-1)*UnitFactor)))</f>
        <v/>
      </c>
      <c r="X45" s="17" t="str">
        <f aca="false">IF(AJ45=0,"",(MAX(0,BC45-BP45)-MAX(0,BD45-BP45))*HoursPerDay)</f>
        <v/>
      </c>
      <c r="Y45" s="17" t="str">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
      </c>
      <c r="Z45" s="16" t="str">
        <f aca="false">IF(OR(AJ45=0,Y45=""),"",IF(Y45&gt;0,"Yes","No"))</f>
        <v/>
      </c>
      <c r="AA45" s="16"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
      </c>
      <c r="AB45" s="17" t="str">
        <f aca="false">IF(OR(AJ45=0,T45=""),"",MAX(0,BD45-BP45)*HoursPerDay-T45)</f>
        <v/>
      </c>
      <c r="AC45" s="16" t="str">
        <f aca="false">IF(AJ45=0,"",BF45)</f>
        <v/>
      </c>
      <c r="AD45" s="16"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17" t="str">
        <f aca="false">IF(AJ45=0,"",O45-MAX(0,BK45-BP45))</f>
        <v/>
      </c>
      <c r="AF45" s="14" t="str">
        <f aca="false">IF(OR(AJ45=0,AE45="",N(AE45)=0,BL45=""),"",EDATE(AK45,BL45))</f>
        <v/>
      </c>
      <c r="AG45" s="17" t="str">
        <f aca="false">IF(AJ45=0,"",MIN(BC45,BP45))</f>
        <v/>
      </c>
      <c r="AH45" s="12"/>
      <c r="AI45" s="12"/>
      <c r="AJ45" s="16" t="n">
        <f aca="false">IF(OR(LEN($A45&amp;$B45)=0,$F45=""),0,1)</f>
        <v>0</v>
      </c>
      <c r="AK45" s="14" t="str">
        <f aca="false">IF(AJ45=0,"",IF(PreSchemeCounts="No",MAX(SchemeStart,IF($J45&lt;&gt;"",$J45,IF(OR(CasualCounts="Yes",COUNT($G45:$I45)=0),$F45,IF(Apply2026="No",IF($I45="",$F45,$I45),IF(COUNT($H45:$I45)=0,$F45,MIN($H45:$I45)))))),IF($J45&lt;&gt;"",$J45,IF(OR(CasualCounts="Yes",COUNT($G45:$I45)=0),$F45,IF(Apply2026="No",IF($I45="",$F45,$I45),IF(COUNT($H45:$I45)=0,$F45,MIN($H45:$I45)))))))</f>
        <v/>
      </c>
      <c r="AL45" s="16" t="str">
        <f aca="false">IF(AJ45=0,"",COUNT($G45:$I45))</f>
        <v/>
      </c>
      <c r="AM45" s="14" t="str">
        <f aca="false">IF(AJ45=0,"",IFERROR(SMALL($G45:$I45,1),""))</f>
        <v/>
      </c>
      <c r="AN45" s="14" t="str">
        <f aca="false">IF(AJ45=0,"",IFERROR(SMALL($G45:$I45,2),""))</f>
        <v/>
      </c>
      <c r="AO45" s="14" t="str">
        <f aca="false">IF(AJ45=0,"",IFERROR(SMALL($G45:$I45,3),""))</f>
        <v/>
      </c>
      <c r="AP45" s="16" t="str">
        <f aca="false">IF(AJ45=0,"",IF(AM45="","",IF(AM45=$H45,"Part-Time",IF(AM45=$I45,"Full-Time","Casual"))))</f>
        <v/>
      </c>
      <c r="AQ45" s="16" t="str">
        <f aca="false">IF(AJ45=0,"",IF(AN45="","",IF(AN45=$H45,"Part-Time",IF(AN45=$I45,"Full-Time","Casual"))))</f>
        <v/>
      </c>
      <c r="AR45" s="16" t="str">
        <f aca="false">IF(AJ45=0,"",IF(AO45="","",IF(AO45=$H45,"Part-Time",IF(AO45=$I45,"Full-Time","Casual"))))</f>
        <v/>
      </c>
      <c r="AS45" s="16"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
      </c>
      <c r="AT45" s="16" t="str">
        <f aca="false">IF(AJ45=0,"",IF(AL45&lt;2,"",IF(OR(ISNUMBER(SEARCH("full",AQ45)),UPPER(TRIM(AQ45))="FT",UPPER(TRIM(AQ45))="FTE"),"FT",IF(AND(OR(ISNUMBER(SEARCH("part",AQ45)),UPPER(TRIM(AQ45))="PT",UPPER(TRIM(AQ45))="PTE"),Apply2026="Yes",OR($P45="",N($P45)&gt;=PT_MinHours)),"PT","None"))))</f>
        <v/>
      </c>
      <c r="AU45" s="16" t="str">
        <f aca="false">IF(AJ45=0,"",IF(AL45&lt;3,"",IF(OR(ISNUMBER(SEARCH("full",AR45)),UPPER(TRIM(AR45))="FT",UPPER(TRIM(AR45))="FTE"),"FT",IF(AND(OR(ISNUMBER(SEARCH("part",AR45)),UPPER(TRIM(AR45))="PT",UPPER(TRIM(AR45))="PTE"),Apply2026="Yes",OR($P45="",N($P45)&gt;=PT_MinHours)),"PT","None"))))</f>
        <v/>
      </c>
      <c r="AV45" s="16" t="str">
        <f aca="false">IF(AJ45=0,"",IF(AND(AL45&gt;=3,AO45&lt;=AsOfDate),AU45,IF(AND(AL45&gt;=2,AN45&lt;=AsOfDate),AT45,AS45)))</f>
        <v/>
      </c>
      <c r="AW45" s="16" t="str">
        <f aca="false">IF(AJ45=0,"",IF(AsOfDate&lt;AK45,-1,12*(YEAR(AsOfDate)-YEAR(AK45))+MONTH(AsOfDate)-MONTH(AK45)-IF(DAY(AsOfDate)&lt;MIN(DAY(AK45),DAY(EOMONTH(AsOfDate,0))),1,0)))</f>
        <v/>
      </c>
      <c r="AX45" s="16" t="str">
        <f aca="false">IF(AJ45=0,"",IF(OR(AL45&lt;2,AN45&gt;AsOfDate),AW45,IF((AN45-1)&lt;AK45,-1,12*(YEAR((AN45-1))-YEAR(AK45))+MONTH((AN45-1))-MONTH(AK45)-IF(DAY((AN45-1))&lt;MIN(DAY(AK45),DAY(EOMONTH((AN45-1),0))),1,0))))</f>
        <v/>
      </c>
      <c r="AY45" s="16" t="str">
        <f aca="false">IF(AJ45=0,"",IF(OR(AL45&lt;3,AO45&gt;AsOfDate),AW45,IF((AO45-1)&lt;AK45,-1,12*(YEAR((AO45-1))-YEAR(AK45))+MONTH((AO45-1))-MONTH(AK45)-IF(DAY((AO45-1))&lt;MIN(DAY(AK45),DAY(EOMONTH((AO45-1),0))),1,0))))</f>
        <v/>
      </c>
      <c r="AZ45" s="16" t="str">
        <f aca="false">IF(AJ45=0,"",IF(PFYDate&lt;AK45,-1,12*(YEAR(PFYDate)-YEAR(AK45))+MONTH(PFYDate)-MONTH(AK45)-IF(DAY(PFYDate)&lt;MIN(DAY(AK45),DAY(EOMONTH(PFYDate,0))),1,0)))</f>
        <v/>
      </c>
      <c r="BA45" s="16" t="str">
        <f aca="false">IF(AJ45=0,"",IF(OR(AL45&lt;2,AN45&gt;PFYDate),AZ45,IF((AN45-1)&lt;AK45,-1,12*(YEAR((AN45-1))-YEAR(AK45))+MONTH((AN45-1))-MONTH(AK45)-IF(DAY((AN45-1))&lt;MIN(DAY(AK45),DAY(EOMONTH((AN45-1),0))),1,0))))</f>
        <v/>
      </c>
      <c r="BB45" s="16" t="str">
        <f aca="false">IF(AJ45=0,"",IF(OR(AL45&lt;3,AO45&gt;PFYDate),AZ45,IF((AO45-1)&lt;AK45,-1,12*(YEAR((AO45-1))-YEAR(AK45))+MONTH((AO45-1))-MONTH(AK45)-IF(DAY((AO45-1))&lt;MIN(DAY(AK45),DAY(EOMONTH((AO45-1),0))),1,0))))</f>
        <v/>
      </c>
      <c r="BC45" s="16" t="str">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
      </c>
      <c r="BD45" s="16" t="str">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
      </c>
      <c r="BE45" s="16" t="str">
        <f aca="false">IF(AJ45=0,"",IF(AV45="FT",IF(AW45&lt;FT_First,FT_First,IF(AW45&lt;FT_Y5,MIN(FT_Y5,FT_First+FT_Int1*(INT((AW45-FT_First)/FT_Int1)+1)),FT_Y5+12*INT((AW45-FT_Y5)/12)+FT_Int2*(INT(MOD(AW45-FT_Y5,12)/FT_Int2)+1))),IF(AV45="PT",IF(AW45&lt;PT_First,PT_First,PT_First+PT_Int*(INT((AW45-PT_First)/PT_Int)+1)),"")))</f>
        <v/>
      </c>
      <c r="BF45" s="16" t="str">
        <f aca="false">IF(AJ45=0,"",IF(NOT(LH_Ready),0,COUNTIFS(INDEX(LH_Data,0,LH_ColFirst),$A45,INDEX(LH_Data,0,LH_ColSur),$B45,INDEX(LH_Data,0,LH_ColCat),BonusCat)))</f>
        <v/>
      </c>
      <c r="BG45" s="16" t="str">
        <f aca="false">IF(AJ45=0,"",IF(OR(NOT(LH_Ready),BF45=0),0,SUMPRODUCT(MAX((INDEX(LH_Data,0,LH_ColFirst)=$A45)*(INDEX(LH_Data,0,LH_ColSur)=$B45)*(INDEX(LH_Data,0,LH_ColCat)=BonusCat)*ROW(LH_Data)))))</f>
        <v/>
      </c>
      <c r="BH45" s="16" t="str">
        <f aca="false">IF(AJ45=0,"",IF(EOMONTH(AsOfDate,-1)&lt;AK45,-1,12*(YEAR(EOMONTH(AsOfDate,-1))-YEAR(AK45))+MONTH(EOMONTH(AsOfDate,-1))-MONTH(AK45)-IF(DAY(EOMONTH(AsOfDate,-1))&lt;MIN(DAY(AK45),DAY(EOMONTH(EOMONTH(AsOfDate,-1),0))),1,0)))</f>
        <v/>
      </c>
      <c r="BI45" s="16" t="str">
        <f aca="false">IF(AJ45=0,"",IF(OR(AL45&lt;2,AN45&gt;EOMONTH(AsOfDate,-1)),BH45,IF((AN45-1)&lt;AK45,-1,12*(YEAR((AN45-1))-YEAR(AK45))+MONTH((AN45-1))-MONTH(AK45)-IF(DAY((AN45-1))&lt;MIN(DAY(AK45),DAY(EOMONTH((AN45-1),0))),1,0))))</f>
        <v/>
      </c>
      <c r="BJ45" s="16" t="str">
        <f aca="false">IF(AJ45=0,"",IF(OR(AL45&lt;3,AO45&gt;EOMONTH(AsOfDate,-1)),BH45,IF((AO45-1)&lt;AK45,-1,12*(YEAR((AO45-1))-YEAR(AK45))+MONTH((AO45-1))-MONTH(AK45)-IF(DAY((AO45-1))&lt;MIN(DAY(AK45),DAY(EOMONTH((AO45-1),0))),1,0))))</f>
        <v/>
      </c>
      <c r="BK45" s="16" t="str">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
      </c>
      <c r="BL45" s="16" t="str">
        <f aca="false">IF(AJ45=0,"",IF(AV45="FT",IF(AW45&lt;FT_First,"",IF(AW45&lt;FT_Y5,FT_First+FT_Int1*INT((AW45-FT_First)/FT_Int1),FT_Y5+FT_Int2*INT((AW45-FT_Y5)/FT_Int2))),IF(AV45="PT",IF(AW45&lt;PT_First,"",PT_First+PT_Int*INT((AW45-PT_First)/PT_Int)),"")))</f>
        <v/>
      </c>
      <c r="BM45" s="16" t="str">
        <f aca="false">IF(AJ45=0,"",IF((SchemeStart-1)&lt;AK45,-1,12*(YEAR((SchemeStart-1))-YEAR(AK45))+MONTH((SchemeStart-1))-MONTH(AK45)-IF(DAY((SchemeStart-1))&lt;MIN(DAY(AK45),DAY(EOMONTH((SchemeStart-1),0))),1,0)))</f>
        <v/>
      </c>
      <c r="BN45" s="16" t="str">
        <f aca="false">IF(AJ45=0,"",IF(OR(AL45&lt;2,AN45&gt;(SchemeStart-1)),BM45,IF((AN45-1)&lt;AK45,-1,12*(YEAR((AN45-1))-YEAR(AK45))+MONTH((AN45-1))-MONTH(AK45)-IF(DAY((AN45-1))&lt;MIN(DAY(AK45),DAY(EOMONTH((AN45-1),0))),1,0))))</f>
        <v/>
      </c>
      <c r="BO45" s="16" t="str">
        <f aca="false">IF(AJ45=0,"",IF(OR(AL45&lt;3,AO45&gt;(SchemeStart-1)),BM45,IF((AO45-1)&lt;AK45,-1,12*(YEAR((AO45-1))-YEAR(AK45))+MONTH((AO45-1))-MONTH(AK45)-IF(DAY((AO45-1))&lt;MIN(DAY(AK45),DAY(EOMONTH((AO45-1),0))),1,0))))</f>
        <v/>
      </c>
      <c r="BP45" s="16" t="str">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
      </c>
      <c r="BQ45" s="0" t="str">
        <f aca="false">IF(LEN($A45&amp;$B45)=0,"",$A45&amp;" "&amp;$B45)</f>
        <v/>
      </c>
    </row>
    <row r="46" customFormat="false" ht="15" hidden="false" customHeight="false" outlineLevel="0" collapsed="false">
      <c r="A46" s="12"/>
      <c r="B46" s="12"/>
      <c r="C46" s="12"/>
      <c r="D46" s="13"/>
      <c r="E46" s="14" t="str">
        <f aca="false">IF(OR(AJ46=0,$D46=""),"",DATE(YEAR(AsOfDate)+IF(DATE(YEAR(AsOfDate),MONTH($D46),DAY($D46))&lt;=AsOfDate,1,0),MONTH($D46),DAY($D46)))</f>
        <v/>
      </c>
      <c r="F46" s="13"/>
      <c r="G46" s="13"/>
      <c r="H46" s="13"/>
      <c r="I46" s="13"/>
      <c r="J46" s="13"/>
      <c r="K46" s="14" t="str">
        <f aca="false">IF(AJ46=0,"",DATE(YEAR(AsOfDate)+IF(DATE(YEAR(AsOfDate),MONTH(AK46),DAY(AK46))&lt;=AsOfDate,1,0),MONTH(AK46),DAY(AK46)))</f>
        <v/>
      </c>
      <c r="L46" s="15" t="str">
        <f aca="false">IF(AJ46=0,"",ROUND((AsOfDate-AK46)/365.25,1))</f>
        <v/>
      </c>
      <c r="M46" s="16" t="str">
        <f aca="false">IF(AJ46=0,"",IF(AsOfDate&lt;AK46,"-",DATEDIF(AK46,AsOfDate,"y")&amp;"y "&amp;DATEDIF(AK46,AsOfDate,"ym")&amp;"m "&amp;DATEDIF(AK46,AsOfDate,"md")&amp;"d"))</f>
        <v/>
      </c>
      <c r="N46" s="17" t="str">
        <f aca="false">IF(AJ46=0,"",O46*HoursPerDay)</f>
        <v/>
      </c>
      <c r="O46" s="17" t="str">
        <f aca="false">IF(AJ46=0,"",MAX(0,BC46-BP46))</f>
        <v/>
      </c>
      <c r="P46" s="18"/>
      <c r="Q46" s="16"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16" t="str">
        <f aca="false">IF(AJ46=0,"",IF(AV46="None",IF(O46&gt;0,"No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IF(AJ46=0,"",IF(AV46="None","",EDATE(AK46,BE46)))</f>
        <v/>
      </c>
      <c r="T46" s="17" t="str">
        <f aca="false">IF(AJ46=0,"",IF(NOT(LH_Ready),"",IF($F46&gt;PFYDate,0,IF(LH_ColPeriod=0,W46-U46+V46,SUMIFS(INDEX(LH_Data,0,LH_ColAcc),INDEX(LH_Data,0,LH_ColFirst),$A46,INDEX(LH_Data,0,LH_ColSur),$B46,INDEX(LH_Data,0,LH_ColCat),BonusCat,INDEX(LH_Data,0,LH_ColPeriod),LH_OpenLabel)*UnitFactor))))</f>
        <v/>
      </c>
      <c r="U46" s="17" t="str">
        <f aca="false">IF(AJ46=0,"",IF(NOT(LH_Ready),"",SUMIFS(INDEX(LH_Data,0,LH_ColAcc),INDEX(LH_Data,0,LH_ColFirst),$A46,INDEX(LH_Data,0,LH_ColSur),$B46,INDEX(LH_Data,0,LH_ColCat),BonusCat,INDEX(LH_Data,0,LH_ColStart),"&gt;="&amp;AK46)*UnitFactor))</f>
        <v/>
      </c>
      <c r="V46" s="17" t="str">
        <f aca="false">IF(AJ46=0,"",IF(NOT(LH_Ready),"",SUMIFS(INDEX(LH_Data,0,LH_ColTaken),INDEX(LH_Data,0,LH_ColFirst),$A46,INDEX(LH_Data,0,LH_ColSur),$B46,INDEX(LH_Data,0,LH_ColCat),BonusCat,INDEX(LH_Data,0,LH_ColStart),"&gt;="&amp;AK46)*UnitFactor))</f>
        <v/>
      </c>
      <c r="W46" s="17" t="str">
        <f aca="false">IF(AJ46=0,"",IF(NOT(LH_Ready),"",IF(BG46=0,0,INDEX(INDEX(LH_Data,0,LH_ColClose),BG46-1)*UnitFactor)))</f>
        <v/>
      </c>
      <c r="X46" s="17" t="str">
        <f aca="false">IF(AJ46=0,"",(MAX(0,BC46-BP46)-MAX(0,BD46-BP46))*HoursPerDay)</f>
        <v/>
      </c>
      <c r="Y46" s="17" t="str">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
      </c>
      <c r="Z46" s="16" t="str">
        <f aca="false">IF(OR(AJ46=0,Y46=""),"",IF(Y46&gt;0,"Yes","No"))</f>
        <v/>
      </c>
      <c r="AA46" s="16"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
      </c>
      <c r="AB46" s="17" t="str">
        <f aca="false">IF(OR(AJ46=0,T46=""),"",MAX(0,BD46-BP46)*HoursPerDay-T46)</f>
        <v/>
      </c>
      <c r="AC46" s="16" t="str">
        <f aca="false">IF(AJ46=0,"",BF46)</f>
        <v/>
      </c>
      <c r="AD46" s="16"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17" t="str">
        <f aca="false">IF(AJ46=0,"",O46-MAX(0,BK46-BP46))</f>
        <v/>
      </c>
      <c r="AF46" s="14" t="str">
        <f aca="false">IF(OR(AJ46=0,AE46="",N(AE46)=0,BL46=""),"",EDATE(AK46,BL46))</f>
        <v/>
      </c>
      <c r="AG46" s="17" t="str">
        <f aca="false">IF(AJ46=0,"",MIN(BC46,BP46))</f>
        <v/>
      </c>
      <c r="AH46" s="12"/>
      <c r="AI46" s="12"/>
      <c r="AJ46" s="16" t="n">
        <f aca="false">IF(OR(LEN($A46&amp;$B46)=0,$F46=""),0,1)</f>
        <v>0</v>
      </c>
      <c r="AK46" s="14" t="str">
        <f aca="false">IF(AJ46=0,"",IF(PreSchemeCounts="No",MAX(SchemeStart,IF($J46&lt;&gt;"",$J46,IF(OR(CasualCounts="Yes",COUNT($G46:$I46)=0),$F46,IF(Apply2026="No",IF($I46="",$F46,$I46),IF(COUNT($H46:$I46)=0,$F46,MIN($H46:$I46)))))),IF($J46&lt;&gt;"",$J46,IF(OR(CasualCounts="Yes",COUNT($G46:$I46)=0),$F46,IF(Apply2026="No",IF($I46="",$F46,$I46),IF(COUNT($H46:$I46)=0,$F46,MIN($H46:$I46)))))))</f>
        <v/>
      </c>
      <c r="AL46" s="16" t="str">
        <f aca="false">IF(AJ46=0,"",COUNT($G46:$I46))</f>
        <v/>
      </c>
      <c r="AM46" s="14" t="str">
        <f aca="false">IF(AJ46=0,"",IFERROR(SMALL($G46:$I46,1),""))</f>
        <v/>
      </c>
      <c r="AN46" s="14" t="str">
        <f aca="false">IF(AJ46=0,"",IFERROR(SMALL($G46:$I46,2),""))</f>
        <v/>
      </c>
      <c r="AO46" s="14" t="str">
        <f aca="false">IF(AJ46=0,"",IFERROR(SMALL($G46:$I46,3),""))</f>
        <v/>
      </c>
      <c r="AP46" s="16" t="str">
        <f aca="false">IF(AJ46=0,"",IF(AM46="","",IF(AM46=$H46,"Part-Time",IF(AM46=$I46,"Full-Time","Casual"))))</f>
        <v/>
      </c>
      <c r="AQ46" s="16" t="str">
        <f aca="false">IF(AJ46=0,"",IF(AN46="","",IF(AN46=$H46,"Part-Time",IF(AN46=$I46,"Full-Time","Casual"))))</f>
        <v/>
      </c>
      <c r="AR46" s="16" t="str">
        <f aca="false">IF(AJ46=0,"",IF(AO46="","",IF(AO46=$H46,"Part-Time",IF(AO46=$I46,"Full-Time","Casual"))))</f>
        <v/>
      </c>
      <c r="AS46" s="16"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
      </c>
      <c r="AT46" s="16" t="str">
        <f aca="false">IF(AJ46=0,"",IF(AL46&lt;2,"",IF(OR(ISNUMBER(SEARCH("full",AQ46)),UPPER(TRIM(AQ46))="FT",UPPER(TRIM(AQ46))="FTE"),"FT",IF(AND(OR(ISNUMBER(SEARCH("part",AQ46)),UPPER(TRIM(AQ46))="PT",UPPER(TRIM(AQ46))="PTE"),Apply2026="Yes",OR($P46="",N($P46)&gt;=PT_MinHours)),"PT","None"))))</f>
        <v/>
      </c>
      <c r="AU46" s="16" t="str">
        <f aca="false">IF(AJ46=0,"",IF(AL46&lt;3,"",IF(OR(ISNUMBER(SEARCH("full",AR46)),UPPER(TRIM(AR46))="FT",UPPER(TRIM(AR46))="FTE"),"FT",IF(AND(OR(ISNUMBER(SEARCH("part",AR46)),UPPER(TRIM(AR46))="PT",UPPER(TRIM(AR46))="PTE"),Apply2026="Yes",OR($P46="",N($P46)&gt;=PT_MinHours)),"PT","None"))))</f>
        <v/>
      </c>
      <c r="AV46" s="16" t="str">
        <f aca="false">IF(AJ46=0,"",IF(AND(AL46&gt;=3,AO46&lt;=AsOfDate),AU46,IF(AND(AL46&gt;=2,AN46&lt;=AsOfDate),AT46,AS46)))</f>
        <v/>
      </c>
      <c r="AW46" s="16" t="str">
        <f aca="false">IF(AJ46=0,"",IF(AsOfDate&lt;AK46,-1,12*(YEAR(AsOfDate)-YEAR(AK46))+MONTH(AsOfDate)-MONTH(AK46)-IF(DAY(AsOfDate)&lt;MIN(DAY(AK46),DAY(EOMONTH(AsOfDate,0))),1,0)))</f>
        <v/>
      </c>
      <c r="AX46" s="16" t="str">
        <f aca="false">IF(AJ46=0,"",IF(OR(AL46&lt;2,AN46&gt;AsOfDate),AW46,IF((AN46-1)&lt;AK46,-1,12*(YEAR((AN46-1))-YEAR(AK46))+MONTH((AN46-1))-MONTH(AK46)-IF(DAY((AN46-1))&lt;MIN(DAY(AK46),DAY(EOMONTH((AN46-1),0))),1,0))))</f>
        <v/>
      </c>
      <c r="AY46" s="16" t="str">
        <f aca="false">IF(AJ46=0,"",IF(OR(AL46&lt;3,AO46&gt;AsOfDate),AW46,IF((AO46-1)&lt;AK46,-1,12*(YEAR((AO46-1))-YEAR(AK46))+MONTH((AO46-1))-MONTH(AK46)-IF(DAY((AO46-1))&lt;MIN(DAY(AK46),DAY(EOMONTH((AO46-1),0))),1,0))))</f>
        <v/>
      </c>
      <c r="AZ46" s="16" t="str">
        <f aca="false">IF(AJ46=0,"",IF(PFYDate&lt;AK46,-1,12*(YEAR(PFYDate)-YEAR(AK46))+MONTH(PFYDate)-MONTH(AK46)-IF(DAY(PFYDate)&lt;MIN(DAY(AK46),DAY(EOMONTH(PFYDate,0))),1,0)))</f>
        <v/>
      </c>
      <c r="BA46" s="16" t="str">
        <f aca="false">IF(AJ46=0,"",IF(OR(AL46&lt;2,AN46&gt;PFYDate),AZ46,IF((AN46-1)&lt;AK46,-1,12*(YEAR((AN46-1))-YEAR(AK46))+MONTH((AN46-1))-MONTH(AK46)-IF(DAY((AN46-1))&lt;MIN(DAY(AK46),DAY(EOMONTH((AN46-1),0))),1,0))))</f>
        <v/>
      </c>
      <c r="BB46" s="16" t="str">
        <f aca="false">IF(AJ46=0,"",IF(OR(AL46&lt;3,AO46&gt;PFYDate),AZ46,IF((AO46-1)&lt;AK46,-1,12*(YEAR((AO46-1))-YEAR(AK46))+MONTH((AO46-1))-MONTH(AK46)-IF(DAY((AO46-1))&lt;MIN(DAY(AK46),DAY(EOMONTH((AO46-1),0))),1,0))))</f>
        <v/>
      </c>
      <c r="BC46" s="16" t="str">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
      </c>
      <c r="BD46" s="16" t="str">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
      </c>
      <c r="BE46" s="16" t="str">
        <f aca="false">IF(AJ46=0,"",IF(AV46="FT",IF(AW46&lt;FT_First,FT_First,IF(AW46&lt;FT_Y5,MIN(FT_Y5,FT_First+FT_Int1*(INT((AW46-FT_First)/FT_Int1)+1)),FT_Y5+12*INT((AW46-FT_Y5)/12)+FT_Int2*(INT(MOD(AW46-FT_Y5,12)/FT_Int2)+1))),IF(AV46="PT",IF(AW46&lt;PT_First,PT_First,PT_First+PT_Int*(INT((AW46-PT_First)/PT_Int)+1)),"")))</f>
        <v/>
      </c>
      <c r="BF46" s="16" t="str">
        <f aca="false">IF(AJ46=0,"",IF(NOT(LH_Ready),0,COUNTIFS(INDEX(LH_Data,0,LH_ColFirst),$A46,INDEX(LH_Data,0,LH_ColSur),$B46,INDEX(LH_Data,0,LH_ColCat),BonusCat)))</f>
        <v/>
      </c>
      <c r="BG46" s="16" t="str">
        <f aca="false">IF(AJ46=0,"",IF(OR(NOT(LH_Ready),BF46=0),0,SUMPRODUCT(MAX((INDEX(LH_Data,0,LH_ColFirst)=$A46)*(INDEX(LH_Data,0,LH_ColSur)=$B46)*(INDEX(LH_Data,0,LH_ColCat)=BonusCat)*ROW(LH_Data)))))</f>
        <v/>
      </c>
      <c r="BH46" s="16" t="str">
        <f aca="false">IF(AJ46=0,"",IF(EOMONTH(AsOfDate,-1)&lt;AK46,-1,12*(YEAR(EOMONTH(AsOfDate,-1))-YEAR(AK46))+MONTH(EOMONTH(AsOfDate,-1))-MONTH(AK46)-IF(DAY(EOMONTH(AsOfDate,-1))&lt;MIN(DAY(AK46),DAY(EOMONTH(EOMONTH(AsOfDate,-1),0))),1,0)))</f>
        <v/>
      </c>
      <c r="BI46" s="16" t="str">
        <f aca="false">IF(AJ46=0,"",IF(OR(AL46&lt;2,AN46&gt;EOMONTH(AsOfDate,-1)),BH46,IF((AN46-1)&lt;AK46,-1,12*(YEAR((AN46-1))-YEAR(AK46))+MONTH((AN46-1))-MONTH(AK46)-IF(DAY((AN46-1))&lt;MIN(DAY(AK46),DAY(EOMONTH((AN46-1),0))),1,0))))</f>
        <v/>
      </c>
      <c r="BJ46" s="16" t="str">
        <f aca="false">IF(AJ46=0,"",IF(OR(AL46&lt;3,AO46&gt;EOMONTH(AsOfDate,-1)),BH46,IF((AO46-1)&lt;AK46,-1,12*(YEAR((AO46-1))-YEAR(AK46))+MONTH((AO46-1))-MONTH(AK46)-IF(DAY((AO46-1))&lt;MIN(DAY(AK46),DAY(EOMONTH((AO46-1),0))),1,0))))</f>
        <v/>
      </c>
      <c r="BK46" s="16" t="str">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
      </c>
      <c r="BL46" s="16" t="str">
        <f aca="false">IF(AJ46=0,"",IF(AV46="FT",IF(AW46&lt;FT_First,"",IF(AW46&lt;FT_Y5,FT_First+FT_Int1*INT((AW46-FT_First)/FT_Int1),FT_Y5+FT_Int2*INT((AW46-FT_Y5)/FT_Int2))),IF(AV46="PT",IF(AW46&lt;PT_First,"",PT_First+PT_Int*INT((AW46-PT_First)/PT_Int)),"")))</f>
        <v/>
      </c>
      <c r="BM46" s="16" t="str">
        <f aca="false">IF(AJ46=0,"",IF((SchemeStart-1)&lt;AK46,-1,12*(YEAR((SchemeStart-1))-YEAR(AK46))+MONTH((SchemeStart-1))-MONTH(AK46)-IF(DAY((SchemeStart-1))&lt;MIN(DAY(AK46),DAY(EOMONTH((SchemeStart-1),0))),1,0)))</f>
        <v/>
      </c>
      <c r="BN46" s="16" t="str">
        <f aca="false">IF(AJ46=0,"",IF(OR(AL46&lt;2,AN46&gt;(SchemeStart-1)),BM46,IF((AN46-1)&lt;AK46,-1,12*(YEAR((AN46-1))-YEAR(AK46))+MONTH((AN46-1))-MONTH(AK46)-IF(DAY((AN46-1))&lt;MIN(DAY(AK46),DAY(EOMONTH((AN46-1),0))),1,0))))</f>
        <v/>
      </c>
      <c r="BO46" s="16" t="str">
        <f aca="false">IF(AJ46=0,"",IF(OR(AL46&lt;3,AO46&gt;(SchemeStart-1)),BM46,IF((AO46-1)&lt;AK46,-1,12*(YEAR((AO46-1))-YEAR(AK46))+MONTH((AO46-1))-MONTH(AK46)-IF(DAY((AO46-1))&lt;MIN(DAY(AK46),DAY(EOMONTH((AO46-1),0))),1,0))))</f>
        <v/>
      </c>
      <c r="BP46" s="16" t="str">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
      </c>
      <c r="BQ46" s="0" t="str">
        <f aca="false">IF(LEN($A46&amp;$B46)=0,"",$A46&amp;" "&amp;$B46)</f>
        <v/>
      </c>
    </row>
    <row r="47" customFormat="false" ht="15" hidden="false" customHeight="false" outlineLevel="0" collapsed="false">
      <c r="A47" s="12"/>
      <c r="B47" s="12"/>
      <c r="C47" s="12"/>
      <c r="D47" s="13"/>
      <c r="E47" s="14" t="str">
        <f aca="false">IF(OR(AJ47=0,$D47=""),"",DATE(YEAR(AsOfDate)+IF(DATE(YEAR(AsOfDate),MONTH($D47),DAY($D47))&lt;=AsOfDate,1,0),MONTH($D47),DAY($D47)))</f>
        <v/>
      </c>
      <c r="F47" s="13"/>
      <c r="G47" s="13"/>
      <c r="H47" s="13"/>
      <c r="I47" s="13"/>
      <c r="J47" s="13"/>
      <c r="K47" s="14" t="str">
        <f aca="false">IF(AJ47=0,"",DATE(YEAR(AsOfDate)+IF(DATE(YEAR(AsOfDate),MONTH(AK47),DAY(AK47))&lt;=AsOfDate,1,0),MONTH(AK47),DAY(AK47)))</f>
        <v/>
      </c>
      <c r="L47" s="15" t="str">
        <f aca="false">IF(AJ47=0,"",ROUND((AsOfDate-AK47)/365.25,1))</f>
        <v/>
      </c>
      <c r="M47" s="16" t="str">
        <f aca="false">IF(AJ47=0,"",IF(AsOfDate&lt;AK47,"-",DATEDIF(AK47,AsOfDate,"y")&amp;"y "&amp;DATEDIF(AK47,AsOfDate,"ym")&amp;"m "&amp;DATEDIF(AK47,AsOfDate,"md")&amp;"d"))</f>
        <v/>
      </c>
      <c r="N47" s="17" t="str">
        <f aca="false">IF(AJ47=0,"",O47*HoursPerDay)</f>
        <v/>
      </c>
      <c r="O47" s="17" t="str">
        <f aca="false">IF(AJ47=0,"",MAX(0,BC47-BP47))</f>
        <v/>
      </c>
      <c r="P47" s="18"/>
      <c r="Q47" s="16"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16" t="str">
        <f aca="false">IF(AJ47=0,"",IF(AV47="None",IF(O47&gt;0,"No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IF(AJ47=0,"",IF(AV47="None","",EDATE(AK47,BE47)))</f>
        <v/>
      </c>
      <c r="T47" s="17" t="str">
        <f aca="false">IF(AJ47=0,"",IF(NOT(LH_Ready),"",IF($F47&gt;PFYDate,0,IF(LH_ColPeriod=0,W47-U47+V47,SUMIFS(INDEX(LH_Data,0,LH_ColAcc),INDEX(LH_Data,0,LH_ColFirst),$A47,INDEX(LH_Data,0,LH_ColSur),$B47,INDEX(LH_Data,0,LH_ColCat),BonusCat,INDEX(LH_Data,0,LH_ColPeriod),LH_OpenLabel)*UnitFactor))))</f>
        <v/>
      </c>
      <c r="U47" s="17" t="str">
        <f aca="false">IF(AJ47=0,"",IF(NOT(LH_Ready),"",SUMIFS(INDEX(LH_Data,0,LH_ColAcc),INDEX(LH_Data,0,LH_ColFirst),$A47,INDEX(LH_Data,0,LH_ColSur),$B47,INDEX(LH_Data,0,LH_ColCat),BonusCat,INDEX(LH_Data,0,LH_ColStart),"&gt;="&amp;AK47)*UnitFactor))</f>
        <v/>
      </c>
      <c r="V47" s="17" t="str">
        <f aca="false">IF(AJ47=0,"",IF(NOT(LH_Ready),"",SUMIFS(INDEX(LH_Data,0,LH_ColTaken),INDEX(LH_Data,0,LH_ColFirst),$A47,INDEX(LH_Data,0,LH_ColSur),$B47,INDEX(LH_Data,0,LH_ColCat),BonusCat,INDEX(LH_Data,0,LH_ColStart),"&gt;="&amp;AK47)*UnitFactor))</f>
        <v/>
      </c>
      <c r="W47" s="17" t="str">
        <f aca="false">IF(AJ47=0,"",IF(NOT(LH_Ready),"",IF(BG47=0,0,INDEX(INDEX(LH_Data,0,LH_ColClose),BG47-1)*UnitFactor)))</f>
        <v/>
      </c>
      <c r="X47" s="17" t="str">
        <f aca="false">IF(AJ47=0,"",(MAX(0,BC47-BP47)-MAX(0,BD47-BP47))*HoursPerDay)</f>
        <v/>
      </c>
      <c r="Y47" s="17" t="str">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
      </c>
      <c r="Z47" s="16" t="str">
        <f aca="false">IF(OR(AJ47=0,Y47=""),"",IF(Y47&gt;0,"Yes","No"))</f>
        <v/>
      </c>
      <c r="AA47" s="16"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
      </c>
      <c r="AB47" s="17" t="str">
        <f aca="false">IF(OR(AJ47=0,T47=""),"",MAX(0,BD47-BP47)*HoursPerDay-T47)</f>
        <v/>
      </c>
      <c r="AC47" s="16" t="str">
        <f aca="false">IF(AJ47=0,"",BF47)</f>
        <v/>
      </c>
      <c r="AD47" s="16"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17" t="str">
        <f aca="false">IF(AJ47=0,"",O47-MAX(0,BK47-BP47))</f>
        <v/>
      </c>
      <c r="AF47" s="14" t="str">
        <f aca="false">IF(OR(AJ47=0,AE47="",N(AE47)=0,BL47=""),"",EDATE(AK47,BL47))</f>
        <v/>
      </c>
      <c r="AG47" s="17" t="str">
        <f aca="false">IF(AJ47=0,"",MIN(BC47,BP47))</f>
        <v/>
      </c>
      <c r="AH47" s="12"/>
      <c r="AI47" s="12"/>
      <c r="AJ47" s="16" t="n">
        <f aca="false">IF(OR(LEN($A47&amp;$B47)=0,$F47=""),0,1)</f>
        <v>0</v>
      </c>
      <c r="AK47" s="14" t="str">
        <f aca="false">IF(AJ47=0,"",IF(PreSchemeCounts="No",MAX(SchemeStart,IF($J47&lt;&gt;"",$J47,IF(OR(CasualCounts="Yes",COUNT($G47:$I47)=0),$F47,IF(Apply2026="No",IF($I47="",$F47,$I47),IF(COUNT($H47:$I47)=0,$F47,MIN($H47:$I47)))))),IF($J47&lt;&gt;"",$J47,IF(OR(CasualCounts="Yes",COUNT($G47:$I47)=0),$F47,IF(Apply2026="No",IF($I47="",$F47,$I47),IF(COUNT($H47:$I47)=0,$F47,MIN($H47:$I47)))))))</f>
        <v/>
      </c>
      <c r="AL47" s="16" t="str">
        <f aca="false">IF(AJ47=0,"",COUNT($G47:$I47))</f>
        <v/>
      </c>
      <c r="AM47" s="14" t="str">
        <f aca="false">IF(AJ47=0,"",IFERROR(SMALL($G47:$I47,1),""))</f>
        <v/>
      </c>
      <c r="AN47" s="14" t="str">
        <f aca="false">IF(AJ47=0,"",IFERROR(SMALL($G47:$I47,2),""))</f>
        <v/>
      </c>
      <c r="AO47" s="14" t="str">
        <f aca="false">IF(AJ47=0,"",IFERROR(SMALL($G47:$I47,3),""))</f>
        <v/>
      </c>
      <c r="AP47" s="16" t="str">
        <f aca="false">IF(AJ47=0,"",IF(AM47="","",IF(AM47=$H47,"Part-Time",IF(AM47=$I47,"Full-Time","Casual"))))</f>
        <v/>
      </c>
      <c r="AQ47" s="16" t="str">
        <f aca="false">IF(AJ47=0,"",IF(AN47="","",IF(AN47=$H47,"Part-Time",IF(AN47=$I47,"Full-Time","Casual"))))</f>
        <v/>
      </c>
      <c r="AR47" s="16" t="str">
        <f aca="false">IF(AJ47=0,"",IF(AO47="","",IF(AO47=$H47,"Part-Time",IF(AO47=$I47,"Full-Time","Casual"))))</f>
        <v/>
      </c>
      <c r="AS47" s="16"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
      </c>
      <c r="AT47" s="16" t="str">
        <f aca="false">IF(AJ47=0,"",IF(AL47&lt;2,"",IF(OR(ISNUMBER(SEARCH("full",AQ47)),UPPER(TRIM(AQ47))="FT",UPPER(TRIM(AQ47))="FTE"),"FT",IF(AND(OR(ISNUMBER(SEARCH("part",AQ47)),UPPER(TRIM(AQ47))="PT",UPPER(TRIM(AQ47))="PTE"),Apply2026="Yes",OR($P47="",N($P47)&gt;=PT_MinHours)),"PT","None"))))</f>
        <v/>
      </c>
      <c r="AU47" s="16" t="str">
        <f aca="false">IF(AJ47=0,"",IF(AL47&lt;3,"",IF(OR(ISNUMBER(SEARCH("full",AR47)),UPPER(TRIM(AR47))="FT",UPPER(TRIM(AR47))="FTE"),"FT",IF(AND(OR(ISNUMBER(SEARCH("part",AR47)),UPPER(TRIM(AR47))="PT",UPPER(TRIM(AR47))="PTE"),Apply2026="Yes",OR($P47="",N($P47)&gt;=PT_MinHours)),"PT","None"))))</f>
        <v/>
      </c>
      <c r="AV47" s="16" t="str">
        <f aca="false">IF(AJ47=0,"",IF(AND(AL47&gt;=3,AO47&lt;=AsOfDate),AU47,IF(AND(AL47&gt;=2,AN47&lt;=AsOfDate),AT47,AS47)))</f>
        <v/>
      </c>
      <c r="AW47" s="16" t="str">
        <f aca="false">IF(AJ47=0,"",IF(AsOfDate&lt;AK47,-1,12*(YEAR(AsOfDate)-YEAR(AK47))+MONTH(AsOfDate)-MONTH(AK47)-IF(DAY(AsOfDate)&lt;MIN(DAY(AK47),DAY(EOMONTH(AsOfDate,0))),1,0)))</f>
        <v/>
      </c>
      <c r="AX47" s="16" t="str">
        <f aca="false">IF(AJ47=0,"",IF(OR(AL47&lt;2,AN47&gt;AsOfDate),AW47,IF((AN47-1)&lt;AK47,-1,12*(YEAR((AN47-1))-YEAR(AK47))+MONTH((AN47-1))-MONTH(AK47)-IF(DAY((AN47-1))&lt;MIN(DAY(AK47),DAY(EOMONTH((AN47-1),0))),1,0))))</f>
        <v/>
      </c>
      <c r="AY47" s="16" t="str">
        <f aca="false">IF(AJ47=0,"",IF(OR(AL47&lt;3,AO47&gt;AsOfDate),AW47,IF((AO47-1)&lt;AK47,-1,12*(YEAR((AO47-1))-YEAR(AK47))+MONTH((AO47-1))-MONTH(AK47)-IF(DAY((AO47-1))&lt;MIN(DAY(AK47),DAY(EOMONTH((AO47-1),0))),1,0))))</f>
        <v/>
      </c>
      <c r="AZ47" s="16" t="str">
        <f aca="false">IF(AJ47=0,"",IF(PFYDate&lt;AK47,-1,12*(YEAR(PFYDate)-YEAR(AK47))+MONTH(PFYDate)-MONTH(AK47)-IF(DAY(PFYDate)&lt;MIN(DAY(AK47),DAY(EOMONTH(PFYDate,0))),1,0)))</f>
        <v/>
      </c>
      <c r="BA47" s="16" t="str">
        <f aca="false">IF(AJ47=0,"",IF(OR(AL47&lt;2,AN47&gt;PFYDate),AZ47,IF((AN47-1)&lt;AK47,-1,12*(YEAR((AN47-1))-YEAR(AK47))+MONTH((AN47-1))-MONTH(AK47)-IF(DAY((AN47-1))&lt;MIN(DAY(AK47),DAY(EOMONTH((AN47-1),0))),1,0))))</f>
        <v/>
      </c>
      <c r="BB47" s="16" t="str">
        <f aca="false">IF(AJ47=0,"",IF(OR(AL47&lt;3,AO47&gt;PFYDate),AZ47,IF((AO47-1)&lt;AK47,-1,12*(YEAR((AO47-1))-YEAR(AK47))+MONTH((AO47-1))-MONTH(AK47)-IF(DAY((AO47-1))&lt;MIN(DAY(AK47),DAY(EOMONTH((AO47-1),0))),1,0))))</f>
        <v/>
      </c>
      <c r="BC47" s="16" t="str">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
      </c>
      <c r="BD47" s="16" t="str">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
      </c>
      <c r="BE47" s="16" t="str">
        <f aca="false">IF(AJ47=0,"",IF(AV47="FT",IF(AW47&lt;FT_First,FT_First,IF(AW47&lt;FT_Y5,MIN(FT_Y5,FT_First+FT_Int1*(INT((AW47-FT_First)/FT_Int1)+1)),FT_Y5+12*INT((AW47-FT_Y5)/12)+FT_Int2*(INT(MOD(AW47-FT_Y5,12)/FT_Int2)+1))),IF(AV47="PT",IF(AW47&lt;PT_First,PT_First,PT_First+PT_Int*(INT((AW47-PT_First)/PT_Int)+1)),"")))</f>
        <v/>
      </c>
      <c r="BF47" s="16" t="str">
        <f aca="false">IF(AJ47=0,"",IF(NOT(LH_Ready),0,COUNTIFS(INDEX(LH_Data,0,LH_ColFirst),$A47,INDEX(LH_Data,0,LH_ColSur),$B47,INDEX(LH_Data,0,LH_ColCat),BonusCat)))</f>
        <v/>
      </c>
      <c r="BG47" s="16" t="str">
        <f aca="false">IF(AJ47=0,"",IF(OR(NOT(LH_Ready),BF47=0),0,SUMPRODUCT(MAX((INDEX(LH_Data,0,LH_ColFirst)=$A47)*(INDEX(LH_Data,0,LH_ColSur)=$B47)*(INDEX(LH_Data,0,LH_ColCat)=BonusCat)*ROW(LH_Data)))))</f>
        <v/>
      </c>
      <c r="BH47" s="16" t="str">
        <f aca="false">IF(AJ47=0,"",IF(EOMONTH(AsOfDate,-1)&lt;AK47,-1,12*(YEAR(EOMONTH(AsOfDate,-1))-YEAR(AK47))+MONTH(EOMONTH(AsOfDate,-1))-MONTH(AK47)-IF(DAY(EOMONTH(AsOfDate,-1))&lt;MIN(DAY(AK47),DAY(EOMONTH(EOMONTH(AsOfDate,-1),0))),1,0)))</f>
        <v/>
      </c>
      <c r="BI47" s="16" t="str">
        <f aca="false">IF(AJ47=0,"",IF(OR(AL47&lt;2,AN47&gt;EOMONTH(AsOfDate,-1)),BH47,IF((AN47-1)&lt;AK47,-1,12*(YEAR((AN47-1))-YEAR(AK47))+MONTH((AN47-1))-MONTH(AK47)-IF(DAY((AN47-1))&lt;MIN(DAY(AK47),DAY(EOMONTH((AN47-1),0))),1,0))))</f>
        <v/>
      </c>
      <c r="BJ47" s="16" t="str">
        <f aca="false">IF(AJ47=0,"",IF(OR(AL47&lt;3,AO47&gt;EOMONTH(AsOfDate,-1)),BH47,IF((AO47-1)&lt;AK47,-1,12*(YEAR((AO47-1))-YEAR(AK47))+MONTH((AO47-1))-MONTH(AK47)-IF(DAY((AO47-1))&lt;MIN(DAY(AK47),DAY(EOMONTH((AO47-1),0))),1,0))))</f>
        <v/>
      </c>
      <c r="BK47" s="16" t="str">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
      </c>
      <c r="BL47" s="16" t="str">
        <f aca="false">IF(AJ47=0,"",IF(AV47="FT",IF(AW47&lt;FT_First,"",IF(AW47&lt;FT_Y5,FT_First+FT_Int1*INT((AW47-FT_First)/FT_Int1),FT_Y5+FT_Int2*INT((AW47-FT_Y5)/FT_Int2))),IF(AV47="PT",IF(AW47&lt;PT_First,"",PT_First+PT_Int*INT((AW47-PT_First)/PT_Int)),"")))</f>
        <v/>
      </c>
      <c r="BM47" s="16" t="str">
        <f aca="false">IF(AJ47=0,"",IF((SchemeStart-1)&lt;AK47,-1,12*(YEAR((SchemeStart-1))-YEAR(AK47))+MONTH((SchemeStart-1))-MONTH(AK47)-IF(DAY((SchemeStart-1))&lt;MIN(DAY(AK47),DAY(EOMONTH((SchemeStart-1),0))),1,0)))</f>
        <v/>
      </c>
      <c r="BN47" s="16" t="str">
        <f aca="false">IF(AJ47=0,"",IF(OR(AL47&lt;2,AN47&gt;(SchemeStart-1)),BM47,IF((AN47-1)&lt;AK47,-1,12*(YEAR((AN47-1))-YEAR(AK47))+MONTH((AN47-1))-MONTH(AK47)-IF(DAY((AN47-1))&lt;MIN(DAY(AK47),DAY(EOMONTH((AN47-1),0))),1,0))))</f>
        <v/>
      </c>
      <c r="BO47" s="16" t="str">
        <f aca="false">IF(AJ47=0,"",IF(OR(AL47&lt;3,AO47&gt;(SchemeStart-1)),BM47,IF((AO47-1)&lt;AK47,-1,12*(YEAR((AO47-1))-YEAR(AK47))+MONTH((AO47-1))-MONTH(AK47)-IF(DAY((AO47-1))&lt;MIN(DAY(AK47),DAY(EOMONTH((AO47-1),0))),1,0))))</f>
        <v/>
      </c>
      <c r="BP47" s="16" t="str">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
      </c>
      <c r="BQ47" s="0" t="str">
        <f aca="false">IF(LEN($A47&amp;$B47)=0,"",$A47&amp;" "&amp;$B47)</f>
        <v/>
      </c>
    </row>
    <row r="48" customFormat="false" ht="15" hidden="false" customHeight="false" outlineLevel="0" collapsed="false">
      <c r="A48" s="12"/>
      <c r="B48" s="12"/>
      <c r="C48" s="12"/>
      <c r="D48" s="13"/>
      <c r="E48" s="14" t="str">
        <f aca="false">IF(OR(AJ48=0,$D48=""),"",DATE(YEAR(AsOfDate)+IF(DATE(YEAR(AsOfDate),MONTH($D48),DAY($D48))&lt;=AsOfDate,1,0),MONTH($D48),DAY($D48)))</f>
        <v/>
      </c>
      <c r="F48" s="13"/>
      <c r="G48" s="13"/>
      <c r="H48" s="13"/>
      <c r="I48" s="13"/>
      <c r="J48" s="13"/>
      <c r="K48" s="14" t="str">
        <f aca="false">IF(AJ48=0,"",DATE(YEAR(AsOfDate)+IF(DATE(YEAR(AsOfDate),MONTH(AK48),DAY(AK48))&lt;=AsOfDate,1,0),MONTH(AK48),DAY(AK48)))</f>
        <v/>
      </c>
      <c r="L48" s="15" t="str">
        <f aca="false">IF(AJ48=0,"",ROUND((AsOfDate-AK48)/365.25,1))</f>
        <v/>
      </c>
      <c r="M48" s="16" t="str">
        <f aca="false">IF(AJ48=0,"",IF(AsOfDate&lt;AK48,"-",DATEDIF(AK48,AsOfDate,"y")&amp;"y "&amp;DATEDIF(AK48,AsOfDate,"ym")&amp;"m "&amp;DATEDIF(AK48,AsOfDate,"md")&amp;"d"))</f>
        <v/>
      </c>
      <c r="N48" s="17" t="str">
        <f aca="false">IF(AJ48=0,"",O48*HoursPerDay)</f>
        <v/>
      </c>
      <c r="O48" s="17" t="str">
        <f aca="false">IF(AJ48=0,"",MAX(0,BC48-BP48))</f>
        <v/>
      </c>
      <c r="P48" s="18"/>
      <c r="Q48" s="16"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16" t="str">
        <f aca="false">IF(AJ48=0,"",IF(AV48="None",IF(O48&gt;0,"No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IF(AJ48=0,"",IF(AV48="None","",EDATE(AK48,BE48)))</f>
        <v/>
      </c>
      <c r="T48" s="17" t="str">
        <f aca="false">IF(AJ48=0,"",IF(NOT(LH_Ready),"",IF($F48&gt;PFYDate,0,IF(LH_ColPeriod=0,W48-U48+V48,SUMIFS(INDEX(LH_Data,0,LH_ColAcc),INDEX(LH_Data,0,LH_ColFirst),$A48,INDEX(LH_Data,0,LH_ColSur),$B48,INDEX(LH_Data,0,LH_ColCat),BonusCat,INDEX(LH_Data,0,LH_ColPeriod),LH_OpenLabel)*UnitFactor))))</f>
        <v/>
      </c>
      <c r="U48" s="17" t="str">
        <f aca="false">IF(AJ48=0,"",IF(NOT(LH_Ready),"",SUMIFS(INDEX(LH_Data,0,LH_ColAcc),INDEX(LH_Data,0,LH_ColFirst),$A48,INDEX(LH_Data,0,LH_ColSur),$B48,INDEX(LH_Data,0,LH_ColCat),BonusCat,INDEX(LH_Data,0,LH_ColStart),"&gt;="&amp;AK48)*UnitFactor))</f>
        <v/>
      </c>
      <c r="V48" s="17" t="str">
        <f aca="false">IF(AJ48=0,"",IF(NOT(LH_Ready),"",SUMIFS(INDEX(LH_Data,0,LH_ColTaken),INDEX(LH_Data,0,LH_ColFirst),$A48,INDEX(LH_Data,0,LH_ColSur),$B48,INDEX(LH_Data,0,LH_ColCat),BonusCat,INDEX(LH_Data,0,LH_ColStart),"&gt;="&amp;AK48)*UnitFactor))</f>
        <v/>
      </c>
      <c r="W48" s="17" t="str">
        <f aca="false">IF(AJ48=0,"",IF(NOT(LH_Ready),"",IF(BG48=0,0,INDEX(INDEX(LH_Data,0,LH_ColClose),BG48-1)*UnitFactor)))</f>
        <v/>
      </c>
      <c r="X48" s="17" t="str">
        <f aca="false">IF(AJ48=0,"",(MAX(0,BC48-BP48)-MAX(0,BD48-BP48))*HoursPerDay)</f>
        <v/>
      </c>
      <c r="Y48" s="17" t="str">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
      </c>
      <c r="Z48" s="16" t="str">
        <f aca="false">IF(OR(AJ48=0,Y48=""),"",IF(Y48&gt;0,"Yes","No"))</f>
        <v/>
      </c>
      <c r="AA48" s="16"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
      </c>
      <c r="AB48" s="17" t="str">
        <f aca="false">IF(OR(AJ48=0,T48=""),"",MAX(0,BD48-BP48)*HoursPerDay-T48)</f>
        <v/>
      </c>
      <c r="AC48" s="16" t="str">
        <f aca="false">IF(AJ48=0,"",BF48)</f>
        <v/>
      </c>
      <c r="AD48" s="16"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17" t="str">
        <f aca="false">IF(AJ48=0,"",O48-MAX(0,BK48-BP48))</f>
        <v/>
      </c>
      <c r="AF48" s="14" t="str">
        <f aca="false">IF(OR(AJ48=0,AE48="",N(AE48)=0,BL48=""),"",EDATE(AK48,BL48))</f>
        <v/>
      </c>
      <c r="AG48" s="17" t="str">
        <f aca="false">IF(AJ48=0,"",MIN(BC48,BP48))</f>
        <v/>
      </c>
      <c r="AH48" s="12"/>
      <c r="AI48" s="12"/>
      <c r="AJ48" s="16" t="n">
        <f aca="false">IF(OR(LEN($A48&amp;$B48)=0,$F48=""),0,1)</f>
        <v>0</v>
      </c>
      <c r="AK48" s="14" t="str">
        <f aca="false">IF(AJ48=0,"",IF(PreSchemeCounts="No",MAX(SchemeStart,IF($J48&lt;&gt;"",$J48,IF(OR(CasualCounts="Yes",COUNT($G48:$I48)=0),$F48,IF(Apply2026="No",IF($I48="",$F48,$I48),IF(COUNT($H48:$I48)=0,$F48,MIN($H48:$I48)))))),IF($J48&lt;&gt;"",$J48,IF(OR(CasualCounts="Yes",COUNT($G48:$I48)=0),$F48,IF(Apply2026="No",IF($I48="",$F48,$I48),IF(COUNT($H48:$I48)=0,$F48,MIN($H48:$I48)))))))</f>
        <v/>
      </c>
      <c r="AL48" s="16" t="str">
        <f aca="false">IF(AJ48=0,"",COUNT($G48:$I48))</f>
        <v/>
      </c>
      <c r="AM48" s="14" t="str">
        <f aca="false">IF(AJ48=0,"",IFERROR(SMALL($G48:$I48,1),""))</f>
        <v/>
      </c>
      <c r="AN48" s="14" t="str">
        <f aca="false">IF(AJ48=0,"",IFERROR(SMALL($G48:$I48,2),""))</f>
        <v/>
      </c>
      <c r="AO48" s="14" t="str">
        <f aca="false">IF(AJ48=0,"",IFERROR(SMALL($G48:$I48,3),""))</f>
        <v/>
      </c>
      <c r="AP48" s="16" t="str">
        <f aca="false">IF(AJ48=0,"",IF(AM48="","",IF(AM48=$H48,"Part-Time",IF(AM48=$I48,"Full-Time","Casual"))))</f>
        <v/>
      </c>
      <c r="AQ48" s="16" t="str">
        <f aca="false">IF(AJ48=0,"",IF(AN48="","",IF(AN48=$H48,"Part-Time",IF(AN48=$I48,"Full-Time","Casual"))))</f>
        <v/>
      </c>
      <c r="AR48" s="16" t="str">
        <f aca="false">IF(AJ48=0,"",IF(AO48="","",IF(AO48=$H48,"Part-Time",IF(AO48=$I48,"Full-Time","Casual"))))</f>
        <v/>
      </c>
      <c r="AS48" s="16"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
      </c>
      <c r="AT48" s="16" t="str">
        <f aca="false">IF(AJ48=0,"",IF(AL48&lt;2,"",IF(OR(ISNUMBER(SEARCH("full",AQ48)),UPPER(TRIM(AQ48))="FT",UPPER(TRIM(AQ48))="FTE"),"FT",IF(AND(OR(ISNUMBER(SEARCH("part",AQ48)),UPPER(TRIM(AQ48))="PT",UPPER(TRIM(AQ48))="PTE"),Apply2026="Yes",OR($P48="",N($P48)&gt;=PT_MinHours)),"PT","None"))))</f>
        <v/>
      </c>
      <c r="AU48" s="16" t="str">
        <f aca="false">IF(AJ48=0,"",IF(AL48&lt;3,"",IF(OR(ISNUMBER(SEARCH("full",AR48)),UPPER(TRIM(AR48))="FT",UPPER(TRIM(AR48))="FTE"),"FT",IF(AND(OR(ISNUMBER(SEARCH("part",AR48)),UPPER(TRIM(AR48))="PT",UPPER(TRIM(AR48))="PTE"),Apply2026="Yes",OR($P48="",N($P48)&gt;=PT_MinHours)),"PT","None"))))</f>
        <v/>
      </c>
      <c r="AV48" s="16" t="str">
        <f aca="false">IF(AJ48=0,"",IF(AND(AL48&gt;=3,AO48&lt;=AsOfDate),AU48,IF(AND(AL48&gt;=2,AN48&lt;=AsOfDate),AT48,AS48)))</f>
        <v/>
      </c>
      <c r="AW48" s="16" t="str">
        <f aca="false">IF(AJ48=0,"",IF(AsOfDate&lt;AK48,-1,12*(YEAR(AsOfDate)-YEAR(AK48))+MONTH(AsOfDate)-MONTH(AK48)-IF(DAY(AsOfDate)&lt;MIN(DAY(AK48),DAY(EOMONTH(AsOfDate,0))),1,0)))</f>
        <v/>
      </c>
      <c r="AX48" s="16" t="str">
        <f aca="false">IF(AJ48=0,"",IF(OR(AL48&lt;2,AN48&gt;AsOfDate),AW48,IF((AN48-1)&lt;AK48,-1,12*(YEAR((AN48-1))-YEAR(AK48))+MONTH((AN48-1))-MONTH(AK48)-IF(DAY((AN48-1))&lt;MIN(DAY(AK48),DAY(EOMONTH((AN48-1),0))),1,0))))</f>
        <v/>
      </c>
      <c r="AY48" s="16" t="str">
        <f aca="false">IF(AJ48=0,"",IF(OR(AL48&lt;3,AO48&gt;AsOfDate),AW48,IF((AO48-1)&lt;AK48,-1,12*(YEAR((AO48-1))-YEAR(AK48))+MONTH((AO48-1))-MONTH(AK48)-IF(DAY((AO48-1))&lt;MIN(DAY(AK48),DAY(EOMONTH((AO48-1),0))),1,0))))</f>
        <v/>
      </c>
      <c r="AZ48" s="16" t="str">
        <f aca="false">IF(AJ48=0,"",IF(PFYDate&lt;AK48,-1,12*(YEAR(PFYDate)-YEAR(AK48))+MONTH(PFYDate)-MONTH(AK48)-IF(DAY(PFYDate)&lt;MIN(DAY(AK48),DAY(EOMONTH(PFYDate,0))),1,0)))</f>
        <v/>
      </c>
      <c r="BA48" s="16" t="str">
        <f aca="false">IF(AJ48=0,"",IF(OR(AL48&lt;2,AN48&gt;PFYDate),AZ48,IF((AN48-1)&lt;AK48,-1,12*(YEAR((AN48-1))-YEAR(AK48))+MONTH((AN48-1))-MONTH(AK48)-IF(DAY((AN48-1))&lt;MIN(DAY(AK48),DAY(EOMONTH((AN48-1),0))),1,0))))</f>
        <v/>
      </c>
      <c r="BB48" s="16" t="str">
        <f aca="false">IF(AJ48=0,"",IF(OR(AL48&lt;3,AO48&gt;PFYDate),AZ48,IF((AO48-1)&lt;AK48,-1,12*(YEAR((AO48-1))-YEAR(AK48))+MONTH((AO48-1))-MONTH(AK48)-IF(DAY((AO48-1))&lt;MIN(DAY(AK48),DAY(EOMONTH((AO48-1),0))),1,0))))</f>
        <v/>
      </c>
      <c r="BC48" s="16" t="str">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
      </c>
      <c r="BD48" s="16" t="str">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
      </c>
      <c r="BE48" s="16" t="str">
        <f aca="false">IF(AJ48=0,"",IF(AV48="FT",IF(AW48&lt;FT_First,FT_First,IF(AW48&lt;FT_Y5,MIN(FT_Y5,FT_First+FT_Int1*(INT((AW48-FT_First)/FT_Int1)+1)),FT_Y5+12*INT((AW48-FT_Y5)/12)+FT_Int2*(INT(MOD(AW48-FT_Y5,12)/FT_Int2)+1))),IF(AV48="PT",IF(AW48&lt;PT_First,PT_First,PT_First+PT_Int*(INT((AW48-PT_First)/PT_Int)+1)),"")))</f>
        <v/>
      </c>
      <c r="BF48" s="16" t="str">
        <f aca="false">IF(AJ48=0,"",IF(NOT(LH_Ready),0,COUNTIFS(INDEX(LH_Data,0,LH_ColFirst),$A48,INDEX(LH_Data,0,LH_ColSur),$B48,INDEX(LH_Data,0,LH_ColCat),BonusCat)))</f>
        <v/>
      </c>
      <c r="BG48" s="16" t="str">
        <f aca="false">IF(AJ48=0,"",IF(OR(NOT(LH_Ready),BF48=0),0,SUMPRODUCT(MAX((INDEX(LH_Data,0,LH_ColFirst)=$A48)*(INDEX(LH_Data,0,LH_ColSur)=$B48)*(INDEX(LH_Data,0,LH_ColCat)=BonusCat)*ROW(LH_Data)))))</f>
        <v/>
      </c>
      <c r="BH48" s="16" t="str">
        <f aca="false">IF(AJ48=0,"",IF(EOMONTH(AsOfDate,-1)&lt;AK48,-1,12*(YEAR(EOMONTH(AsOfDate,-1))-YEAR(AK48))+MONTH(EOMONTH(AsOfDate,-1))-MONTH(AK48)-IF(DAY(EOMONTH(AsOfDate,-1))&lt;MIN(DAY(AK48),DAY(EOMONTH(EOMONTH(AsOfDate,-1),0))),1,0)))</f>
        <v/>
      </c>
      <c r="BI48" s="16" t="str">
        <f aca="false">IF(AJ48=0,"",IF(OR(AL48&lt;2,AN48&gt;EOMONTH(AsOfDate,-1)),BH48,IF((AN48-1)&lt;AK48,-1,12*(YEAR((AN48-1))-YEAR(AK48))+MONTH((AN48-1))-MONTH(AK48)-IF(DAY((AN48-1))&lt;MIN(DAY(AK48),DAY(EOMONTH((AN48-1),0))),1,0))))</f>
        <v/>
      </c>
      <c r="BJ48" s="16" t="str">
        <f aca="false">IF(AJ48=0,"",IF(OR(AL48&lt;3,AO48&gt;EOMONTH(AsOfDate,-1)),BH48,IF((AO48-1)&lt;AK48,-1,12*(YEAR((AO48-1))-YEAR(AK48))+MONTH((AO48-1))-MONTH(AK48)-IF(DAY((AO48-1))&lt;MIN(DAY(AK48),DAY(EOMONTH((AO48-1),0))),1,0))))</f>
        <v/>
      </c>
      <c r="BK48" s="16" t="str">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
      </c>
      <c r="BL48" s="16" t="str">
        <f aca="false">IF(AJ48=0,"",IF(AV48="FT",IF(AW48&lt;FT_First,"",IF(AW48&lt;FT_Y5,FT_First+FT_Int1*INT((AW48-FT_First)/FT_Int1),FT_Y5+FT_Int2*INT((AW48-FT_Y5)/FT_Int2))),IF(AV48="PT",IF(AW48&lt;PT_First,"",PT_First+PT_Int*INT((AW48-PT_First)/PT_Int)),"")))</f>
        <v/>
      </c>
      <c r="BM48" s="16" t="str">
        <f aca="false">IF(AJ48=0,"",IF((SchemeStart-1)&lt;AK48,-1,12*(YEAR((SchemeStart-1))-YEAR(AK48))+MONTH((SchemeStart-1))-MONTH(AK48)-IF(DAY((SchemeStart-1))&lt;MIN(DAY(AK48),DAY(EOMONTH((SchemeStart-1),0))),1,0)))</f>
        <v/>
      </c>
      <c r="BN48" s="16" t="str">
        <f aca="false">IF(AJ48=0,"",IF(OR(AL48&lt;2,AN48&gt;(SchemeStart-1)),BM48,IF((AN48-1)&lt;AK48,-1,12*(YEAR((AN48-1))-YEAR(AK48))+MONTH((AN48-1))-MONTH(AK48)-IF(DAY((AN48-1))&lt;MIN(DAY(AK48),DAY(EOMONTH((AN48-1),0))),1,0))))</f>
        <v/>
      </c>
      <c r="BO48" s="16" t="str">
        <f aca="false">IF(AJ48=0,"",IF(OR(AL48&lt;3,AO48&gt;(SchemeStart-1)),BM48,IF((AO48-1)&lt;AK48,-1,12*(YEAR((AO48-1))-YEAR(AK48))+MONTH((AO48-1))-MONTH(AK48)-IF(DAY((AO48-1))&lt;MIN(DAY(AK48),DAY(EOMONTH((AO48-1),0))),1,0))))</f>
        <v/>
      </c>
      <c r="BP48" s="16" t="str">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
      </c>
      <c r="BQ48" s="0" t="str">
        <f aca="false">IF(LEN($A48&amp;$B48)=0,"",$A48&amp;" "&amp;$B48)</f>
        <v/>
      </c>
    </row>
    <row r="49" customFormat="false" ht="15" hidden="false" customHeight="false" outlineLevel="0" collapsed="false">
      <c r="A49" s="12"/>
      <c r="B49" s="12"/>
      <c r="C49" s="12"/>
      <c r="D49" s="13"/>
      <c r="E49" s="14" t="str">
        <f aca="false">IF(OR(AJ49=0,$D49=""),"",DATE(YEAR(AsOfDate)+IF(DATE(YEAR(AsOfDate),MONTH($D49),DAY($D49))&lt;=AsOfDate,1,0),MONTH($D49),DAY($D49)))</f>
        <v/>
      </c>
      <c r="F49" s="13"/>
      <c r="G49" s="13"/>
      <c r="H49" s="13"/>
      <c r="I49" s="13"/>
      <c r="J49" s="13"/>
      <c r="K49" s="14" t="str">
        <f aca="false">IF(AJ49=0,"",DATE(YEAR(AsOfDate)+IF(DATE(YEAR(AsOfDate),MONTH(AK49),DAY(AK49))&lt;=AsOfDate,1,0),MONTH(AK49),DAY(AK49)))</f>
        <v/>
      </c>
      <c r="L49" s="15" t="str">
        <f aca="false">IF(AJ49=0,"",ROUND((AsOfDate-AK49)/365.25,1))</f>
        <v/>
      </c>
      <c r="M49" s="16" t="str">
        <f aca="false">IF(AJ49=0,"",IF(AsOfDate&lt;AK49,"-",DATEDIF(AK49,AsOfDate,"y")&amp;"y "&amp;DATEDIF(AK49,AsOfDate,"ym")&amp;"m "&amp;DATEDIF(AK49,AsOfDate,"md")&amp;"d"))</f>
        <v/>
      </c>
      <c r="N49" s="17" t="str">
        <f aca="false">IF(AJ49=0,"",O49*HoursPerDay)</f>
        <v/>
      </c>
      <c r="O49" s="17" t="str">
        <f aca="false">IF(AJ49=0,"",MAX(0,BC49-BP49))</f>
        <v/>
      </c>
      <c r="P49" s="18"/>
      <c r="Q49" s="16"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16" t="str">
        <f aca="false">IF(AJ49=0,"",IF(AV49="None",IF(O49&gt;0,"No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IF(AJ49=0,"",IF(AV49="None","",EDATE(AK49,BE49)))</f>
        <v/>
      </c>
      <c r="T49" s="17" t="str">
        <f aca="false">IF(AJ49=0,"",IF(NOT(LH_Ready),"",IF($F49&gt;PFYDate,0,IF(LH_ColPeriod=0,W49-U49+V49,SUMIFS(INDEX(LH_Data,0,LH_ColAcc),INDEX(LH_Data,0,LH_ColFirst),$A49,INDEX(LH_Data,0,LH_ColSur),$B49,INDEX(LH_Data,0,LH_ColCat),BonusCat,INDEX(LH_Data,0,LH_ColPeriod),LH_OpenLabel)*UnitFactor))))</f>
        <v/>
      </c>
      <c r="U49" s="17" t="str">
        <f aca="false">IF(AJ49=0,"",IF(NOT(LH_Ready),"",SUMIFS(INDEX(LH_Data,0,LH_ColAcc),INDEX(LH_Data,0,LH_ColFirst),$A49,INDEX(LH_Data,0,LH_ColSur),$B49,INDEX(LH_Data,0,LH_ColCat),BonusCat,INDEX(LH_Data,0,LH_ColStart),"&gt;="&amp;AK49)*UnitFactor))</f>
        <v/>
      </c>
      <c r="V49" s="17" t="str">
        <f aca="false">IF(AJ49=0,"",IF(NOT(LH_Ready),"",SUMIFS(INDEX(LH_Data,0,LH_ColTaken),INDEX(LH_Data,0,LH_ColFirst),$A49,INDEX(LH_Data,0,LH_ColSur),$B49,INDEX(LH_Data,0,LH_ColCat),BonusCat,INDEX(LH_Data,0,LH_ColStart),"&gt;="&amp;AK49)*UnitFactor))</f>
        <v/>
      </c>
      <c r="W49" s="17" t="str">
        <f aca="false">IF(AJ49=0,"",IF(NOT(LH_Ready),"",IF(BG49=0,0,INDEX(INDEX(LH_Data,0,LH_ColClose),BG49-1)*UnitFactor)))</f>
        <v/>
      </c>
      <c r="X49" s="17" t="str">
        <f aca="false">IF(AJ49=0,"",(MAX(0,BC49-BP49)-MAX(0,BD49-BP49))*HoursPerDay)</f>
        <v/>
      </c>
      <c r="Y49" s="17" t="str">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
      </c>
      <c r="Z49" s="16" t="str">
        <f aca="false">IF(OR(AJ49=0,Y49=""),"",IF(Y49&gt;0,"Yes","No"))</f>
        <v/>
      </c>
      <c r="AA49" s="16"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
      </c>
      <c r="AB49" s="17" t="str">
        <f aca="false">IF(OR(AJ49=0,T49=""),"",MAX(0,BD49-BP49)*HoursPerDay-T49)</f>
        <v/>
      </c>
      <c r="AC49" s="16" t="str">
        <f aca="false">IF(AJ49=0,"",BF49)</f>
        <v/>
      </c>
      <c r="AD49" s="16"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17" t="str">
        <f aca="false">IF(AJ49=0,"",O49-MAX(0,BK49-BP49))</f>
        <v/>
      </c>
      <c r="AF49" s="14" t="str">
        <f aca="false">IF(OR(AJ49=0,AE49="",N(AE49)=0,BL49=""),"",EDATE(AK49,BL49))</f>
        <v/>
      </c>
      <c r="AG49" s="17" t="str">
        <f aca="false">IF(AJ49=0,"",MIN(BC49,BP49))</f>
        <v/>
      </c>
      <c r="AH49" s="12"/>
      <c r="AI49" s="12"/>
      <c r="AJ49" s="16" t="n">
        <f aca="false">IF(OR(LEN($A49&amp;$B49)=0,$F49=""),0,1)</f>
        <v>0</v>
      </c>
      <c r="AK49" s="14" t="str">
        <f aca="false">IF(AJ49=0,"",IF(PreSchemeCounts="No",MAX(SchemeStart,IF($J49&lt;&gt;"",$J49,IF(OR(CasualCounts="Yes",COUNT($G49:$I49)=0),$F49,IF(Apply2026="No",IF($I49="",$F49,$I49),IF(COUNT($H49:$I49)=0,$F49,MIN($H49:$I49)))))),IF($J49&lt;&gt;"",$J49,IF(OR(CasualCounts="Yes",COUNT($G49:$I49)=0),$F49,IF(Apply2026="No",IF($I49="",$F49,$I49),IF(COUNT($H49:$I49)=0,$F49,MIN($H49:$I49)))))))</f>
        <v/>
      </c>
      <c r="AL49" s="16" t="str">
        <f aca="false">IF(AJ49=0,"",COUNT($G49:$I49))</f>
        <v/>
      </c>
      <c r="AM49" s="14" t="str">
        <f aca="false">IF(AJ49=0,"",IFERROR(SMALL($G49:$I49,1),""))</f>
        <v/>
      </c>
      <c r="AN49" s="14" t="str">
        <f aca="false">IF(AJ49=0,"",IFERROR(SMALL($G49:$I49,2),""))</f>
        <v/>
      </c>
      <c r="AO49" s="14" t="str">
        <f aca="false">IF(AJ49=0,"",IFERROR(SMALL($G49:$I49,3),""))</f>
        <v/>
      </c>
      <c r="AP49" s="16" t="str">
        <f aca="false">IF(AJ49=0,"",IF(AM49="","",IF(AM49=$H49,"Part-Time",IF(AM49=$I49,"Full-Time","Casual"))))</f>
        <v/>
      </c>
      <c r="AQ49" s="16" t="str">
        <f aca="false">IF(AJ49=0,"",IF(AN49="","",IF(AN49=$H49,"Part-Time",IF(AN49=$I49,"Full-Time","Casual"))))</f>
        <v/>
      </c>
      <c r="AR49" s="16" t="str">
        <f aca="false">IF(AJ49=0,"",IF(AO49="","",IF(AO49=$H49,"Part-Time",IF(AO49=$I49,"Full-Time","Casual"))))</f>
        <v/>
      </c>
      <c r="AS49" s="16"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
      </c>
      <c r="AT49" s="16" t="str">
        <f aca="false">IF(AJ49=0,"",IF(AL49&lt;2,"",IF(OR(ISNUMBER(SEARCH("full",AQ49)),UPPER(TRIM(AQ49))="FT",UPPER(TRIM(AQ49))="FTE"),"FT",IF(AND(OR(ISNUMBER(SEARCH("part",AQ49)),UPPER(TRIM(AQ49))="PT",UPPER(TRIM(AQ49))="PTE"),Apply2026="Yes",OR($P49="",N($P49)&gt;=PT_MinHours)),"PT","None"))))</f>
        <v/>
      </c>
      <c r="AU49" s="16" t="str">
        <f aca="false">IF(AJ49=0,"",IF(AL49&lt;3,"",IF(OR(ISNUMBER(SEARCH("full",AR49)),UPPER(TRIM(AR49))="FT",UPPER(TRIM(AR49))="FTE"),"FT",IF(AND(OR(ISNUMBER(SEARCH("part",AR49)),UPPER(TRIM(AR49))="PT",UPPER(TRIM(AR49))="PTE"),Apply2026="Yes",OR($P49="",N($P49)&gt;=PT_MinHours)),"PT","None"))))</f>
        <v/>
      </c>
      <c r="AV49" s="16" t="str">
        <f aca="false">IF(AJ49=0,"",IF(AND(AL49&gt;=3,AO49&lt;=AsOfDate),AU49,IF(AND(AL49&gt;=2,AN49&lt;=AsOfDate),AT49,AS49)))</f>
        <v/>
      </c>
      <c r="AW49" s="16" t="str">
        <f aca="false">IF(AJ49=0,"",IF(AsOfDate&lt;AK49,-1,12*(YEAR(AsOfDate)-YEAR(AK49))+MONTH(AsOfDate)-MONTH(AK49)-IF(DAY(AsOfDate)&lt;MIN(DAY(AK49),DAY(EOMONTH(AsOfDate,0))),1,0)))</f>
        <v/>
      </c>
      <c r="AX49" s="16" t="str">
        <f aca="false">IF(AJ49=0,"",IF(OR(AL49&lt;2,AN49&gt;AsOfDate),AW49,IF((AN49-1)&lt;AK49,-1,12*(YEAR((AN49-1))-YEAR(AK49))+MONTH((AN49-1))-MONTH(AK49)-IF(DAY((AN49-1))&lt;MIN(DAY(AK49),DAY(EOMONTH((AN49-1),0))),1,0))))</f>
        <v/>
      </c>
      <c r="AY49" s="16" t="str">
        <f aca="false">IF(AJ49=0,"",IF(OR(AL49&lt;3,AO49&gt;AsOfDate),AW49,IF((AO49-1)&lt;AK49,-1,12*(YEAR((AO49-1))-YEAR(AK49))+MONTH((AO49-1))-MONTH(AK49)-IF(DAY((AO49-1))&lt;MIN(DAY(AK49),DAY(EOMONTH((AO49-1),0))),1,0))))</f>
        <v/>
      </c>
      <c r="AZ49" s="16" t="str">
        <f aca="false">IF(AJ49=0,"",IF(PFYDate&lt;AK49,-1,12*(YEAR(PFYDate)-YEAR(AK49))+MONTH(PFYDate)-MONTH(AK49)-IF(DAY(PFYDate)&lt;MIN(DAY(AK49),DAY(EOMONTH(PFYDate,0))),1,0)))</f>
        <v/>
      </c>
      <c r="BA49" s="16" t="str">
        <f aca="false">IF(AJ49=0,"",IF(OR(AL49&lt;2,AN49&gt;PFYDate),AZ49,IF((AN49-1)&lt;AK49,-1,12*(YEAR((AN49-1))-YEAR(AK49))+MONTH((AN49-1))-MONTH(AK49)-IF(DAY((AN49-1))&lt;MIN(DAY(AK49),DAY(EOMONTH((AN49-1),0))),1,0))))</f>
        <v/>
      </c>
      <c r="BB49" s="16" t="str">
        <f aca="false">IF(AJ49=0,"",IF(OR(AL49&lt;3,AO49&gt;PFYDate),AZ49,IF((AO49-1)&lt;AK49,-1,12*(YEAR((AO49-1))-YEAR(AK49))+MONTH((AO49-1))-MONTH(AK49)-IF(DAY((AO49-1))&lt;MIN(DAY(AK49),DAY(EOMONTH((AO49-1),0))),1,0))))</f>
        <v/>
      </c>
      <c r="BC49" s="16" t="str">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
      </c>
      <c r="BD49" s="16" t="str">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
      </c>
      <c r="BE49" s="16" t="str">
        <f aca="false">IF(AJ49=0,"",IF(AV49="FT",IF(AW49&lt;FT_First,FT_First,IF(AW49&lt;FT_Y5,MIN(FT_Y5,FT_First+FT_Int1*(INT((AW49-FT_First)/FT_Int1)+1)),FT_Y5+12*INT((AW49-FT_Y5)/12)+FT_Int2*(INT(MOD(AW49-FT_Y5,12)/FT_Int2)+1))),IF(AV49="PT",IF(AW49&lt;PT_First,PT_First,PT_First+PT_Int*(INT((AW49-PT_First)/PT_Int)+1)),"")))</f>
        <v/>
      </c>
      <c r="BF49" s="16" t="str">
        <f aca="false">IF(AJ49=0,"",IF(NOT(LH_Ready),0,COUNTIFS(INDEX(LH_Data,0,LH_ColFirst),$A49,INDEX(LH_Data,0,LH_ColSur),$B49,INDEX(LH_Data,0,LH_ColCat),BonusCat)))</f>
        <v/>
      </c>
      <c r="BG49" s="16" t="str">
        <f aca="false">IF(AJ49=0,"",IF(OR(NOT(LH_Ready),BF49=0),0,SUMPRODUCT(MAX((INDEX(LH_Data,0,LH_ColFirst)=$A49)*(INDEX(LH_Data,0,LH_ColSur)=$B49)*(INDEX(LH_Data,0,LH_ColCat)=BonusCat)*ROW(LH_Data)))))</f>
        <v/>
      </c>
      <c r="BH49" s="16" t="str">
        <f aca="false">IF(AJ49=0,"",IF(EOMONTH(AsOfDate,-1)&lt;AK49,-1,12*(YEAR(EOMONTH(AsOfDate,-1))-YEAR(AK49))+MONTH(EOMONTH(AsOfDate,-1))-MONTH(AK49)-IF(DAY(EOMONTH(AsOfDate,-1))&lt;MIN(DAY(AK49),DAY(EOMONTH(EOMONTH(AsOfDate,-1),0))),1,0)))</f>
        <v/>
      </c>
      <c r="BI49" s="16" t="str">
        <f aca="false">IF(AJ49=0,"",IF(OR(AL49&lt;2,AN49&gt;EOMONTH(AsOfDate,-1)),BH49,IF((AN49-1)&lt;AK49,-1,12*(YEAR((AN49-1))-YEAR(AK49))+MONTH((AN49-1))-MONTH(AK49)-IF(DAY((AN49-1))&lt;MIN(DAY(AK49),DAY(EOMONTH((AN49-1),0))),1,0))))</f>
        <v/>
      </c>
      <c r="BJ49" s="16" t="str">
        <f aca="false">IF(AJ49=0,"",IF(OR(AL49&lt;3,AO49&gt;EOMONTH(AsOfDate,-1)),BH49,IF((AO49-1)&lt;AK49,-1,12*(YEAR((AO49-1))-YEAR(AK49))+MONTH((AO49-1))-MONTH(AK49)-IF(DAY((AO49-1))&lt;MIN(DAY(AK49),DAY(EOMONTH((AO49-1),0))),1,0))))</f>
        <v/>
      </c>
      <c r="BK49" s="16" t="str">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
      </c>
      <c r="BL49" s="16" t="str">
        <f aca="false">IF(AJ49=0,"",IF(AV49="FT",IF(AW49&lt;FT_First,"",IF(AW49&lt;FT_Y5,FT_First+FT_Int1*INT((AW49-FT_First)/FT_Int1),FT_Y5+FT_Int2*INT((AW49-FT_Y5)/FT_Int2))),IF(AV49="PT",IF(AW49&lt;PT_First,"",PT_First+PT_Int*INT((AW49-PT_First)/PT_Int)),"")))</f>
        <v/>
      </c>
      <c r="BM49" s="16" t="str">
        <f aca="false">IF(AJ49=0,"",IF((SchemeStart-1)&lt;AK49,-1,12*(YEAR((SchemeStart-1))-YEAR(AK49))+MONTH((SchemeStart-1))-MONTH(AK49)-IF(DAY((SchemeStart-1))&lt;MIN(DAY(AK49),DAY(EOMONTH((SchemeStart-1),0))),1,0)))</f>
        <v/>
      </c>
      <c r="BN49" s="16" t="str">
        <f aca="false">IF(AJ49=0,"",IF(OR(AL49&lt;2,AN49&gt;(SchemeStart-1)),BM49,IF((AN49-1)&lt;AK49,-1,12*(YEAR((AN49-1))-YEAR(AK49))+MONTH((AN49-1))-MONTH(AK49)-IF(DAY((AN49-1))&lt;MIN(DAY(AK49),DAY(EOMONTH((AN49-1),0))),1,0))))</f>
        <v/>
      </c>
      <c r="BO49" s="16" t="str">
        <f aca="false">IF(AJ49=0,"",IF(OR(AL49&lt;3,AO49&gt;(SchemeStart-1)),BM49,IF((AO49-1)&lt;AK49,-1,12*(YEAR((AO49-1))-YEAR(AK49))+MONTH((AO49-1))-MONTH(AK49)-IF(DAY((AO49-1))&lt;MIN(DAY(AK49),DAY(EOMONTH((AO49-1),0))),1,0))))</f>
        <v/>
      </c>
      <c r="BP49" s="16" t="str">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
      </c>
      <c r="BQ49" s="0" t="str">
        <f aca="false">IF(LEN($A49&amp;$B49)=0,"",$A49&amp;" "&amp;$B49)</f>
        <v/>
      </c>
    </row>
    <row r="50" customFormat="false" ht="15" hidden="false" customHeight="false" outlineLevel="0" collapsed="false">
      <c r="A50" s="12"/>
      <c r="B50" s="12"/>
      <c r="C50" s="12"/>
      <c r="D50" s="13"/>
      <c r="E50" s="14" t="str">
        <f aca="false">IF(OR(AJ50=0,$D50=""),"",DATE(YEAR(AsOfDate)+IF(DATE(YEAR(AsOfDate),MONTH($D50),DAY($D50))&lt;=AsOfDate,1,0),MONTH($D50),DAY($D50)))</f>
        <v/>
      </c>
      <c r="F50" s="13"/>
      <c r="G50" s="13"/>
      <c r="H50" s="13"/>
      <c r="I50" s="13"/>
      <c r="J50" s="13"/>
      <c r="K50" s="14" t="str">
        <f aca="false">IF(AJ50=0,"",DATE(YEAR(AsOfDate)+IF(DATE(YEAR(AsOfDate),MONTH(AK50),DAY(AK50))&lt;=AsOfDate,1,0),MONTH(AK50),DAY(AK50)))</f>
        <v/>
      </c>
      <c r="L50" s="15" t="str">
        <f aca="false">IF(AJ50=0,"",ROUND((AsOfDate-AK50)/365.25,1))</f>
        <v/>
      </c>
      <c r="M50" s="16" t="str">
        <f aca="false">IF(AJ50=0,"",IF(AsOfDate&lt;AK50,"-",DATEDIF(AK50,AsOfDate,"y")&amp;"y "&amp;DATEDIF(AK50,AsOfDate,"ym")&amp;"m "&amp;DATEDIF(AK50,AsOfDate,"md")&amp;"d"))</f>
        <v/>
      </c>
      <c r="N50" s="17" t="str">
        <f aca="false">IF(AJ50=0,"",O50*HoursPerDay)</f>
        <v/>
      </c>
      <c r="O50" s="17" t="str">
        <f aca="false">IF(AJ50=0,"",MAX(0,BC50-BP50))</f>
        <v/>
      </c>
      <c r="P50" s="18"/>
      <c r="Q50" s="16"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
      </c>
      <c r="R50" s="16" t="str">
        <f aca="false">IF(AJ50=0,"",IF(AV50="None",IF(O50&gt;0,"No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IF(AJ50=0,"",IF(AV50="None","",EDATE(AK50,BE50)))</f>
        <v/>
      </c>
      <c r="T50" s="17" t="str">
        <f aca="false">IF(AJ50=0,"",IF(NOT(LH_Ready),"",IF($F50&gt;PFYDate,0,IF(LH_ColPeriod=0,W50-U50+V50,SUMIFS(INDEX(LH_Data,0,LH_ColAcc),INDEX(LH_Data,0,LH_ColFirst),$A50,INDEX(LH_Data,0,LH_ColSur),$B50,INDEX(LH_Data,0,LH_ColCat),BonusCat,INDEX(LH_Data,0,LH_ColPeriod),LH_OpenLabel)*UnitFactor))))</f>
        <v/>
      </c>
      <c r="U50" s="17" t="str">
        <f aca="false">IF(AJ50=0,"",IF(NOT(LH_Ready),"",SUMIFS(INDEX(LH_Data,0,LH_ColAcc),INDEX(LH_Data,0,LH_ColFirst),$A50,INDEX(LH_Data,0,LH_ColSur),$B50,INDEX(LH_Data,0,LH_ColCat),BonusCat,INDEX(LH_Data,0,LH_ColStart),"&gt;="&amp;AK50)*UnitFactor))</f>
        <v/>
      </c>
      <c r="V50" s="17" t="str">
        <f aca="false">IF(AJ50=0,"",IF(NOT(LH_Ready),"",SUMIFS(INDEX(LH_Data,0,LH_ColTaken),INDEX(LH_Data,0,LH_ColFirst),$A50,INDEX(LH_Data,0,LH_ColSur),$B50,INDEX(LH_Data,0,LH_ColCat),BonusCat,INDEX(LH_Data,0,LH_ColStart),"&gt;="&amp;AK50)*UnitFactor))</f>
        <v/>
      </c>
      <c r="W50" s="17" t="str">
        <f aca="false">IF(AJ50=0,"",IF(NOT(LH_Ready),"",IF(BG50=0,0,INDEX(INDEX(LH_Data,0,LH_ColClose),BG50-1)*UnitFactor)))</f>
        <v/>
      </c>
      <c r="X50" s="17" t="str">
        <f aca="false">IF(AJ50=0,"",(MAX(0,BC50-BP50)-MAX(0,BD50-BP50))*HoursPerDay)</f>
        <v/>
      </c>
      <c r="Y50" s="17" t="str">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
      </c>
      <c r="Z50" s="16" t="str">
        <f aca="false">IF(OR(AJ50=0,Y50=""),"",IF(Y50&gt;0,"Yes","No"))</f>
        <v/>
      </c>
      <c r="AA50" s="16"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
      </c>
      <c r="AB50" s="17" t="str">
        <f aca="false">IF(OR(AJ50=0,T50=""),"",MAX(0,BD50-BP50)*HoursPerDay-T50)</f>
        <v/>
      </c>
      <c r="AC50" s="16" t="str">
        <f aca="false">IF(AJ50=0,"",BF50)</f>
        <v/>
      </c>
      <c r="AD50" s="16"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17" t="str">
        <f aca="false">IF(AJ50=0,"",O50-MAX(0,BK50-BP50))</f>
        <v/>
      </c>
      <c r="AF50" s="14" t="str">
        <f aca="false">IF(OR(AJ50=0,AE50="",N(AE50)=0,BL50=""),"",EDATE(AK50,BL50))</f>
        <v/>
      </c>
      <c r="AG50" s="17" t="str">
        <f aca="false">IF(AJ50=0,"",MIN(BC50,BP50))</f>
        <v/>
      </c>
      <c r="AH50" s="12"/>
      <c r="AI50" s="12"/>
      <c r="AJ50" s="16" t="n">
        <f aca="false">IF(OR(LEN($A50&amp;$B50)=0,$F50=""),0,1)</f>
        <v>0</v>
      </c>
      <c r="AK50" s="14" t="str">
        <f aca="false">IF(AJ50=0,"",IF(PreSchemeCounts="No",MAX(SchemeStart,IF($J50&lt;&gt;"",$J50,IF(OR(CasualCounts="Yes",COUNT($G50:$I50)=0),$F50,IF(Apply2026="No",IF($I50="",$F50,$I50),IF(COUNT($H50:$I50)=0,$F50,MIN($H50:$I50)))))),IF($J50&lt;&gt;"",$J50,IF(OR(CasualCounts="Yes",COUNT($G50:$I50)=0),$F50,IF(Apply2026="No",IF($I50="",$F50,$I50),IF(COUNT($H50:$I50)=0,$F50,MIN($H50:$I50)))))))</f>
        <v/>
      </c>
      <c r="AL50" s="16" t="str">
        <f aca="false">IF(AJ50=0,"",COUNT($G50:$I50))</f>
        <v/>
      </c>
      <c r="AM50" s="14" t="str">
        <f aca="false">IF(AJ50=0,"",IFERROR(SMALL($G50:$I50,1),""))</f>
        <v/>
      </c>
      <c r="AN50" s="14" t="str">
        <f aca="false">IF(AJ50=0,"",IFERROR(SMALL($G50:$I50,2),""))</f>
        <v/>
      </c>
      <c r="AO50" s="14" t="str">
        <f aca="false">IF(AJ50=0,"",IFERROR(SMALL($G50:$I50,3),""))</f>
        <v/>
      </c>
      <c r="AP50" s="16" t="str">
        <f aca="false">IF(AJ50=0,"",IF(AM50="","",IF(AM50=$H50,"Part-Time",IF(AM50=$I50,"Full-Time","Casual"))))</f>
        <v/>
      </c>
      <c r="AQ50" s="16" t="str">
        <f aca="false">IF(AJ50=0,"",IF(AN50="","",IF(AN50=$H50,"Part-Time",IF(AN50=$I50,"Full-Time","Casual"))))</f>
        <v/>
      </c>
      <c r="AR50" s="16" t="str">
        <f aca="false">IF(AJ50=0,"",IF(AO50="","",IF(AO50=$H50,"Part-Time",IF(AO50=$I50,"Full-Time","Casual"))))</f>
        <v/>
      </c>
      <c r="AS50" s="16"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
      </c>
      <c r="AT50" s="16" t="str">
        <f aca="false">IF(AJ50=0,"",IF(AL50&lt;2,"",IF(OR(ISNUMBER(SEARCH("full",AQ50)),UPPER(TRIM(AQ50))="FT",UPPER(TRIM(AQ50))="FTE"),"FT",IF(AND(OR(ISNUMBER(SEARCH("part",AQ50)),UPPER(TRIM(AQ50))="PT",UPPER(TRIM(AQ50))="PTE"),Apply2026="Yes",OR($P50="",N($P50)&gt;=PT_MinHours)),"PT","None"))))</f>
        <v/>
      </c>
      <c r="AU50" s="16" t="str">
        <f aca="false">IF(AJ50=0,"",IF(AL50&lt;3,"",IF(OR(ISNUMBER(SEARCH("full",AR50)),UPPER(TRIM(AR50))="FT",UPPER(TRIM(AR50))="FTE"),"FT",IF(AND(OR(ISNUMBER(SEARCH("part",AR50)),UPPER(TRIM(AR50))="PT",UPPER(TRIM(AR50))="PTE"),Apply2026="Yes",OR($P50="",N($P50)&gt;=PT_MinHours)),"PT","None"))))</f>
        <v/>
      </c>
      <c r="AV50" s="16" t="str">
        <f aca="false">IF(AJ50=0,"",IF(AND(AL50&gt;=3,AO50&lt;=AsOfDate),AU50,IF(AND(AL50&gt;=2,AN50&lt;=AsOfDate),AT50,AS50)))</f>
        <v/>
      </c>
      <c r="AW50" s="16" t="str">
        <f aca="false">IF(AJ50=0,"",IF(AsOfDate&lt;AK50,-1,12*(YEAR(AsOfDate)-YEAR(AK50))+MONTH(AsOfDate)-MONTH(AK50)-IF(DAY(AsOfDate)&lt;MIN(DAY(AK50),DAY(EOMONTH(AsOfDate,0))),1,0)))</f>
        <v/>
      </c>
      <c r="AX50" s="16" t="str">
        <f aca="false">IF(AJ50=0,"",IF(OR(AL50&lt;2,AN50&gt;AsOfDate),AW50,IF((AN50-1)&lt;AK50,-1,12*(YEAR((AN50-1))-YEAR(AK50))+MONTH((AN50-1))-MONTH(AK50)-IF(DAY((AN50-1))&lt;MIN(DAY(AK50),DAY(EOMONTH((AN50-1),0))),1,0))))</f>
        <v/>
      </c>
      <c r="AY50" s="16" t="str">
        <f aca="false">IF(AJ50=0,"",IF(OR(AL50&lt;3,AO50&gt;AsOfDate),AW50,IF((AO50-1)&lt;AK50,-1,12*(YEAR((AO50-1))-YEAR(AK50))+MONTH((AO50-1))-MONTH(AK50)-IF(DAY((AO50-1))&lt;MIN(DAY(AK50),DAY(EOMONTH((AO50-1),0))),1,0))))</f>
        <v/>
      </c>
      <c r="AZ50" s="16" t="str">
        <f aca="false">IF(AJ50=0,"",IF(PFYDate&lt;AK50,-1,12*(YEAR(PFYDate)-YEAR(AK50))+MONTH(PFYDate)-MONTH(AK50)-IF(DAY(PFYDate)&lt;MIN(DAY(AK50),DAY(EOMONTH(PFYDate,0))),1,0)))</f>
        <v/>
      </c>
      <c r="BA50" s="16" t="str">
        <f aca="false">IF(AJ50=0,"",IF(OR(AL50&lt;2,AN50&gt;PFYDate),AZ50,IF((AN50-1)&lt;AK50,-1,12*(YEAR((AN50-1))-YEAR(AK50))+MONTH((AN50-1))-MONTH(AK50)-IF(DAY((AN50-1))&lt;MIN(DAY(AK50),DAY(EOMONTH((AN50-1),0))),1,0))))</f>
        <v/>
      </c>
      <c r="BB50" s="16" t="str">
        <f aca="false">IF(AJ50=0,"",IF(OR(AL50&lt;3,AO50&gt;PFYDate),AZ50,IF((AO50-1)&lt;AK50,-1,12*(YEAR((AO50-1))-YEAR(AK50))+MONTH((AO50-1))-MONTH(AK50)-IF(DAY((AO50-1))&lt;MIN(DAY(AK50),DAY(EOMONTH((AO50-1),0))),1,0))))</f>
        <v/>
      </c>
      <c r="BC50" s="16" t="str">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
      </c>
      <c r="BD50" s="16" t="str">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
      </c>
      <c r="BE50" s="16" t="str">
        <f aca="false">IF(AJ50=0,"",IF(AV50="FT",IF(AW50&lt;FT_First,FT_First,IF(AW50&lt;FT_Y5,MIN(FT_Y5,FT_First+FT_Int1*(INT((AW50-FT_First)/FT_Int1)+1)),FT_Y5+12*INT((AW50-FT_Y5)/12)+FT_Int2*(INT(MOD(AW50-FT_Y5,12)/FT_Int2)+1))),IF(AV50="PT",IF(AW50&lt;PT_First,PT_First,PT_First+PT_Int*(INT((AW50-PT_First)/PT_Int)+1)),"")))</f>
        <v/>
      </c>
      <c r="BF50" s="16" t="str">
        <f aca="false">IF(AJ50=0,"",IF(NOT(LH_Ready),0,COUNTIFS(INDEX(LH_Data,0,LH_ColFirst),$A50,INDEX(LH_Data,0,LH_ColSur),$B50,INDEX(LH_Data,0,LH_ColCat),BonusCat)))</f>
        <v/>
      </c>
      <c r="BG50" s="16" t="str">
        <f aca="false">IF(AJ50=0,"",IF(OR(NOT(LH_Ready),BF50=0),0,SUMPRODUCT(MAX((INDEX(LH_Data,0,LH_ColFirst)=$A50)*(INDEX(LH_Data,0,LH_ColSur)=$B50)*(INDEX(LH_Data,0,LH_ColCat)=BonusCat)*ROW(LH_Data)))))</f>
        <v/>
      </c>
      <c r="BH50" s="16" t="str">
        <f aca="false">IF(AJ50=0,"",IF(EOMONTH(AsOfDate,-1)&lt;AK50,-1,12*(YEAR(EOMONTH(AsOfDate,-1))-YEAR(AK50))+MONTH(EOMONTH(AsOfDate,-1))-MONTH(AK50)-IF(DAY(EOMONTH(AsOfDate,-1))&lt;MIN(DAY(AK50),DAY(EOMONTH(EOMONTH(AsOfDate,-1),0))),1,0)))</f>
        <v/>
      </c>
      <c r="BI50" s="16" t="str">
        <f aca="false">IF(AJ50=0,"",IF(OR(AL50&lt;2,AN50&gt;EOMONTH(AsOfDate,-1)),BH50,IF((AN50-1)&lt;AK50,-1,12*(YEAR((AN50-1))-YEAR(AK50))+MONTH((AN50-1))-MONTH(AK50)-IF(DAY((AN50-1))&lt;MIN(DAY(AK50),DAY(EOMONTH((AN50-1),0))),1,0))))</f>
        <v/>
      </c>
      <c r="BJ50" s="16" t="str">
        <f aca="false">IF(AJ50=0,"",IF(OR(AL50&lt;3,AO50&gt;EOMONTH(AsOfDate,-1)),BH50,IF((AO50-1)&lt;AK50,-1,12*(YEAR((AO50-1))-YEAR(AK50))+MONTH((AO50-1))-MONTH(AK50)-IF(DAY((AO50-1))&lt;MIN(DAY(AK50),DAY(EOMONTH((AO50-1),0))),1,0))))</f>
        <v/>
      </c>
      <c r="BK50" s="16" t="str">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
      </c>
      <c r="BL50" s="16" t="str">
        <f aca="false">IF(AJ50=0,"",IF(AV50="FT",IF(AW50&lt;FT_First,"",IF(AW50&lt;FT_Y5,FT_First+FT_Int1*INT((AW50-FT_First)/FT_Int1),FT_Y5+FT_Int2*INT((AW50-FT_Y5)/FT_Int2))),IF(AV50="PT",IF(AW50&lt;PT_First,"",PT_First+PT_Int*INT((AW50-PT_First)/PT_Int)),"")))</f>
        <v/>
      </c>
      <c r="BM50" s="16" t="str">
        <f aca="false">IF(AJ50=0,"",IF((SchemeStart-1)&lt;AK50,-1,12*(YEAR((SchemeStart-1))-YEAR(AK50))+MONTH((SchemeStart-1))-MONTH(AK50)-IF(DAY((SchemeStart-1))&lt;MIN(DAY(AK50),DAY(EOMONTH((SchemeStart-1),0))),1,0)))</f>
        <v/>
      </c>
      <c r="BN50" s="16" t="str">
        <f aca="false">IF(AJ50=0,"",IF(OR(AL50&lt;2,AN50&gt;(SchemeStart-1)),BM50,IF((AN50-1)&lt;AK50,-1,12*(YEAR((AN50-1))-YEAR(AK50))+MONTH((AN50-1))-MONTH(AK50)-IF(DAY((AN50-1))&lt;MIN(DAY(AK50),DAY(EOMONTH((AN50-1),0))),1,0))))</f>
        <v/>
      </c>
      <c r="BO50" s="16" t="str">
        <f aca="false">IF(AJ50=0,"",IF(OR(AL50&lt;3,AO50&gt;(SchemeStart-1)),BM50,IF((AO50-1)&lt;AK50,-1,12*(YEAR((AO50-1))-YEAR(AK50))+MONTH((AO50-1))-MONTH(AK50)-IF(DAY((AO50-1))&lt;MIN(DAY(AK50),DAY(EOMONTH((AO50-1),0))),1,0))))</f>
        <v/>
      </c>
      <c r="BP50" s="16" t="str">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
      </c>
      <c r="BQ50" s="0" t="str">
        <f aca="false">IF(LEN($A50&amp;$B50)=0,"",$A50&amp;" "&amp;$B50)</f>
        <v/>
      </c>
    </row>
    <row r="51" customFormat="false" ht="15" hidden="false" customHeight="false" outlineLevel="0" collapsed="false">
      <c r="A51" s="12"/>
      <c r="B51" s="12"/>
      <c r="C51" s="12"/>
      <c r="D51" s="13"/>
      <c r="E51" s="14" t="str">
        <f aca="false">IF(OR(AJ51=0,$D51=""),"",DATE(YEAR(AsOfDate)+IF(DATE(YEAR(AsOfDate),MONTH($D51),DAY($D51))&lt;=AsOfDate,1,0),MONTH($D51),DAY($D51)))</f>
        <v/>
      </c>
      <c r="F51" s="13"/>
      <c r="G51" s="13"/>
      <c r="H51" s="13"/>
      <c r="I51" s="13"/>
      <c r="J51" s="13"/>
      <c r="K51" s="14" t="str">
        <f aca="false">IF(AJ51=0,"",DATE(YEAR(AsOfDate)+IF(DATE(YEAR(AsOfDate),MONTH(AK51),DAY(AK51))&lt;=AsOfDate,1,0),MONTH(AK51),DAY(AK51)))</f>
        <v/>
      </c>
      <c r="L51" s="15" t="str">
        <f aca="false">IF(AJ51=0,"",ROUND((AsOfDate-AK51)/365.25,1))</f>
        <v/>
      </c>
      <c r="M51" s="16" t="str">
        <f aca="false">IF(AJ51=0,"",IF(AsOfDate&lt;AK51,"-",DATEDIF(AK51,AsOfDate,"y")&amp;"y "&amp;DATEDIF(AK51,AsOfDate,"ym")&amp;"m "&amp;DATEDIF(AK51,AsOfDate,"md")&amp;"d"))</f>
        <v/>
      </c>
      <c r="N51" s="17" t="str">
        <f aca="false">IF(AJ51=0,"",O51*HoursPerDay)</f>
        <v/>
      </c>
      <c r="O51" s="17" t="str">
        <f aca="false">IF(AJ51=0,"",MAX(0,BC51-BP51))</f>
        <v/>
      </c>
      <c r="P51" s="18"/>
      <c r="Q51" s="16"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
      </c>
      <c r="R51" s="16" t="str">
        <f aca="false">IF(AJ51=0,"",IF(AV51="None",IF(O51&gt;0,"No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IF(AJ51=0,"",IF(AV51="None","",EDATE(AK51,BE51)))</f>
        <v/>
      </c>
      <c r="T51" s="17" t="str">
        <f aca="false">IF(AJ51=0,"",IF(NOT(LH_Ready),"",IF($F51&gt;PFYDate,0,IF(LH_ColPeriod=0,W51-U51+V51,SUMIFS(INDEX(LH_Data,0,LH_ColAcc),INDEX(LH_Data,0,LH_ColFirst),$A51,INDEX(LH_Data,0,LH_ColSur),$B51,INDEX(LH_Data,0,LH_ColCat),BonusCat,INDEX(LH_Data,0,LH_ColPeriod),LH_OpenLabel)*UnitFactor))))</f>
        <v/>
      </c>
      <c r="U51" s="17" t="str">
        <f aca="false">IF(AJ51=0,"",IF(NOT(LH_Ready),"",SUMIFS(INDEX(LH_Data,0,LH_ColAcc),INDEX(LH_Data,0,LH_ColFirst),$A51,INDEX(LH_Data,0,LH_ColSur),$B51,INDEX(LH_Data,0,LH_ColCat),BonusCat,INDEX(LH_Data,0,LH_ColStart),"&gt;="&amp;AK51)*UnitFactor))</f>
        <v/>
      </c>
      <c r="V51" s="17" t="str">
        <f aca="false">IF(AJ51=0,"",IF(NOT(LH_Ready),"",SUMIFS(INDEX(LH_Data,0,LH_ColTaken),INDEX(LH_Data,0,LH_ColFirst),$A51,INDEX(LH_Data,0,LH_ColSur),$B51,INDEX(LH_Data,0,LH_ColCat),BonusCat,INDEX(LH_Data,0,LH_ColStart),"&gt;="&amp;AK51)*UnitFactor))</f>
        <v/>
      </c>
      <c r="W51" s="17" t="str">
        <f aca="false">IF(AJ51=0,"",IF(NOT(LH_Ready),"",IF(BG51=0,0,INDEX(INDEX(LH_Data,0,LH_ColClose),BG51-1)*UnitFactor)))</f>
        <v/>
      </c>
      <c r="X51" s="17" t="str">
        <f aca="false">IF(AJ51=0,"",(MAX(0,BC51-BP51)-MAX(0,BD51-BP51))*HoursPerDay)</f>
        <v/>
      </c>
      <c r="Y51" s="17" t="str">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
      </c>
      <c r="Z51" s="16" t="str">
        <f aca="false">IF(OR(AJ51=0,Y51=""),"",IF(Y51&gt;0,"Yes","No"))</f>
        <v/>
      </c>
      <c r="AA51" s="16"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
      </c>
      <c r="AB51" s="17" t="str">
        <f aca="false">IF(OR(AJ51=0,T51=""),"",MAX(0,BD51-BP51)*HoursPerDay-T51)</f>
        <v/>
      </c>
      <c r="AC51" s="16" t="str">
        <f aca="false">IF(AJ51=0,"",BF51)</f>
        <v/>
      </c>
      <c r="AD51" s="16"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17" t="str">
        <f aca="false">IF(AJ51=0,"",O51-MAX(0,BK51-BP51))</f>
        <v/>
      </c>
      <c r="AF51" s="14" t="str">
        <f aca="false">IF(OR(AJ51=0,AE51="",N(AE51)=0,BL51=""),"",EDATE(AK51,BL51))</f>
        <v/>
      </c>
      <c r="AG51" s="17" t="str">
        <f aca="false">IF(AJ51=0,"",MIN(BC51,BP51))</f>
        <v/>
      </c>
      <c r="AH51" s="12"/>
      <c r="AI51" s="12"/>
      <c r="AJ51" s="16" t="n">
        <f aca="false">IF(OR(LEN($A51&amp;$B51)=0,$F51=""),0,1)</f>
        <v>0</v>
      </c>
      <c r="AK51" s="14" t="str">
        <f aca="false">IF(AJ51=0,"",IF(PreSchemeCounts="No",MAX(SchemeStart,IF($J51&lt;&gt;"",$J51,IF(OR(CasualCounts="Yes",COUNT($G51:$I51)=0),$F51,IF(Apply2026="No",IF($I51="",$F51,$I51),IF(COUNT($H51:$I51)=0,$F51,MIN($H51:$I51)))))),IF($J51&lt;&gt;"",$J51,IF(OR(CasualCounts="Yes",COUNT($G51:$I51)=0),$F51,IF(Apply2026="No",IF($I51="",$F51,$I51),IF(COUNT($H51:$I51)=0,$F51,MIN($H51:$I51)))))))</f>
        <v/>
      </c>
      <c r="AL51" s="16" t="str">
        <f aca="false">IF(AJ51=0,"",COUNT($G51:$I51))</f>
        <v/>
      </c>
      <c r="AM51" s="14" t="str">
        <f aca="false">IF(AJ51=0,"",IFERROR(SMALL($G51:$I51,1),""))</f>
        <v/>
      </c>
      <c r="AN51" s="14" t="str">
        <f aca="false">IF(AJ51=0,"",IFERROR(SMALL($G51:$I51,2),""))</f>
        <v/>
      </c>
      <c r="AO51" s="14" t="str">
        <f aca="false">IF(AJ51=0,"",IFERROR(SMALL($G51:$I51,3),""))</f>
        <v/>
      </c>
      <c r="AP51" s="16" t="str">
        <f aca="false">IF(AJ51=0,"",IF(AM51="","",IF(AM51=$H51,"Part-Time",IF(AM51=$I51,"Full-Time","Casual"))))</f>
        <v/>
      </c>
      <c r="AQ51" s="16" t="str">
        <f aca="false">IF(AJ51=0,"",IF(AN51="","",IF(AN51=$H51,"Part-Time",IF(AN51=$I51,"Full-Time","Casual"))))</f>
        <v/>
      </c>
      <c r="AR51" s="16" t="str">
        <f aca="false">IF(AJ51=0,"",IF(AO51="","",IF(AO51=$H51,"Part-Time",IF(AO51=$I51,"Full-Time","Casual"))))</f>
        <v/>
      </c>
      <c r="AS51" s="16"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
      </c>
      <c r="AT51" s="16" t="str">
        <f aca="false">IF(AJ51=0,"",IF(AL51&lt;2,"",IF(OR(ISNUMBER(SEARCH("full",AQ51)),UPPER(TRIM(AQ51))="FT",UPPER(TRIM(AQ51))="FTE"),"FT",IF(AND(OR(ISNUMBER(SEARCH("part",AQ51)),UPPER(TRIM(AQ51))="PT",UPPER(TRIM(AQ51))="PTE"),Apply2026="Yes",OR($P51="",N($P51)&gt;=PT_MinHours)),"PT","None"))))</f>
        <v/>
      </c>
      <c r="AU51" s="16" t="str">
        <f aca="false">IF(AJ51=0,"",IF(AL51&lt;3,"",IF(OR(ISNUMBER(SEARCH("full",AR51)),UPPER(TRIM(AR51))="FT",UPPER(TRIM(AR51))="FTE"),"FT",IF(AND(OR(ISNUMBER(SEARCH("part",AR51)),UPPER(TRIM(AR51))="PT",UPPER(TRIM(AR51))="PTE"),Apply2026="Yes",OR($P51="",N($P51)&gt;=PT_MinHours)),"PT","None"))))</f>
        <v/>
      </c>
      <c r="AV51" s="16" t="str">
        <f aca="false">IF(AJ51=0,"",IF(AND(AL51&gt;=3,AO51&lt;=AsOfDate),AU51,IF(AND(AL51&gt;=2,AN51&lt;=AsOfDate),AT51,AS51)))</f>
        <v/>
      </c>
      <c r="AW51" s="16" t="str">
        <f aca="false">IF(AJ51=0,"",IF(AsOfDate&lt;AK51,-1,12*(YEAR(AsOfDate)-YEAR(AK51))+MONTH(AsOfDate)-MONTH(AK51)-IF(DAY(AsOfDate)&lt;MIN(DAY(AK51),DAY(EOMONTH(AsOfDate,0))),1,0)))</f>
        <v/>
      </c>
      <c r="AX51" s="16" t="str">
        <f aca="false">IF(AJ51=0,"",IF(OR(AL51&lt;2,AN51&gt;AsOfDate),AW51,IF((AN51-1)&lt;AK51,-1,12*(YEAR((AN51-1))-YEAR(AK51))+MONTH((AN51-1))-MONTH(AK51)-IF(DAY((AN51-1))&lt;MIN(DAY(AK51),DAY(EOMONTH((AN51-1),0))),1,0))))</f>
        <v/>
      </c>
      <c r="AY51" s="16" t="str">
        <f aca="false">IF(AJ51=0,"",IF(OR(AL51&lt;3,AO51&gt;AsOfDate),AW51,IF((AO51-1)&lt;AK51,-1,12*(YEAR((AO51-1))-YEAR(AK51))+MONTH((AO51-1))-MONTH(AK51)-IF(DAY((AO51-1))&lt;MIN(DAY(AK51),DAY(EOMONTH((AO51-1),0))),1,0))))</f>
        <v/>
      </c>
      <c r="AZ51" s="16" t="str">
        <f aca="false">IF(AJ51=0,"",IF(PFYDate&lt;AK51,-1,12*(YEAR(PFYDate)-YEAR(AK51))+MONTH(PFYDate)-MONTH(AK51)-IF(DAY(PFYDate)&lt;MIN(DAY(AK51),DAY(EOMONTH(PFYDate,0))),1,0)))</f>
        <v/>
      </c>
      <c r="BA51" s="16" t="str">
        <f aca="false">IF(AJ51=0,"",IF(OR(AL51&lt;2,AN51&gt;PFYDate),AZ51,IF((AN51-1)&lt;AK51,-1,12*(YEAR((AN51-1))-YEAR(AK51))+MONTH((AN51-1))-MONTH(AK51)-IF(DAY((AN51-1))&lt;MIN(DAY(AK51),DAY(EOMONTH((AN51-1),0))),1,0))))</f>
        <v/>
      </c>
      <c r="BB51" s="16" t="str">
        <f aca="false">IF(AJ51=0,"",IF(OR(AL51&lt;3,AO51&gt;PFYDate),AZ51,IF((AO51-1)&lt;AK51,-1,12*(YEAR((AO51-1))-YEAR(AK51))+MONTH((AO51-1))-MONTH(AK51)-IF(DAY((AO51-1))&lt;MIN(DAY(AK51),DAY(EOMONTH((AO51-1),0))),1,0))))</f>
        <v/>
      </c>
      <c r="BC51" s="16" t="str">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
      </c>
      <c r="BD51" s="16" t="str">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
      </c>
      <c r="BE51" s="16" t="str">
        <f aca="false">IF(AJ51=0,"",IF(AV51="FT",IF(AW51&lt;FT_First,FT_First,IF(AW51&lt;FT_Y5,MIN(FT_Y5,FT_First+FT_Int1*(INT((AW51-FT_First)/FT_Int1)+1)),FT_Y5+12*INT((AW51-FT_Y5)/12)+FT_Int2*(INT(MOD(AW51-FT_Y5,12)/FT_Int2)+1))),IF(AV51="PT",IF(AW51&lt;PT_First,PT_First,PT_First+PT_Int*(INT((AW51-PT_First)/PT_Int)+1)),"")))</f>
        <v/>
      </c>
      <c r="BF51" s="16" t="str">
        <f aca="false">IF(AJ51=0,"",IF(NOT(LH_Ready),0,COUNTIFS(INDEX(LH_Data,0,LH_ColFirst),$A51,INDEX(LH_Data,0,LH_ColSur),$B51,INDEX(LH_Data,0,LH_ColCat),BonusCat)))</f>
        <v/>
      </c>
      <c r="BG51" s="16" t="str">
        <f aca="false">IF(AJ51=0,"",IF(OR(NOT(LH_Ready),BF51=0),0,SUMPRODUCT(MAX((INDEX(LH_Data,0,LH_ColFirst)=$A51)*(INDEX(LH_Data,0,LH_ColSur)=$B51)*(INDEX(LH_Data,0,LH_ColCat)=BonusCat)*ROW(LH_Data)))))</f>
        <v/>
      </c>
      <c r="BH51" s="16" t="str">
        <f aca="false">IF(AJ51=0,"",IF(EOMONTH(AsOfDate,-1)&lt;AK51,-1,12*(YEAR(EOMONTH(AsOfDate,-1))-YEAR(AK51))+MONTH(EOMONTH(AsOfDate,-1))-MONTH(AK51)-IF(DAY(EOMONTH(AsOfDate,-1))&lt;MIN(DAY(AK51),DAY(EOMONTH(EOMONTH(AsOfDate,-1),0))),1,0)))</f>
        <v/>
      </c>
      <c r="BI51" s="16" t="str">
        <f aca="false">IF(AJ51=0,"",IF(OR(AL51&lt;2,AN51&gt;EOMONTH(AsOfDate,-1)),BH51,IF((AN51-1)&lt;AK51,-1,12*(YEAR((AN51-1))-YEAR(AK51))+MONTH((AN51-1))-MONTH(AK51)-IF(DAY((AN51-1))&lt;MIN(DAY(AK51),DAY(EOMONTH((AN51-1),0))),1,0))))</f>
        <v/>
      </c>
      <c r="BJ51" s="16" t="str">
        <f aca="false">IF(AJ51=0,"",IF(OR(AL51&lt;3,AO51&gt;EOMONTH(AsOfDate,-1)),BH51,IF((AO51-1)&lt;AK51,-1,12*(YEAR((AO51-1))-YEAR(AK51))+MONTH((AO51-1))-MONTH(AK51)-IF(DAY((AO51-1))&lt;MIN(DAY(AK51),DAY(EOMONTH((AO51-1),0))),1,0))))</f>
        <v/>
      </c>
      <c r="BK51" s="16" t="str">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
      </c>
      <c r="BL51" s="16" t="str">
        <f aca="false">IF(AJ51=0,"",IF(AV51="FT",IF(AW51&lt;FT_First,"",IF(AW51&lt;FT_Y5,FT_First+FT_Int1*INT((AW51-FT_First)/FT_Int1),FT_Y5+FT_Int2*INT((AW51-FT_Y5)/FT_Int2))),IF(AV51="PT",IF(AW51&lt;PT_First,"",PT_First+PT_Int*INT((AW51-PT_First)/PT_Int)),"")))</f>
        <v/>
      </c>
      <c r="BM51" s="16" t="str">
        <f aca="false">IF(AJ51=0,"",IF((SchemeStart-1)&lt;AK51,-1,12*(YEAR((SchemeStart-1))-YEAR(AK51))+MONTH((SchemeStart-1))-MONTH(AK51)-IF(DAY((SchemeStart-1))&lt;MIN(DAY(AK51),DAY(EOMONTH((SchemeStart-1),0))),1,0)))</f>
        <v/>
      </c>
      <c r="BN51" s="16" t="str">
        <f aca="false">IF(AJ51=0,"",IF(OR(AL51&lt;2,AN51&gt;(SchemeStart-1)),BM51,IF((AN51-1)&lt;AK51,-1,12*(YEAR((AN51-1))-YEAR(AK51))+MONTH((AN51-1))-MONTH(AK51)-IF(DAY((AN51-1))&lt;MIN(DAY(AK51),DAY(EOMONTH((AN51-1),0))),1,0))))</f>
        <v/>
      </c>
      <c r="BO51" s="16" t="str">
        <f aca="false">IF(AJ51=0,"",IF(OR(AL51&lt;3,AO51&gt;(SchemeStart-1)),BM51,IF((AO51-1)&lt;AK51,-1,12*(YEAR((AO51-1))-YEAR(AK51))+MONTH((AO51-1))-MONTH(AK51)-IF(DAY((AO51-1))&lt;MIN(DAY(AK51),DAY(EOMONTH((AO51-1),0))),1,0))))</f>
        <v/>
      </c>
      <c r="BP51" s="16" t="str">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
      </c>
      <c r="BQ51" s="0" t="str">
        <f aca="false">IF(LEN($A51&amp;$B51)=0,"",$A51&amp;" "&amp;$B51)</f>
        <v/>
      </c>
    </row>
    <row r="52" customFormat="false" ht="15" hidden="false" customHeight="false" outlineLevel="0" collapsed="false">
      <c r="A52" s="12"/>
      <c r="B52" s="12"/>
      <c r="C52" s="12"/>
      <c r="D52" s="13"/>
      <c r="E52" s="14" t="str">
        <f aca="false">IF(OR(AJ52=0,$D52=""),"",DATE(YEAR(AsOfDate)+IF(DATE(YEAR(AsOfDate),MONTH($D52),DAY($D52))&lt;=AsOfDate,1,0),MONTH($D52),DAY($D52)))</f>
        <v/>
      </c>
      <c r="F52" s="13"/>
      <c r="G52" s="13"/>
      <c r="H52" s="13"/>
      <c r="I52" s="13"/>
      <c r="J52" s="13"/>
      <c r="K52" s="14" t="str">
        <f aca="false">IF(AJ52=0,"",DATE(YEAR(AsOfDate)+IF(DATE(YEAR(AsOfDate),MONTH(AK52),DAY(AK52))&lt;=AsOfDate,1,0),MONTH(AK52),DAY(AK52)))</f>
        <v/>
      </c>
      <c r="L52" s="15" t="str">
        <f aca="false">IF(AJ52=0,"",ROUND((AsOfDate-AK52)/365.25,1))</f>
        <v/>
      </c>
      <c r="M52" s="16" t="str">
        <f aca="false">IF(AJ52=0,"",IF(AsOfDate&lt;AK52,"-",DATEDIF(AK52,AsOfDate,"y")&amp;"y "&amp;DATEDIF(AK52,AsOfDate,"ym")&amp;"m "&amp;DATEDIF(AK52,AsOfDate,"md")&amp;"d"))</f>
        <v/>
      </c>
      <c r="N52" s="17" t="str">
        <f aca="false">IF(AJ52=0,"",O52*HoursPerDay)</f>
        <v/>
      </c>
      <c r="O52" s="17" t="str">
        <f aca="false">IF(AJ52=0,"",MAX(0,BC52-BP52))</f>
        <v/>
      </c>
      <c r="P52" s="18"/>
      <c r="Q52" s="16"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16" t="str">
        <f aca="false">IF(AJ52=0,"",IF(AV52="None",IF(O52&gt;0,"No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IF(AJ52=0,"",IF(AV52="None","",EDATE(AK52,BE52)))</f>
        <v/>
      </c>
      <c r="T52" s="17" t="str">
        <f aca="false">IF(AJ52=0,"",IF(NOT(LH_Ready),"",IF($F52&gt;PFYDate,0,IF(LH_ColPeriod=0,W52-U52+V52,SUMIFS(INDEX(LH_Data,0,LH_ColAcc),INDEX(LH_Data,0,LH_ColFirst),$A52,INDEX(LH_Data,0,LH_ColSur),$B52,INDEX(LH_Data,0,LH_ColCat),BonusCat,INDEX(LH_Data,0,LH_ColPeriod),LH_OpenLabel)*UnitFactor))))</f>
        <v/>
      </c>
      <c r="U52" s="17" t="str">
        <f aca="false">IF(AJ52=0,"",IF(NOT(LH_Ready),"",SUMIFS(INDEX(LH_Data,0,LH_ColAcc),INDEX(LH_Data,0,LH_ColFirst),$A52,INDEX(LH_Data,0,LH_ColSur),$B52,INDEX(LH_Data,0,LH_ColCat),BonusCat,INDEX(LH_Data,0,LH_ColStart),"&gt;="&amp;AK52)*UnitFactor))</f>
        <v/>
      </c>
      <c r="V52" s="17" t="str">
        <f aca="false">IF(AJ52=0,"",IF(NOT(LH_Ready),"",SUMIFS(INDEX(LH_Data,0,LH_ColTaken),INDEX(LH_Data,0,LH_ColFirst),$A52,INDEX(LH_Data,0,LH_ColSur),$B52,INDEX(LH_Data,0,LH_ColCat),BonusCat,INDEX(LH_Data,0,LH_ColStart),"&gt;="&amp;AK52)*UnitFactor))</f>
        <v/>
      </c>
      <c r="W52" s="17" t="str">
        <f aca="false">IF(AJ52=0,"",IF(NOT(LH_Ready),"",IF(BG52=0,0,INDEX(INDEX(LH_Data,0,LH_ColClose),BG52-1)*UnitFactor)))</f>
        <v/>
      </c>
      <c r="X52" s="17" t="str">
        <f aca="false">IF(AJ52=0,"",(MAX(0,BC52-BP52)-MAX(0,BD52-BP52))*HoursPerDay)</f>
        <v/>
      </c>
      <c r="Y52" s="17" t="str">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
      </c>
      <c r="Z52" s="16" t="str">
        <f aca="false">IF(OR(AJ52=0,Y52=""),"",IF(Y52&gt;0,"Yes","No"))</f>
        <v/>
      </c>
      <c r="AA52" s="16"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
      </c>
      <c r="AB52" s="17" t="str">
        <f aca="false">IF(OR(AJ52=0,T52=""),"",MAX(0,BD52-BP52)*HoursPerDay-T52)</f>
        <v/>
      </c>
      <c r="AC52" s="16" t="str">
        <f aca="false">IF(AJ52=0,"",BF52)</f>
        <v/>
      </c>
      <c r="AD52" s="16"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17" t="str">
        <f aca="false">IF(AJ52=0,"",O52-MAX(0,BK52-BP52))</f>
        <v/>
      </c>
      <c r="AF52" s="14" t="str">
        <f aca="false">IF(OR(AJ52=0,AE52="",N(AE52)=0,BL52=""),"",EDATE(AK52,BL52))</f>
        <v/>
      </c>
      <c r="AG52" s="17" t="str">
        <f aca="false">IF(AJ52=0,"",MIN(BC52,BP52))</f>
        <v/>
      </c>
      <c r="AH52" s="12"/>
      <c r="AI52" s="12"/>
      <c r="AJ52" s="16" t="n">
        <f aca="false">IF(OR(LEN($A52&amp;$B52)=0,$F52=""),0,1)</f>
        <v>0</v>
      </c>
      <c r="AK52" s="14" t="str">
        <f aca="false">IF(AJ52=0,"",IF(PreSchemeCounts="No",MAX(SchemeStart,IF($J52&lt;&gt;"",$J52,IF(OR(CasualCounts="Yes",COUNT($G52:$I52)=0),$F52,IF(Apply2026="No",IF($I52="",$F52,$I52),IF(COUNT($H52:$I52)=0,$F52,MIN($H52:$I52)))))),IF($J52&lt;&gt;"",$J52,IF(OR(CasualCounts="Yes",COUNT($G52:$I52)=0),$F52,IF(Apply2026="No",IF($I52="",$F52,$I52),IF(COUNT($H52:$I52)=0,$F52,MIN($H52:$I52)))))))</f>
        <v/>
      </c>
      <c r="AL52" s="16" t="str">
        <f aca="false">IF(AJ52=0,"",COUNT($G52:$I52))</f>
        <v/>
      </c>
      <c r="AM52" s="14" t="str">
        <f aca="false">IF(AJ52=0,"",IFERROR(SMALL($G52:$I52,1),""))</f>
        <v/>
      </c>
      <c r="AN52" s="14" t="str">
        <f aca="false">IF(AJ52=0,"",IFERROR(SMALL($G52:$I52,2),""))</f>
        <v/>
      </c>
      <c r="AO52" s="14" t="str">
        <f aca="false">IF(AJ52=0,"",IFERROR(SMALL($G52:$I52,3),""))</f>
        <v/>
      </c>
      <c r="AP52" s="16" t="str">
        <f aca="false">IF(AJ52=0,"",IF(AM52="","",IF(AM52=$H52,"Part-Time",IF(AM52=$I52,"Full-Time","Casual"))))</f>
        <v/>
      </c>
      <c r="AQ52" s="16" t="str">
        <f aca="false">IF(AJ52=0,"",IF(AN52="","",IF(AN52=$H52,"Part-Time",IF(AN52=$I52,"Full-Time","Casual"))))</f>
        <v/>
      </c>
      <c r="AR52" s="16" t="str">
        <f aca="false">IF(AJ52=0,"",IF(AO52="","",IF(AO52=$H52,"Part-Time",IF(AO52=$I52,"Full-Time","Casual"))))</f>
        <v/>
      </c>
      <c r="AS52" s="16"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
      </c>
      <c r="AT52" s="16" t="str">
        <f aca="false">IF(AJ52=0,"",IF(AL52&lt;2,"",IF(OR(ISNUMBER(SEARCH("full",AQ52)),UPPER(TRIM(AQ52))="FT",UPPER(TRIM(AQ52))="FTE"),"FT",IF(AND(OR(ISNUMBER(SEARCH("part",AQ52)),UPPER(TRIM(AQ52))="PT",UPPER(TRIM(AQ52))="PTE"),Apply2026="Yes",OR($P52="",N($P52)&gt;=PT_MinHours)),"PT","None"))))</f>
        <v/>
      </c>
      <c r="AU52" s="16" t="str">
        <f aca="false">IF(AJ52=0,"",IF(AL52&lt;3,"",IF(OR(ISNUMBER(SEARCH("full",AR52)),UPPER(TRIM(AR52))="FT",UPPER(TRIM(AR52))="FTE"),"FT",IF(AND(OR(ISNUMBER(SEARCH("part",AR52)),UPPER(TRIM(AR52))="PT",UPPER(TRIM(AR52))="PTE"),Apply2026="Yes",OR($P52="",N($P52)&gt;=PT_MinHours)),"PT","None"))))</f>
        <v/>
      </c>
      <c r="AV52" s="16" t="str">
        <f aca="false">IF(AJ52=0,"",IF(AND(AL52&gt;=3,AO52&lt;=AsOfDate),AU52,IF(AND(AL52&gt;=2,AN52&lt;=AsOfDate),AT52,AS52)))</f>
        <v/>
      </c>
      <c r="AW52" s="16" t="str">
        <f aca="false">IF(AJ52=0,"",IF(AsOfDate&lt;AK52,-1,12*(YEAR(AsOfDate)-YEAR(AK52))+MONTH(AsOfDate)-MONTH(AK52)-IF(DAY(AsOfDate)&lt;MIN(DAY(AK52),DAY(EOMONTH(AsOfDate,0))),1,0)))</f>
        <v/>
      </c>
      <c r="AX52" s="16" t="str">
        <f aca="false">IF(AJ52=0,"",IF(OR(AL52&lt;2,AN52&gt;AsOfDate),AW52,IF((AN52-1)&lt;AK52,-1,12*(YEAR((AN52-1))-YEAR(AK52))+MONTH((AN52-1))-MONTH(AK52)-IF(DAY((AN52-1))&lt;MIN(DAY(AK52),DAY(EOMONTH((AN52-1),0))),1,0))))</f>
        <v/>
      </c>
      <c r="AY52" s="16" t="str">
        <f aca="false">IF(AJ52=0,"",IF(OR(AL52&lt;3,AO52&gt;AsOfDate),AW52,IF((AO52-1)&lt;AK52,-1,12*(YEAR((AO52-1))-YEAR(AK52))+MONTH((AO52-1))-MONTH(AK52)-IF(DAY((AO52-1))&lt;MIN(DAY(AK52),DAY(EOMONTH((AO52-1),0))),1,0))))</f>
        <v/>
      </c>
      <c r="AZ52" s="16" t="str">
        <f aca="false">IF(AJ52=0,"",IF(PFYDate&lt;AK52,-1,12*(YEAR(PFYDate)-YEAR(AK52))+MONTH(PFYDate)-MONTH(AK52)-IF(DAY(PFYDate)&lt;MIN(DAY(AK52),DAY(EOMONTH(PFYDate,0))),1,0)))</f>
        <v/>
      </c>
      <c r="BA52" s="16" t="str">
        <f aca="false">IF(AJ52=0,"",IF(OR(AL52&lt;2,AN52&gt;PFYDate),AZ52,IF((AN52-1)&lt;AK52,-1,12*(YEAR((AN52-1))-YEAR(AK52))+MONTH((AN52-1))-MONTH(AK52)-IF(DAY((AN52-1))&lt;MIN(DAY(AK52),DAY(EOMONTH((AN52-1),0))),1,0))))</f>
        <v/>
      </c>
      <c r="BB52" s="16" t="str">
        <f aca="false">IF(AJ52=0,"",IF(OR(AL52&lt;3,AO52&gt;PFYDate),AZ52,IF((AO52-1)&lt;AK52,-1,12*(YEAR((AO52-1))-YEAR(AK52))+MONTH((AO52-1))-MONTH(AK52)-IF(DAY((AO52-1))&lt;MIN(DAY(AK52),DAY(EOMONTH((AO52-1),0))),1,0))))</f>
        <v/>
      </c>
      <c r="BC52" s="16" t="str">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
      </c>
      <c r="BD52" s="16" t="str">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
      </c>
      <c r="BE52" s="16" t="str">
        <f aca="false">IF(AJ52=0,"",IF(AV52="FT",IF(AW52&lt;FT_First,FT_First,IF(AW52&lt;FT_Y5,MIN(FT_Y5,FT_First+FT_Int1*(INT((AW52-FT_First)/FT_Int1)+1)),FT_Y5+12*INT((AW52-FT_Y5)/12)+FT_Int2*(INT(MOD(AW52-FT_Y5,12)/FT_Int2)+1))),IF(AV52="PT",IF(AW52&lt;PT_First,PT_First,PT_First+PT_Int*(INT((AW52-PT_First)/PT_Int)+1)),"")))</f>
        <v/>
      </c>
      <c r="BF52" s="16" t="str">
        <f aca="false">IF(AJ52=0,"",IF(NOT(LH_Ready),0,COUNTIFS(INDEX(LH_Data,0,LH_ColFirst),$A52,INDEX(LH_Data,0,LH_ColSur),$B52,INDEX(LH_Data,0,LH_ColCat),BonusCat)))</f>
        <v/>
      </c>
      <c r="BG52" s="16" t="str">
        <f aca="false">IF(AJ52=0,"",IF(OR(NOT(LH_Ready),BF52=0),0,SUMPRODUCT(MAX((INDEX(LH_Data,0,LH_ColFirst)=$A52)*(INDEX(LH_Data,0,LH_ColSur)=$B52)*(INDEX(LH_Data,0,LH_ColCat)=BonusCat)*ROW(LH_Data)))))</f>
        <v/>
      </c>
      <c r="BH52" s="16" t="str">
        <f aca="false">IF(AJ52=0,"",IF(EOMONTH(AsOfDate,-1)&lt;AK52,-1,12*(YEAR(EOMONTH(AsOfDate,-1))-YEAR(AK52))+MONTH(EOMONTH(AsOfDate,-1))-MONTH(AK52)-IF(DAY(EOMONTH(AsOfDate,-1))&lt;MIN(DAY(AK52),DAY(EOMONTH(EOMONTH(AsOfDate,-1),0))),1,0)))</f>
        <v/>
      </c>
      <c r="BI52" s="16" t="str">
        <f aca="false">IF(AJ52=0,"",IF(OR(AL52&lt;2,AN52&gt;EOMONTH(AsOfDate,-1)),BH52,IF((AN52-1)&lt;AK52,-1,12*(YEAR((AN52-1))-YEAR(AK52))+MONTH((AN52-1))-MONTH(AK52)-IF(DAY((AN52-1))&lt;MIN(DAY(AK52),DAY(EOMONTH((AN52-1),0))),1,0))))</f>
        <v/>
      </c>
      <c r="BJ52" s="16" t="str">
        <f aca="false">IF(AJ52=0,"",IF(OR(AL52&lt;3,AO52&gt;EOMONTH(AsOfDate,-1)),BH52,IF((AO52-1)&lt;AK52,-1,12*(YEAR((AO52-1))-YEAR(AK52))+MONTH((AO52-1))-MONTH(AK52)-IF(DAY((AO52-1))&lt;MIN(DAY(AK52),DAY(EOMONTH((AO52-1),0))),1,0))))</f>
        <v/>
      </c>
      <c r="BK52" s="16" t="str">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
      </c>
      <c r="BL52" s="16" t="str">
        <f aca="false">IF(AJ52=0,"",IF(AV52="FT",IF(AW52&lt;FT_First,"",IF(AW52&lt;FT_Y5,FT_First+FT_Int1*INT((AW52-FT_First)/FT_Int1),FT_Y5+FT_Int2*INT((AW52-FT_Y5)/FT_Int2))),IF(AV52="PT",IF(AW52&lt;PT_First,"",PT_First+PT_Int*INT((AW52-PT_First)/PT_Int)),"")))</f>
        <v/>
      </c>
      <c r="BM52" s="16" t="str">
        <f aca="false">IF(AJ52=0,"",IF((SchemeStart-1)&lt;AK52,-1,12*(YEAR((SchemeStart-1))-YEAR(AK52))+MONTH((SchemeStart-1))-MONTH(AK52)-IF(DAY((SchemeStart-1))&lt;MIN(DAY(AK52),DAY(EOMONTH((SchemeStart-1),0))),1,0)))</f>
        <v/>
      </c>
      <c r="BN52" s="16" t="str">
        <f aca="false">IF(AJ52=0,"",IF(OR(AL52&lt;2,AN52&gt;(SchemeStart-1)),BM52,IF((AN52-1)&lt;AK52,-1,12*(YEAR((AN52-1))-YEAR(AK52))+MONTH((AN52-1))-MONTH(AK52)-IF(DAY((AN52-1))&lt;MIN(DAY(AK52),DAY(EOMONTH((AN52-1),0))),1,0))))</f>
        <v/>
      </c>
      <c r="BO52" s="16" t="str">
        <f aca="false">IF(AJ52=0,"",IF(OR(AL52&lt;3,AO52&gt;(SchemeStart-1)),BM52,IF((AO52-1)&lt;AK52,-1,12*(YEAR((AO52-1))-YEAR(AK52))+MONTH((AO52-1))-MONTH(AK52)-IF(DAY((AO52-1))&lt;MIN(DAY(AK52),DAY(EOMONTH((AO52-1),0))),1,0))))</f>
        <v/>
      </c>
      <c r="BP52" s="16" t="str">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
      </c>
      <c r="BQ52" s="0" t="str">
        <f aca="false">IF(LEN($A52&amp;$B52)=0,"",$A52&amp;" "&amp;$B52)</f>
        <v/>
      </c>
    </row>
    <row r="53" customFormat="false" ht="15" hidden="false" customHeight="false" outlineLevel="0" collapsed="false">
      <c r="A53" s="12"/>
      <c r="B53" s="12"/>
      <c r="C53" s="12"/>
      <c r="D53" s="13"/>
      <c r="E53" s="14" t="str">
        <f aca="false">IF(OR(AJ53=0,$D53=""),"",DATE(YEAR(AsOfDate)+IF(DATE(YEAR(AsOfDate),MONTH($D53),DAY($D53))&lt;=AsOfDate,1,0),MONTH($D53),DAY($D53)))</f>
        <v/>
      </c>
      <c r="F53" s="13"/>
      <c r="G53" s="13"/>
      <c r="H53" s="13"/>
      <c r="I53" s="13"/>
      <c r="J53" s="13"/>
      <c r="K53" s="14" t="str">
        <f aca="false">IF(AJ53=0,"",DATE(YEAR(AsOfDate)+IF(DATE(YEAR(AsOfDate),MONTH(AK53),DAY(AK53))&lt;=AsOfDate,1,0),MONTH(AK53),DAY(AK53)))</f>
        <v/>
      </c>
      <c r="L53" s="15" t="str">
        <f aca="false">IF(AJ53=0,"",ROUND((AsOfDate-AK53)/365.25,1))</f>
        <v/>
      </c>
      <c r="M53" s="16" t="str">
        <f aca="false">IF(AJ53=0,"",IF(AsOfDate&lt;AK53,"-",DATEDIF(AK53,AsOfDate,"y")&amp;"y "&amp;DATEDIF(AK53,AsOfDate,"ym")&amp;"m "&amp;DATEDIF(AK53,AsOfDate,"md")&amp;"d"))</f>
        <v/>
      </c>
      <c r="N53" s="17" t="str">
        <f aca="false">IF(AJ53=0,"",O53*HoursPerDay)</f>
        <v/>
      </c>
      <c r="O53" s="17" t="str">
        <f aca="false">IF(AJ53=0,"",MAX(0,BC53-BP53))</f>
        <v/>
      </c>
      <c r="P53" s="18"/>
      <c r="Q53" s="16"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16" t="str">
        <f aca="false">IF(AJ53=0,"",IF(AV53="None",IF(O53&gt;0,"No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IF(AJ53=0,"",IF(AV53="None","",EDATE(AK53,BE53)))</f>
        <v/>
      </c>
      <c r="T53" s="17" t="str">
        <f aca="false">IF(AJ53=0,"",IF(NOT(LH_Ready),"",IF($F53&gt;PFYDate,0,IF(LH_ColPeriod=0,W53-U53+V53,SUMIFS(INDEX(LH_Data,0,LH_ColAcc),INDEX(LH_Data,0,LH_ColFirst),$A53,INDEX(LH_Data,0,LH_ColSur),$B53,INDEX(LH_Data,0,LH_ColCat),BonusCat,INDEX(LH_Data,0,LH_ColPeriod),LH_OpenLabel)*UnitFactor))))</f>
        <v/>
      </c>
      <c r="U53" s="17" t="str">
        <f aca="false">IF(AJ53=0,"",IF(NOT(LH_Ready),"",SUMIFS(INDEX(LH_Data,0,LH_ColAcc),INDEX(LH_Data,0,LH_ColFirst),$A53,INDEX(LH_Data,0,LH_ColSur),$B53,INDEX(LH_Data,0,LH_ColCat),BonusCat,INDEX(LH_Data,0,LH_ColStart),"&gt;="&amp;AK53)*UnitFactor))</f>
        <v/>
      </c>
      <c r="V53" s="17" t="str">
        <f aca="false">IF(AJ53=0,"",IF(NOT(LH_Ready),"",SUMIFS(INDEX(LH_Data,0,LH_ColTaken),INDEX(LH_Data,0,LH_ColFirst),$A53,INDEX(LH_Data,0,LH_ColSur),$B53,INDEX(LH_Data,0,LH_ColCat),BonusCat,INDEX(LH_Data,0,LH_ColStart),"&gt;="&amp;AK53)*UnitFactor))</f>
        <v/>
      </c>
      <c r="W53" s="17" t="str">
        <f aca="false">IF(AJ53=0,"",IF(NOT(LH_Ready),"",IF(BG53=0,0,INDEX(INDEX(LH_Data,0,LH_ColClose),BG53-1)*UnitFactor)))</f>
        <v/>
      </c>
      <c r="X53" s="17" t="str">
        <f aca="false">IF(AJ53=0,"",(MAX(0,BC53-BP53)-MAX(0,BD53-BP53))*HoursPerDay)</f>
        <v/>
      </c>
      <c r="Y53" s="17" t="str">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
      </c>
      <c r="Z53" s="16" t="str">
        <f aca="false">IF(OR(AJ53=0,Y53=""),"",IF(Y53&gt;0,"Yes","No"))</f>
        <v/>
      </c>
      <c r="AA53" s="16"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
      </c>
      <c r="AB53" s="17" t="str">
        <f aca="false">IF(OR(AJ53=0,T53=""),"",MAX(0,BD53-BP53)*HoursPerDay-T53)</f>
        <v/>
      </c>
      <c r="AC53" s="16" t="str">
        <f aca="false">IF(AJ53=0,"",BF53)</f>
        <v/>
      </c>
      <c r="AD53" s="16"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17" t="str">
        <f aca="false">IF(AJ53=0,"",O53-MAX(0,BK53-BP53))</f>
        <v/>
      </c>
      <c r="AF53" s="14" t="str">
        <f aca="false">IF(OR(AJ53=0,AE53="",N(AE53)=0,BL53=""),"",EDATE(AK53,BL53))</f>
        <v/>
      </c>
      <c r="AG53" s="17" t="str">
        <f aca="false">IF(AJ53=0,"",MIN(BC53,BP53))</f>
        <v/>
      </c>
      <c r="AH53" s="12"/>
      <c r="AI53" s="12"/>
      <c r="AJ53" s="16" t="n">
        <f aca="false">IF(OR(LEN($A53&amp;$B53)=0,$F53=""),0,1)</f>
        <v>0</v>
      </c>
      <c r="AK53" s="14" t="str">
        <f aca="false">IF(AJ53=0,"",IF(PreSchemeCounts="No",MAX(SchemeStart,IF($J53&lt;&gt;"",$J53,IF(OR(CasualCounts="Yes",COUNT($G53:$I53)=0),$F53,IF(Apply2026="No",IF($I53="",$F53,$I53),IF(COUNT($H53:$I53)=0,$F53,MIN($H53:$I53)))))),IF($J53&lt;&gt;"",$J53,IF(OR(CasualCounts="Yes",COUNT($G53:$I53)=0),$F53,IF(Apply2026="No",IF($I53="",$F53,$I53),IF(COUNT($H53:$I53)=0,$F53,MIN($H53:$I53)))))))</f>
        <v/>
      </c>
      <c r="AL53" s="16" t="str">
        <f aca="false">IF(AJ53=0,"",COUNT($G53:$I53))</f>
        <v/>
      </c>
      <c r="AM53" s="14" t="str">
        <f aca="false">IF(AJ53=0,"",IFERROR(SMALL($G53:$I53,1),""))</f>
        <v/>
      </c>
      <c r="AN53" s="14" t="str">
        <f aca="false">IF(AJ53=0,"",IFERROR(SMALL($G53:$I53,2),""))</f>
        <v/>
      </c>
      <c r="AO53" s="14" t="str">
        <f aca="false">IF(AJ53=0,"",IFERROR(SMALL($G53:$I53,3),""))</f>
        <v/>
      </c>
      <c r="AP53" s="16" t="str">
        <f aca="false">IF(AJ53=0,"",IF(AM53="","",IF(AM53=$H53,"Part-Time",IF(AM53=$I53,"Full-Time","Casual"))))</f>
        <v/>
      </c>
      <c r="AQ53" s="16" t="str">
        <f aca="false">IF(AJ53=0,"",IF(AN53="","",IF(AN53=$H53,"Part-Time",IF(AN53=$I53,"Full-Time","Casual"))))</f>
        <v/>
      </c>
      <c r="AR53" s="16" t="str">
        <f aca="false">IF(AJ53=0,"",IF(AO53="","",IF(AO53=$H53,"Part-Time",IF(AO53=$I53,"Full-Time","Casual"))))</f>
        <v/>
      </c>
      <c r="AS53" s="16"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
      </c>
      <c r="AT53" s="16" t="str">
        <f aca="false">IF(AJ53=0,"",IF(AL53&lt;2,"",IF(OR(ISNUMBER(SEARCH("full",AQ53)),UPPER(TRIM(AQ53))="FT",UPPER(TRIM(AQ53))="FTE"),"FT",IF(AND(OR(ISNUMBER(SEARCH("part",AQ53)),UPPER(TRIM(AQ53))="PT",UPPER(TRIM(AQ53))="PTE"),Apply2026="Yes",OR($P53="",N($P53)&gt;=PT_MinHours)),"PT","None"))))</f>
        <v/>
      </c>
      <c r="AU53" s="16" t="str">
        <f aca="false">IF(AJ53=0,"",IF(AL53&lt;3,"",IF(OR(ISNUMBER(SEARCH("full",AR53)),UPPER(TRIM(AR53))="FT",UPPER(TRIM(AR53))="FTE"),"FT",IF(AND(OR(ISNUMBER(SEARCH("part",AR53)),UPPER(TRIM(AR53))="PT",UPPER(TRIM(AR53))="PTE"),Apply2026="Yes",OR($P53="",N($P53)&gt;=PT_MinHours)),"PT","None"))))</f>
        <v/>
      </c>
      <c r="AV53" s="16" t="str">
        <f aca="false">IF(AJ53=0,"",IF(AND(AL53&gt;=3,AO53&lt;=AsOfDate),AU53,IF(AND(AL53&gt;=2,AN53&lt;=AsOfDate),AT53,AS53)))</f>
        <v/>
      </c>
      <c r="AW53" s="16" t="str">
        <f aca="false">IF(AJ53=0,"",IF(AsOfDate&lt;AK53,-1,12*(YEAR(AsOfDate)-YEAR(AK53))+MONTH(AsOfDate)-MONTH(AK53)-IF(DAY(AsOfDate)&lt;MIN(DAY(AK53),DAY(EOMONTH(AsOfDate,0))),1,0)))</f>
        <v/>
      </c>
      <c r="AX53" s="16" t="str">
        <f aca="false">IF(AJ53=0,"",IF(OR(AL53&lt;2,AN53&gt;AsOfDate),AW53,IF((AN53-1)&lt;AK53,-1,12*(YEAR((AN53-1))-YEAR(AK53))+MONTH((AN53-1))-MONTH(AK53)-IF(DAY((AN53-1))&lt;MIN(DAY(AK53),DAY(EOMONTH((AN53-1),0))),1,0))))</f>
        <v/>
      </c>
      <c r="AY53" s="16" t="str">
        <f aca="false">IF(AJ53=0,"",IF(OR(AL53&lt;3,AO53&gt;AsOfDate),AW53,IF((AO53-1)&lt;AK53,-1,12*(YEAR((AO53-1))-YEAR(AK53))+MONTH((AO53-1))-MONTH(AK53)-IF(DAY((AO53-1))&lt;MIN(DAY(AK53),DAY(EOMONTH((AO53-1),0))),1,0))))</f>
        <v/>
      </c>
      <c r="AZ53" s="16" t="str">
        <f aca="false">IF(AJ53=0,"",IF(PFYDate&lt;AK53,-1,12*(YEAR(PFYDate)-YEAR(AK53))+MONTH(PFYDate)-MONTH(AK53)-IF(DAY(PFYDate)&lt;MIN(DAY(AK53),DAY(EOMONTH(PFYDate,0))),1,0)))</f>
        <v/>
      </c>
      <c r="BA53" s="16" t="str">
        <f aca="false">IF(AJ53=0,"",IF(OR(AL53&lt;2,AN53&gt;PFYDate),AZ53,IF((AN53-1)&lt;AK53,-1,12*(YEAR((AN53-1))-YEAR(AK53))+MONTH((AN53-1))-MONTH(AK53)-IF(DAY((AN53-1))&lt;MIN(DAY(AK53),DAY(EOMONTH((AN53-1),0))),1,0))))</f>
        <v/>
      </c>
      <c r="BB53" s="16" t="str">
        <f aca="false">IF(AJ53=0,"",IF(OR(AL53&lt;3,AO53&gt;PFYDate),AZ53,IF((AO53-1)&lt;AK53,-1,12*(YEAR((AO53-1))-YEAR(AK53))+MONTH((AO53-1))-MONTH(AK53)-IF(DAY((AO53-1))&lt;MIN(DAY(AK53),DAY(EOMONTH((AO53-1),0))),1,0))))</f>
        <v/>
      </c>
      <c r="BC53" s="16" t="str">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
      </c>
      <c r="BD53" s="16" t="str">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
      </c>
      <c r="BE53" s="16" t="str">
        <f aca="false">IF(AJ53=0,"",IF(AV53="FT",IF(AW53&lt;FT_First,FT_First,IF(AW53&lt;FT_Y5,MIN(FT_Y5,FT_First+FT_Int1*(INT((AW53-FT_First)/FT_Int1)+1)),FT_Y5+12*INT((AW53-FT_Y5)/12)+FT_Int2*(INT(MOD(AW53-FT_Y5,12)/FT_Int2)+1))),IF(AV53="PT",IF(AW53&lt;PT_First,PT_First,PT_First+PT_Int*(INT((AW53-PT_First)/PT_Int)+1)),"")))</f>
        <v/>
      </c>
      <c r="BF53" s="16" t="str">
        <f aca="false">IF(AJ53=0,"",IF(NOT(LH_Ready),0,COUNTIFS(INDEX(LH_Data,0,LH_ColFirst),$A53,INDEX(LH_Data,0,LH_ColSur),$B53,INDEX(LH_Data,0,LH_ColCat),BonusCat)))</f>
        <v/>
      </c>
      <c r="BG53" s="16" t="str">
        <f aca="false">IF(AJ53=0,"",IF(OR(NOT(LH_Ready),BF53=0),0,SUMPRODUCT(MAX((INDEX(LH_Data,0,LH_ColFirst)=$A53)*(INDEX(LH_Data,0,LH_ColSur)=$B53)*(INDEX(LH_Data,0,LH_ColCat)=BonusCat)*ROW(LH_Data)))))</f>
        <v/>
      </c>
      <c r="BH53" s="16" t="str">
        <f aca="false">IF(AJ53=0,"",IF(EOMONTH(AsOfDate,-1)&lt;AK53,-1,12*(YEAR(EOMONTH(AsOfDate,-1))-YEAR(AK53))+MONTH(EOMONTH(AsOfDate,-1))-MONTH(AK53)-IF(DAY(EOMONTH(AsOfDate,-1))&lt;MIN(DAY(AK53),DAY(EOMONTH(EOMONTH(AsOfDate,-1),0))),1,0)))</f>
        <v/>
      </c>
      <c r="BI53" s="16" t="str">
        <f aca="false">IF(AJ53=0,"",IF(OR(AL53&lt;2,AN53&gt;EOMONTH(AsOfDate,-1)),BH53,IF((AN53-1)&lt;AK53,-1,12*(YEAR((AN53-1))-YEAR(AK53))+MONTH((AN53-1))-MONTH(AK53)-IF(DAY((AN53-1))&lt;MIN(DAY(AK53),DAY(EOMONTH((AN53-1),0))),1,0))))</f>
        <v/>
      </c>
      <c r="BJ53" s="16" t="str">
        <f aca="false">IF(AJ53=0,"",IF(OR(AL53&lt;3,AO53&gt;EOMONTH(AsOfDate,-1)),BH53,IF((AO53-1)&lt;AK53,-1,12*(YEAR((AO53-1))-YEAR(AK53))+MONTH((AO53-1))-MONTH(AK53)-IF(DAY((AO53-1))&lt;MIN(DAY(AK53),DAY(EOMONTH((AO53-1),0))),1,0))))</f>
        <v/>
      </c>
      <c r="BK53" s="16" t="str">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
      </c>
      <c r="BL53" s="16" t="str">
        <f aca="false">IF(AJ53=0,"",IF(AV53="FT",IF(AW53&lt;FT_First,"",IF(AW53&lt;FT_Y5,FT_First+FT_Int1*INT((AW53-FT_First)/FT_Int1),FT_Y5+FT_Int2*INT((AW53-FT_Y5)/FT_Int2))),IF(AV53="PT",IF(AW53&lt;PT_First,"",PT_First+PT_Int*INT((AW53-PT_First)/PT_Int)),"")))</f>
        <v/>
      </c>
      <c r="BM53" s="16" t="str">
        <f aca="false">IF(AJ53=0,"",IF((SchemeStart-1)&lt;AK53,-1,12*(YEAR((SchemeStart-1))-YEAR(AK53))+MONTH((SchemeStart-1))-MONTH(AK53)-IF(DAY((SchemeStart-1))&lt;MIN(DAY(AK53),DAY(EOMONTH((SchemeStart-1),0))),1,0)))</f>
        <v/>
      </c>
      <c r="BN53" s="16" t="str">
        <f aca="false">IF(AJ53=0,"",IF(OR(AL53&lt;2,AN53&gt;(SchemeStart-1)),BM53,IF((AN53-1)&lt;AK53,-1,12*(YEAR((AN53-1))-YEAR(AK53))+MONTH((AN53-1))-MONTH(AK53)-IF(DAY((AN53-1))&lt;MIN(DAY(AK53),DAY(EOMONTH((AN53-1),0))),1,0))))</f>
        <v/>
      </c>
      <c r="BO53" s="16" t="str">
        <f aca="false">IF(AJ53=0,"",IF(OR(AL53&lt;3,AO53&gt;(SchemeStart-1)),BM53,IF((AO53-1)&lt;AK53,-1,12*(YEAR((AO53-1))-YEAR(AK53))+MONTH((AO53-1))-MONTH(AK53)-IF(DAY((AO53-1))&lt;MIN(DAY(AK53),DAY(EOMONTH((AO53-1),0))),1,0))))</f>
        <v/>
      </c>
      <c r="BP53" s="16" t="str">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
      </c>
      <c r="BQ53" s="0" t="str">
        <f aca="false">IF(LEN($A53&amp;$B53)=0,"",$A53&amp;" "&amp;$B53)</f>
        <v/>
      </c>
    </row>
    <row r="54" customFormat="false" ht="15" hidden="false" customHeight="false" outlineLevel="0" collapsed="false">
      <c r="A54" s="12"/>
      <c r="B54" s="12"/>
      <c r="C54" s="12"/>
      <c r="D54" s="13"/>
      <c r="E54" s="14" t="str">
        <f aca="false">IF(OR(AJ54=0,$D54=""),"",DATE(YEAR(AsOfDate)+IF(DATE(YEAR(AsOfDate),MONTH($D54),DAY($D54))&lt;=AsOfDate,1,0),MONTH($D54),DAY($D54)))</f>
        <v/>
      </c>
      <c r="F54" s="13"/>
      <c r="G54" s="13"/>
      <c r="H54" s="13"/>
      <c r="I54" s="13"/>
      <c r="J54" s="13"/>
      <c r="K54" s="14" t="str">
        <f aca="false">IF(AJ54=0,"",DATE(YEAR(AsOfDate)+IF(DATE(YEAR(AsOfDate),MONTH(AK54),DAY(AK54))&lt;=AsOfDate,1,0),MONTH(AK54),DAY(AK54)))</f>
        <v/>
      </c>
      <c r="L54" s="15" t="str">
        <f aca="false">IF(AJ54=0,"",ROUND((AsOfDate-AK54)/365.25,1))</f>
        <v/>
      </c>
      <c r="M54" s="16" t="str">
        <f aca="false">IF(AJ54=0,"",IF(AsOfDate&lt;AK54,"-",DATEDIF(AK54,AsOfDate,"y")&amp;"y "&amp;DATEDIF(AK54,AsOfDate,"ym")&amp;"m "&amp;DATEDIF(AK54,AsOfDate,"md")&amp;"d"))</f>
        <v/>
      </c>
      <c r="N54" s="17" t="str">
        <f aca="false">IF(AJ54=0,"",O54*HoursPerDay)</f>
        <v/>
      </c>
      <c r="O54" s="17" t="str">
        <f aca="false">IF(AJ54=0,"",MAX(0,BC54-BP54))</f>
        <v/>
      </c>
      <c r="P54" s="18"/>
      <c r="Q54" s="16"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16" t="str">
        <f aca="false">IF(AJ54=0,"",IF(AV54="None",IF(O54&gt;0,"No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IF(AJ54=0,"",IF(AV54="None","",EDATE(AK54,BE54)))</f>
        <v/>
      </c>
      <c r="T54" s="17" t="str">
        <f aca="false">IF(AJ54=0,"",IF(NOT(LH_Ready),"",IF($F54&gt;PFYDate,0,IF(LH_ColPeriod=0,W54-U54+V54,SUMIFS(INDEX(LH_Data,0,LH_ColAcc),INDEX(LH_Data,0,LH_ColFirst),$A54,INDEX(LH_Data,0,LH_ColSur),$B54,INDEX(LH_Data,0,LH_ColCat),BonusCat,INDEX(LH_Data,0,LH_ColPeriod),LH_OpenLabel)*UnitFactor))))</f>
        <v/>
      </c>
      <c r="U54" s="17" t="str">
        <f aca="false">IF(AJ54=0,"",IF(NOT(LH_Ready),"",SUMIFS(INDEX(LH_Data,0,LH_ColAcc),INDEX(LH_Data,0,LH_ColFirst),$A54,INDEX(LH_Data,0,LH_ColSur),$B54,INDEX(LH_Data,0,LH_ColCat),BonusCat,INDEX(LH_Data,0,LH_ColStart),"&gt;="&amp;AK54)*UnitFactor))</f>
        <v/>
      </c>
      <c r="V54" s="17" t="str">
        <f aca="false">IF(AJ54=0,"",IF(NOT(LH_Ready),"",SUMIFS(INDEX(LH_Data,0,LH_ColTaken),INDEX(LH_Data,0,LH_ColFirst),$A54,INDEX(LH_Data,0,LH_ColSur),$B54,INDEX(LH_Data,0,LH_ColCat),BonusCat,INDEX(LH_Data,0,LH_ColStart),"&gt;="&amp;AK54)*UnitFactor))</f>
        <v/>
      </c>
      <c r="W54" s="17" t="str">
        <f aca="false">IF(AJ54=0,"",IF(NOT(LH_Ready),"",IF(BG54=0,0,INDEX(INDEX(LH_Data,0,LH_ColClose),BG54-1)*UnitFactor)))</f>
        <v/>
      </c>
      <c r="X54" s="17" t="str">
        <f aca="false">IF(AJ54=0,"",(MAX(0,BC54-BP54)-MAX(0,BD54-BP54))*HoursPerDay)</f>
        <v/>
      </c>
      <c r="Y54" s="17" t="str">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
      </c>
      <c r="Z54" s="16" t="str">
        <f aca="false">IF(OR(AJ54=0,Y54=""),"",IF(Y54&gt;0,"Yes","No"))</f>
        <v/>
      </c>
      <c r="AA54" s="16"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
      </c>
      <c r="AB54" s="17" t="str">
        <f aca="false">IF(OR(AJ54=0,T54=""),"",MAX(0,BD54-BP54)*HoursPerDay-T54)</f>
        <v/>
      </c>
      <c r="AC54" s="16" t="str">
        <f aca="false">IF(AJ54=0,"",BF54)</f>
        <v/>
      </c>
      <c r="AD54" s="16"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17" t="str">
        <f aca="false">IF(AJ54=0,"",O54-MAX(0,BK54-BP54))</f>
        <v/>
      </c>
      <c r="AF54" s="14" t="str">
        <f aca="false">IF(OR(AJ54=0,AE54="",N(AE54)=0,BL54=""),"",EDATE(AK54,BL54))</f>
        <v/>
      </c>
      <c r="AG54" s="17" t="str">
        <f aca="false">IF(AJ54=0,"",MIN(BC54,BP54))</f>
        <v/>
      </c>
      <c r="AH54" s="12"/>
      <c r="AI54" s="12"/>
      <c r="AJ54" s="16" t="n">
        <f aca="false">IF(OR(LEN($A54&amp;$B54)=0,$F54=""),0,1)</f>
        <v>0</v>
      </c>
      <c r="AK54" s="14" t="str">
        <f aca="false">IF(AJ54=0,"",IF(PreSchemeCounts="No",MAX(SchemeStart,IF($J54&lt;&gt;"",$J54,IF(OR(CasualCounts="Yes",COUNT($G54:$I54)=0),$F54,IF(Apply2026="No",IF($I54="",$F54,$I54),IF(COUNT($H54:$I54)=0,$F54,MIN($H54:$I54)))))),IF($J54&lt;&gt;"",$J54,IF(OR(CasualCounts="Yes",COUNT($G54:$I54)=0),$F54,IF(Apply2026="No",IF($I54="",$F54,$I54),IF(COUNT($H54:$I54)=0,$F54,MIN($H54:$I54)))))))</f>
        <v/>
      </c>
      <c r="AL54" s="16" t="str">
        <f aca="false">IF(AJ54=0,"",COUNT($G54:$I54))</f>
        <v/>
      </c>
      <c r="AM54" s="14" t="str">
        <f aca="false">IF(AJ54=0,"",IFERROR(SMALL($G54:$I54,1),""))</f>
        <v/>
      </c>
      <c r="AN54" s="14" t="str">
        <f aca="false">IF(AJ54=0,"",IFERROR(SMALL($G54:$I54,2),""))</f>
        <v/>
      </c>
      <c r="AO54" s="14" t="str">
        <f aca="false">IF(AJ54=0,"",IFERROR(SMALL($G54:$I54,3),""))</f>
        <v/>
      </c>
      <c r="AP54" s="16" t="str">
        <f aca="false">IF(AJ54=0,"",IF(AM54="","",IF(AM54=$H54,"Part-Time",IF(AM54=$I54,"Full-Time","Casual"))))</f>
        <v/>
      </c>
      <c r="AQ54" s="16" t="str">
        <f aca="false">IF(AJ54=0,"",IF(AN54="","",IF(AN54=$H54,"Part-Time",IF(AN54=$I54,"Full-Time","Casual"))))</f>
        <v/>
      </c>
      <c r="AR54" s="16" t="str">
        <f aca="false">IF(AJ54=0,"",IF(AO54="","",IF(AO54=$H54,"Part-Time",IF(AO54=$I54,"Full-Time","Casual"))))</f>
        <v/>
      </c>
      <c r="AS54" s="16"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
      </c>
      <c r="AT54" s="16" t="str">
        <f aca="false">IF(AJ54=0,"",IF(AL54&lt;2,"",IF(OR(ISNUMBER(SEARCH("full",AQ54)),UPPER(TRIM(AQ54))="FT",UPPER(TRIM(AQ54))="FTE"),"FT",IF(AND(OR(ISNUMBER(SEARCH("part",AQ54)),UPPER(TRIM(AQ54))="PT",UPPER(TRIM(AQ54))="PTE"),Apply2026="Yes",OR($P54="",N($P54)&gt;=PT_MinHours)),"PT","None"))))</f>
        <v/>
      </c>
      <c r="AU54" s="16" t="str">
        <f aca="false">IF(AJ54=0,"",IF(AL54&lt;3,"",IF(OR(ISNUMBER(SEARCH("full",AR54)),UPPER(TRIM(AR54))="FT",UPPER(TRIM(AR54))="FTE"),"FT",IF(AND(OR(ISNUMBER(SEARCH("part",AR54)),UPPER(TRIM(AR54))="PT",UPPER(TRIM(AR54))="PTE"),Apply2026="Yes",OR($P54="",N($P54)&gt;=PT_MinHours)),"PT","None"))))</f>
        <v/>
      </c>
      <c r="AV54" s="16" t="str">
        <f aca="false">IF(AJ54=0,"",IF(AND(AL54&gt;=3,AO54&lt;=AsOfDate),AU54,IF(AND(AL54&gt;=2,AN54&lt;=AsOfDate),AT54,AS54)))</f>
        <v/>
      </c>
      <c r="AW54" s="16" t="str">
        <f aca="false">IF(AJ54=0,"",IF(AsOfDate&lt;AK54,-1,12*(YEAR(AsOfDate)-YEAR(AK54))+MONTH(AsOfDate)-MONTH(AK54)-IF(DAY(AsOfDate)&lt;MIN(DAY(AK54),DAY(EOMONTH(AsOfDate,0))),1,0)))</f>
        <v/>
      </c>
      <c r="AX54" s="16" t="str">
        <f aca="false">IF(AJ54=0,"",IF(OR(AL54&lt;2,AN54&gt;AsOfDate),AW54,IF((AN54-1)&lt;AK54,-1,12*(YEAR((AN54-1))-YEAR(AK54))+MONTH((AN54-1))-MONTH(AK54)-IF(DAY((AN54-1))&lt;MIN(DAY(AK54),DAY(EOMONTH((AN54-1),0))),1,0))))</f>
        <v/>
      </c>
      <c r="AY54" s="16" t="str">
        <f aca="false">IF(AJ54=0,"",IF(OR(AL54&lt;3,AO54&gt;AsOfDate),AW54,IF((AO54-1)&lt;AK54,-1,12*(YEAR((AO54-1))-YEAR(AK54))+MONTH((AO54-1))-MONTH(AK54)-IF(DAY((AO54-1))&lt;MIN(DAY(AK54),DAY(EOMONTH((AO54-1),0))),1,0))))</f>
        <v/>
      </c>
      <c r="AZ54" s="16" t="str">
        <f aca="false">IF(AJ54=0,"",IF(PFYDate&lt;AK54,-1,12*(YEAR(PFYDate)-YEAR(AK54))+MONTH(PFYDate)-MONTH(AK54)-IF(DAY(PFYDate)&lt;MIN(DAY(AK54),DAY(EOMONTH(PFYDate,0))),1,0)))</f>
        <v/>
      </c>
      <c r="BA54" s="16" t="str">
        <f aca="false">IF(AJ54=0,"",IF(OR(AL54&lt;2,AN54&gt;PFYDate),AZ54,IF((AN54-1)&lt;AK54,-1,12*(YEAR((AN54-1))-YEAR(AK54))+MONTH((AN54-1))-MONTH(AK54)-IF(DAY((AN54-1))&lt;MIN(DAY(AK54),DAY(EOMONTH((AN54-1),0))),1,0))))</f>
        <v/>
      </c>
      <c r="BB54" s="16" t="str">
        <f aca="false">IF(AJ54=0,"",IF(OR(AL54&lt;3,AO54&gt;PFYDate),AZ54,IF((AO54-1)&lt;AK54,-1,12*(YEAR((AO54-1))-YEAR(AK54))+MONTH((AO54-1))-MONTH(AK54)-IF(DAY((AO54-1))&lt;MIN(DAY(AK54),DAY(EOMONTH((AO54-1),0))),1,0))))</f>
        <v/>
      </c>
      <c r="BC54" s="16" t="str">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
      </c>
      <c r="BD54" s="16" t="str">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
      </c>
      <c r="BE54" s="16" t="str">
        <f aca="false">IF(AJ54=0,"",IF(AV54="FT",IF(AW54&lt;FT_First,FT_First,IF(AW54&lt;FT_Y5,MIN(FT_Y5,FT_First+FT_Int1*(INT((AW54-FT_First)/FT_Int1)+1)),FT_Y5+12*INT((AW54-FT_Y5)/12)+FT_Int2*(INT(MOD(AW54-FT_Y5,12)/FT_Int2)+1))),IF(AV54="PT",IF(AW54&lt;PT_First,PT_First,PT_First+PT_Int*(INT((AW54-PT_First)/PT_Int)+1)),"")))</f>
        <v/>
      </c>
      <c r="BF54" s="16" t="str">
        <f aca="false">IF(AJ54=0,"",IF(NOT(LH_Ready),0,COUNTIFS(INDEX(LH_Data,0,LH_ColFirst),$A54,INDEX(LH_Data,0,LH_ColSur),$B54,INDEX(LH_Data,0,LH_ColCat),BonusCat)))</f>
        <v/>
      </c>
      <c r="BG54" s="16" t="str">
        <f aca="false">IF(AJ54=0,"",IF(OR(NOT(LH_Ready),BF54=0),0,SUMPRODUCT(MAX((INDEX(LH_Data,0,LH_ColFirst)=$A54)*(INDEX(LH_Data,0,LH_ColSur)=$B54)*(INDEX(LH_Data,0,LH_ColCat)=BonusCat)*ROW(LH_Data)))))</f>
        <v/>
      </c>
      <c r="BH54" s="16" t="str">
        <f aca="false">IF(AJ54=0,"",IF(EOMONTH(AsOfDate,-1)&lt;AK54,-1,12*(YEAR(EOMONTH(AsOfDate,-1))-YEAR(AK54))+MONTH(EOMONTH(AsOfDate,-1))-MONTH(AK54)-IF(DAY(EOMONTH(AsOfDate,-1))&lt;MIN(DAY(AK54),DAY(EOMONTH(EOMONTH(AsOfDate,-1),0))),1,0)))</f>
        <v/>
      </c>
      <c r="BI54" s="16" t="str">
        <f aca="false">IF(AJ54=0,"",IF(OR(AL54&lt;2,AN54&gt;EOMONTH(AsOfDate,-1)),BH54,IF((AN54-1)&lt;AK54,-1,12*(YEAR((AN54-1))-YEAR(AK54))+MONTH((AN54-1))-MONTH(AK54)-IF(DAY((AN54-1))&lt;MIN(DAY(AK54),DAY(EOMONTH((AN54-1),0))),1,0))))</f>
        <v/>
      </c>
      <c r="BJ54" s="16" t="str">
        <f aca="false">IF(AJ54=0,"",IF(OR(AL54&lt;3,AO54&gt;EOMONTH(AsOfDate,-1)),BH54,IF((AO54-1)&lt;AK54,-1,12*(YEAR((AO54-1))-YEAR(AK54))+MONTH((AO54-1))-MONTH(AK54)-IF(DAY((AO54-1))&lt;MIN(DAY(AK54),DAY(EOMONTH((AO54-1),0))),1,0))))</f>
        <v/>
      </c>
      <c r="BK54" s="16" t="str">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
      </c>
      <c r="BL54" s="16" t="str">
        <f aca="false">IF(AJ54=0,"",IF(AV54="FT",IF(AW54&lt;FT_First,"",IF(AW54&lt;FT_Y5,FT_First+FT_Int1*INT((AW54-FT_First)/FT_Int1),FT_Y5+FT_Int2*INT((AW54-FT_Y5)/FT_Int2))),IF(AV54="PT",IF(AW54&lt;PT_First,"",PT_First+PT_Int*INT((AW54-PT_First)/PT_Int)),"")))</f>
        <v/>
      </c>
      <c r="BM54" s="16" t="str">
        <f aca="false">IF(AJ54=0,"",IF((SchemeStart-1)&lt;AK54,-1,12*(YEAR((SchemeStart-1))-YEAR(AK54))+MONTH((SchemeStart-1))-MONTH(AK54)-IF(DAY((SchemeStart-1))&lt;MIN(DAY(AK54),DAY(EOMONTH((SchemeStart-1),0))),1,0)))</f>
        <v/>
      </c>
      <c r="BN54" s="16" t="str">
        <f aca="false">IF(AJ54=0,"",IF(OR(AL54&lt;2,AN54&gt;(SchemeStart-1)),BM54,IF((AN54-1)&lt;AK54,-1,12*(YEAR((AN54-1))-YEAR(AK54))+MONTH((AN54-1))-MONTH(AK54)-IF(DAY((AN54-1))&lt;MIN(DAY(AK54),DAY(EOMONTH((AN54-1),0))),1,0))))</f>
        <v/>
      </c>
      <c r="BO54" s="16" t="str">
        <f aca="false">IF(AJ54=0,"",IF(OR(AL54&lt;3,AO54&gt;(SchemeStart-1)),BM54,IF((AO54-1)&lt;AK54,-1,12*(YEAR((AO54-1))-YEAR(AK54))+MONTH((AO54-1))-MONTH(AK54)-IF(DAY((AO54-1))&lt;MIN(DAY(AK54),DAY(EOMONTH((AO54-1),0))),1,0))))</f>
        <v/>
      </c>
      <c r="BP54" s="16" t="str">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
      </c>
      <c r="BQ54" s="0" t="str">
        <f aca="false">IF(LEN($A54&amp;$B54)=0,"",$A54&amp;" "&amp;$B54)</f>
        <v/>
      </c>
    </row>
    <row r="55" customFormat="false" ht="15" hidden="false" customHeight="false" outlineLevel="0" collapsed="false">
      <c r="A55" s="12"/>
      <c r="B55" s="12"/>
      <c r="C55" s="12"/>
      <c r="D55" s="13"/>
      <c r="E55" s="14" t="str">
        <f aca="false">IF(OR(AJ55=0,$D55=""),"",DATE(YEAR(AsOfDate)+IF(DATE(YEAR(AsOfDate),MONTH($D55),DAY($D55))&lt;=AsOfDate,1,0),MONTH($D55),DAY($D55)))</f>
        <v/>
      </c>
      <c r="F55" s="13"/>
      <c r="G55" s="13"/>
      <c r="H55" s="13"/>
      <c r="I55" s="13"/>
      <c r="J55" s="13"/>
      <c r="K55" s="14" t="str">
        <f aca="false">IF(AJ55=0,"",DATE(YEAR(AsOfDate)+IF(DATE(YEAR(AsOfDate),MONTH(AK55),DAY(AK55))&lt;=AsOfDate,1,0),MONTH(AK55),DAY(AK55)))</f>
        <v/>
      </c>
      <c r="L55" s="15" t="str">
        <f aca="false">IF(AJ55=0,"",ROUND((AsOfDate-AK55)/365.25,1))</f>
        <v/>
      </c>
      <c r="M55" s="16" t="str">
        <f aca="false">IF(AJ55=0,"",IF(AsOfDate&lt;AK55,"-",DATEDIF(AK55,AsOfDate,"y")&amp;"y "&amp;DATEDIF(AK55,AsOfDate,"ym")&amp;"m "&amp;DATEDIF(AK55,AsOfDate,"md")&amp;"d"))</f>
        <v/>
      </c>
      <c r="N55" s="17" t="str">
        <f aca="false">IF(AJ55=0,"",O55*HoursPerDay)</f>
        <v/>
      </c>
      <c r="O55" s="17" t="str">
        <f aca="false">IF(AJ55=0,"",MAX(0,BC55-BP55))</f>
        <v/>
      </c>
      <c r="P55" s="18"/>
      <c r="Q55" s="16"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16" t="str">
        <f aca="false">IF(AJ55=0,"",IF(AV55="None",IF(O55&gt;0,"No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IF(AJ55=0,"",IF(AV55="None","",EDATE(AK55,BE55)))</f>
        <v/>
      </c>
      <c r="T55" s="17" t="str">
        <f aca="false">IF(AJ55=0,"",IF(NOT(LH_Ready),"",IF($F55&gt;PFYDate,0,IF(LH_ColPeriod=0,W55-U55+V55,SUMIFS(INDEX(LH_Data,0,LH_ColAcc),INDEX(LH_Data,0,LH_ColFirst),$A55,INDEX(LH_Data,0,LH_ColSur),$B55,INDEX(LH_Data,0,LH_ColCat),BonusCat,INDEX(LH_Data,0,LH_ColPeriod),LH_OpenLabel)*UnitFactor))))</f>
        <v/>
      </c>
      <c r="U55" s="17" t="str">
        <f aca="false">IF(AJ55=0,"",IF(NOT(LH_Ready),"",SUMIFS(INDEX(LH_Data,0,LH_ColAcc),INDEX(LH_Data,0,LH_ColFirst),$A55,INDEX(LH_Data,0,LH_ColSur),$B55,INDEX(LH_Data,0,LH_ColCat),BonusCat,INDEX(LH_Data,0,LH_ColStart),"&gt;="&amp;AK55)*UnitFactor))</f>
        <v/>
      </c>
      <c r="V55" s="17" t="str">
        <f aca="false">IF(AJ55=0,"",IF(NOT(LH_Ready),"",SUMIFS(INDEX(LH_Data,0,LH_ColTaken),INDEX(LH_Data,0,LH_ColFirst),$A55,INDEX(LH_Data,0,LH_ColSur),$B55,INDEX(LH_Data,0,LH_ColCat),BonusCat,INDEX(LH_Data,0,LH_ColStart),"&gt;="&amp;AK55)*UnitFactor))</f>
        <v/>
      </c>
      <c r="W55" s="17" t="str">
        <f aca="false">IF(AJ55=0,"",IF(NOT(LH_Ready),"",IF(BG55=0,0,INDEX(INDEX(LH_Data,0,LH_ColClose),BG55-1)*UnitFactor)))</f>
        <v/>
      </c>
      <c r="X55" s="17" t="str">
        <f aca="false">IF(AJ55=0,"",(MAX(0,BC55-BP55)-MAX(0,BD55-BP55))*HoursPerDay)</f>
        <v/>
      </c>
      <c r="Y55" s="17" t="str">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
      </c>
      <c r="Z55" s="16" t="str">
        <f aca="false">IF(OR(AJ55=0,Y55=""),"",IF(Y55&gt;0,"Yes","No"))</f>
        <v/>
      </c>
      <c r="AA55" s="16"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
      </c>
      <c r="AB55" s="17" t="str">
        <f aca="false">IF(OR(AJ55=0,T55=""),"",MAX(0,BD55-BP55)*HoursPerDay-T55)</f>
        <v/>
      </c>
      <c r="AC55" s="16" t="str">
        <f aca="false">IF(AJ55=0,"",BF55)</f>
        <v/>
      </c>
      <c r="AD55" s="16"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17" t="str">
        <f aca="false">IF(AJ55=0,"",O55-MAX(0,BK55-BP55))</f>
        <v/>
      </c>
      <c r="AF55" s="14" t="str">
        <f aca="false">IF(OR(AJ55=0,AE55="",N(AE55)=0,BL55=""),"",EDATE(AK55,BL55))</f>
        <v/>
      </c>
      <c r="AG55" s="17" t="str">
        <f aca="false">IF(AJ55=0,"",MIN(BC55,BP55))</f>
        <v/>
      </c>
      <c r="AH55" s="12"/>
      <c r="AI55" s="12"/>
      <c r="AJ55" s="16" t="n">
        <f aca="false">IF(OR(LEN($A55&amp;$B55)=0,$F55=""),0,1)</f>
        <v>0</v>
      </c>
      <c r="AK55" s="14" t="str">
        <f aca="false">IF(AJ55=0,"",IF(PreSchemeCounts="No",MAX(SchemeStart,IF($J55&lt;&gt;"",$J55,IF(OR(CasualCounts="Yes",COUNT($G55:$I55)=0),$F55,IF(Apply2026="No",IF($I55="",$F55,$I55),IF(COUNT($H55:$I55)=0,$F55,MIN($H55:$I55)))))),IF($J55&lt;&gt;"",$J55,IF(OR(CasualCounts="Yes",COUNT($G55:$I55)=0),$F55,IF(Apply2026="No",IF($I55="",$F55,$I55),IF(COUNT($H55:$I55)=0,$F55,MIN($H55:$I55)))))))</f>
        <v/>
      </c>
      <c r="AL55" s="16" t="str">
        <f aca="false">IF(AJ55=0,"",COUNT($G55:$I55))</f>
        <v/>
      </c>
      <c r="AM55" s="14" t="str">
        <f aca="false">IF(AJ55=0,"",IFERROR(SMALL($G55:$I55,1),""))</f>
        <v/>
      </c>
      <c r="AN55" s="14" t="str">
        <f aca="false">IF(AJ55=0,"",IFERROR(SMALL($G55:$I55,2),""))</f>
        <v/>
      </c>
      <c r="AO55" s="14" t="str">
        <f aca="false">IF(AJ55=0,"",IFERROR(SMALL($G55:$I55,3),""))</f>
        <v/>
      </c>
      <c r="AP55" s="16" t="str">
        <f aca="false">IF(AJ55=0,"",IF(AM55="","",IF(AM55=$H55,"Part-Time",IF(AM55=$I55,"Full-Time","Casual"))))</f>
        <v/>
      </c>
      <c r="AQ55" s="16" t="str">
        <f aca="false">IF(AJ55=0,"",IF(AN55="","",IF(AN55=$H55,"Part-Time",IF(AN55=$I55,"Full-Time","Casual"))))</f>
        <v/>
      </c>
      <c r="AR55" s="16" t="str">
        <f aca="false">IF(AJ55=0,"",IF(AO55="","",IF(AO55=$H55,"Part-Time",IF(AO55=$I55,"Full-Time","Casual"))))</f>
        <v/>
      </c>
      <c r="AS55" s="16"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
      </c>
      <c r="AT55" s="16" t="str">
        <f aca="false">IF(AJ55=0,"",IF(AL55&lt;2,"",IF(OR(ISNUMBER(SEARCH("full",AQ55)),UPPER(TRIM(AQ55))="FT",UPPER(TRIM(AQ55))="FTE"),"FT",IF(AND(OR(ISNUMBER(SEARCH("part",AQ55)),UPPER(TRIM(AQ55))="PT",UPPER(TRIM(AQ55))="PTE"),Apply2026="Yes",OR($P55="",N($P55)&gt;=PT_MinHours)),"PT","None"))))</f>
        <v/>
      </c>
      <c r="AU55" s="16" t="str">
        <f aca="false">IF(AJ55=0,"",IF(AL55&lt;3,"",IF(OR(ISNUMBER(SEARCH("full",AR55)),UPPER(TRIM(AR55))="FT",UPPER(TRIM(AR55))="FTE"),"FT",IF(AND(OR(ISNUMBER(SEARCH("part",AR55)),UPPER(TRIM(AR55))="PT",UPPER(TRIM(AR55))="PTE"),Apply2026="Yes",OR($P55="",N($P55)&gt;=PT_MinHours)),"PT","None"))))</f>
        <v/>
      </c>
      <c r="AV55" s="16" t="str">
        <f aca="false">IF(AJ55=0,"",IF(AND(AL55&gt;=3,AO55&lt;=AsOfDate),AU55,IF(AND(AL55&gt;=2,AN55&lt;=AsOfDate),AT55,AS55)))</f>
        <v/>
      </c>
      <c r="AW55" s="16" t="str">
        <f aca="false">IF(AJ55=0,"",IF(AsOfDate&lt;AK55,-1,12*(YEAR(AsOfDate)-YEAR(AK55))+MONTH(AsOfDate)-MONTH(AK55)-IF(DAY(AsOfDate)&lt;MIN(DAY(AK55),DAY(EOMONTH(AsOfDate,0))),1,0)))</f>
        <v/>
      </c>
      <c r="AX55" s="16" t="str">
        <f aca="false">IF(AJ55=0,"",IF(OR(AL55&lt;2,AN55&gt;AsOfDate),AW55,IF((AN55-1)&lt;AK55,-1,12*(YEAR((AN55-1))-YEAR(AK55))+MONTH((AN55-1))-MONTH(AK55)-IF(DAY((AN55-1))&lt;MIN(DAY(AK55),DAY(EOMONTH((AN55-1),0))),1,0))))</f>
        <v/>
      </c>
      <c r="AY55" s="16" t="str">
        <f aca="false">IF(AJ55=0,"",IF(OR(AL55&lt;3,AO55&gt;AsOfDate),AW55,IF((AO55-1)&lt;AK55,-1,12*(YEAR((AO55-1))-YEAR(AK55))+MONTH((AO55-1))-MONTH(AK55)-IF(DAY((AO55-1))&lt;MIN(DAY(AK55),DAY(EOMONTH((AO55-1),0))),1,0))))</f>
        <v/>
      </c>
      <c r="AZ55" s="16" t="str">
        <f aca="false">IF(AJ55=0,"",IF(PFYDate&lt;AK55,-1,12*(YEAR(PFYDate)-YEAR(AK55))+MONTH(PFYDate)-MONTH(AK55)-IF(DAY(PFYDate)&lt;MIN(DAY(AK55),DAY(EOMONTH(PFYDate,0))),1,0)))</f>
        <v/>
      </c>
      <c r="BA55" s="16" t="str">
        <f aca="false">IF(AJ55=0,"",IF(OR(AL55&lt;2,AN55&gt;PFYDate),AZ55,IF((AN55-1)&lt;AK55,-1,12*(YEAR((AN55-1))-YEAR(AK55))+MONTH((AN55-1))-MONTH(AK55)-IF(DAY((AN55-1))&lt;MIN(DAY(AK55),DAY(EOMONTH((AN55-1),0))),1,0))))</f>
        <v/>
      </c>
      <c r="BB55" s="16" t="str">
        <f aca="false">IF(AJ55=0,"",IF(OR(AL55&lt;3,AO55&gt;PFYDate),AZ55,IF((AO55-1)&lt;AK55,-1,12*(YEAR((AO55-1))-YEAR(AK55))+MONTH((AO55-1))-MONTH(AK55)-IF(DAY((AO55-1))&lt;MIN(DAY(AK55),DAY(EOMONTH((AO55-1),0))),1,0))))</f>
        <v/>
      </c>
      <c r="BC55" s="16" t="str">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
      </c>
      <c r="BD55" s="16" t="str">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
      </c>
      <c r="BE55" s="16" t="str">
        <f aca="false">IF(AJ55=0,"",IF(AV55="FT",IF(AW55&lt;FT_First,FT_First,IF(AW55&lt;FT_Y5,MIN(FT_Y5,FT_First+FT_Int1*(INT((AW55-FT_First)/FT_Int1)+1)),FT_Y5+12*INT((AW55-FT_Y5)/12)+FT_Int2*(INT(MOD(AW55-FT_Y5,12)/FT_Int2)+1))),IF(AV55="PT",IF(AW55&lt;PT_First,PT_First,PT_First+PT_Int*(INT((AW55-PT_First)/PT_Int)+1)),"")))</f>
        <v/>
      </c>
      <c r="BF55" s="16" t="str">
        <f aca="false">IF(AJ55=0,"",IF(NOT(LH_Ready),0,COUNTIFS(INDEX(LH_Data,0,LH_ColFirst),$A55,INDEX(LH_Data,0,LH_ColSur),$B55,INDEX(LH_Data,0,LH_ColCat),BonusCat)))</f>
        <v/>
      </c>
      <c r="BG55" s="16" t="str">
        <f aca="false">IF(AJ55=0,"",IF(OR(NOT(LH_Ready),BF55=0),0,SUMPRODUCT(MAX((INDEX(LH_Data,0,LH_ColFirst)=$A55)*(INDEX(LH_Data,0,LH_ColSur)=$B55)*(INDEX(LH_Data,0,LH_ColCat)=BonusCat)*ROW(LH_Data)))))</f>
        <v/>
      </c>
      <c r="BH55" s="16" t="str">
        <f aca="false">IF(AJ55=0,"",IF(EOMONTH(AsOfDate,-1)&lt;AK55,-1,12*(YEAR(EOMONTH(AsOfDate,-1))-YEAR(AK55))+MONTH(EOMONTH(AsOfDate,-1))-MONTH(AK55)-IF(DAY(EOMONTH(AsOfDate,-1))&lt;MIN(DAY(AK55),DAY(EOMONTH(EOMONTH(AsOfDate,-1),0))),1,0)))</f>
        <v/>
      </c>
      <c r="BI55" s="16" t="str">
        <f aca="false">IF(AJ55=0,"",IF(OR(AL55&lt;2,AN55&gt;EOMONTH(AsOfDate,-1)),BH55,IF((AN55-1)&lt;AK55,-1,12*(YEAR((AN55-1))-YEAR(AK55))+MONTH((AN55-1))-MONTH(AK55)-IF(DAY((AN55-1))&lt;MIN(DAY(AK55),DAY(EOMONTH((AN55-1),0))),1,0))))</f>
        <v/>
      </c>
      <c r="BJ55" s="16" t="str">
        <f aca="false">IF(AJ55=0,"",IF(OR(AL55&lt;3,AO55&gt;EOMONTH(AsOfDate,-1)),BH55,IF((AO55-1)&lt;AK55,-1,12*(YEAR((AO55-1))-YEAR(AK55))+MONTH((AO55-1))-MONTH(AK55)-IF(DAY((AO55-1))&lt;MIN(DAY(AK55),DAY(EOMONTH((AO55-1),0))),1,0))))</f>
        <v/>
      </c>
      <c r="BK55" s="16" t="str">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
      </c>
      <c r="BL55" s="16" t="str">
        <f aca="false">IF(AJ55=0,"",IF(AV55="FT",IF(AW55&lt;FT_First,"",IF(AW55&lt;FT_Y5,FT_First+FT_Int1*INT((AW55-FT_First)/FT_Int1),FT_Y5+FT_Int2*INT((AW55-FT_Y5)/FT_Int2))),IF(AV55="PT",IF(AW55&lt;PT_First,"",PT_First+PT_Int*INT((AW55-PT_First)/PT_Int)),"")))</f>
        <v/>
      </c>
      <c r="BM55" s="16" t="str">
        <f aca="false">IF(AJ55=0,"",IF((SchemeStart-1)&lt;AK55,-1,12*(YEAR((SchemeStart-1))-YEAR(AK55))+MONTH((SchemeStart-1))-MONTH(AK55)-IF(DAY((SchemeStart-1))&lt;MIN(DAY(AK55),DAY(EOMONTH((SchemeStart-1),0))),1,0)))</f>
        <v/>
      </c>
      <c r="BN55" s="16" t="str">
        <f aca="false">IF(AJ55=0,"",IF(OR(AL55&lt;2,AN55&gt;(SchemeStart-1)),BM55,IF((AN55-1)&lt;AK55,-1,12*(YEAR((AN55-1))-YEAR(AK55))+MONTH((AN55-1))-MONTH(AK55)-IF(DAY((AN55-1))&lt;MIN(DAY(AK55),DAY(EOMONTH((AN55-1),0))),1,0))))</f>
        <v/>
      </c>
      <c r="BO55" s="16" t="str">
        <f aca="false">IF(AJ55=0,"",IF(OR(AL55&lt;3,AO55&gt;(SchemeStart-1)),BM55,IF((AO55-1)&lt;AK55,-1,12*(YEAR((AO55-1))-YEAR(AK55))+MONTH((AO55-1))-MONTH(AK55)-IF(DAY((AO55-1))&lt;MIN(DAY(AK55),DAY(EOMONTH((AO55-1),0))),1,0))))</f>
        <v/>
      </c>
      <c r="BP55" s="16" t="str">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
      </c>
      <c r="BQ55" s="0" t="str">
        <f aca="false">IF(LEN($A55&amp;$B55)=0,"",$A55&amp;" "&amp;$B55)</f>
        <v/>
      </c>
    </row>
    <row r="56" customFormat="false" ht="15" hidden="false" customHeight="false" outlineLevel="0" collapsed="false">
      <c r="A56" s="12"/>
      <c r="B56" s="12"/>
      <c r="C56" s="12"/>
      <c r="D56" s="13"/>
      <c r="E56" s="14" t="str">
        <f aca="false">IF(OR(AJ56=0,$D56=""),"",DATE(YEAR(AsOfDate)+IF(DATE(YEAR(AsOfDate),MONTH($D56),DAY($D56))&lt;=AsOfDate,1,0),MONTH($D56),DAY($D56)))</f>
        <v/>
      </c>
      <c r="F56" s="13"/>
      <c r="G56" s="13"/>
      <c r="H56" s="13"/>
      <c r="I56" s="13"/>
      <c r="J56" s="13"/>
      <c r="K56" s="14" t="str">
        <f aca="false">IF(AJ56=0,"",DATE(YEAR(AsOfDate)+IF(DATE(YEAR(AsOfDate),MONTH(AK56),DAY(AK56))&lt;=AsOfDate,1,0),MONTH(AK56),DAY(AK56)))</f>
        <v/>
      </c>
      <c r="L56" s="15" t="str">
        <f aca="false">IF(AJ56=0,"",ROUND((AsOfDate-AK56)/365.25,1))</f>
        <v/>
      </c>
      <c r="M56" s="16" t="str">
        <f aca="false">IF(AJ56=0,"",IF(AsOfDate&lt;AK56,"-",DATEDIF(AK56,AsOfDate,"y")&amp;"y "&amp;DATEDIF(AK56,AsOfDate,"ym")&amp;"m "&amp;DATEDIF(AK56,AsOfDate,"md")&amp;"d"))</f>
        <v/>
      </c>
      <c r="N56" s="17" t="str">
        <f aca="false">IF(AJ56=0,"",O56*HoursPerDay)</f>
        <v/>
      </c>
      <c r="O56" s="17" t="str">
        <f aca="false">IF(AJ56=0,"",MAX(0,BC56-BP56))</f>
        <v/>
      </c>
      <c r="P56" s="18"/>
      <c r="Q56" s="16"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16" t="str">
        <f aca="false">IF(AJ56=0,"",IF(AV56="None",IF(O56&gt;0,"No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IF(AJ56=0,"",IF(AV56="None","",EDATE(AK56,BE56)))</f>
        <v/>
      </c>
      <c r="T56" s="17" t="str">
        <f aca="false">IF(AJ56=0,"",IF(NOT(LH_Ready),"",IF($F56&gt;PFYDate,0,IF(LH_ColPeriod=0,W56-U56+V56,SUMIFS(INDEX(LH_Data,0,LH_ColAcc),INDEX(LH_Data,0,LH_ColFirst),$A56,INDEX(LH_Data,0,LH_ColSur),$B56,INDEX(LH_Data,0,LH_ColCat),BonusCat,INDEX(LH_Data,0,LH_ColPeriod),LH_OpenLabel)*UnitFactor))))</f>
        <v/>
      </c>
      <c r="U56" s="17" t="str">
        <f aca="false">IF(AJ56=0,"",IF(NOT(LH_Ready),"",SUMIFS(INDEX(LH_Data,0,LH_ColAcc),INDEX(LH_Data,0,LH_ColFirst),$A56,INDEX(LH_Data,0,LH_ColSur),$B56,INDEX(LH_Data,0,LH_ColCat),BonusCat,INDEX(LH_Data,0,LH_ColStart),"&gt;="&amp;AK56)*UnitFactor))</f>
        <v/>
      </c>
      <c r="V56" s="17" t="str">
        <f aca="false">IF(AJ56=0,"",IF(NOT(LH_Ready),"",SUMIFS(INDEX(LH_Data,0,LH_ColTaken),INDEX(LH_Data,0,LH_ColFirst),$A56,INDEX(LH_Data,0,LH_ColSur),$B56,INDEX(LH_Data,0,LH_ColCat),BonusCat,INDEX(LH_Data,0,LH_ColStart),"&gt;="&amp;AK56)*UnitFactor))</f>
        <v/>
      </c>
      <c r="W56" s="17" t="str">
        <f aca="false">IF(AJ56=0,"",IF(NOT(LH_Ready),"",IF(BG56=0,0,INDEX(INDEX(LH_Data,0,LH_ColClose),BG56-1)*UnitFactor)))</f>
        <v/>
      </c>
      <c r="X56" s="17" t="str">
        <f aca="false">IF(AJ56=0,"",(MAX(0,BC56-BP56)-MAX(0,BD56-BP56))*HoursPerDay)</f>
        <v/>
      </c>
      <c r="Y56" s="17" t="str">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
      </c>
      <c r="Z56" s="16" t="str">
        <f aca="false">IF(OR(AJ56=0,Y56=""),"",IF(Y56&gt;0,"Yes","No"))</f>
        <v/>
      </c>
      <c r="AA56" s="16"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
      </c>
      <c r="AB56" s="17" t="str">
        <f aca="false">IF(OR(AJ56=0,T56=""),"",MAX(0,BD56-BP56)*HoursPerDay-T56)</f>
        <v/>
      </c>
      <c r="AC56" s="16" t="str">
        <f aca="false">IF(AJ56=0,"",BF56)</f>
        <v/>
      </c>
      <c r="AD56" s="16"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17" t="str">
        <f aca="false">IF(AJ56=0,"",O56-MAX(0,BK56-BP56))</f>
        <v/>
      </c>
      <c r="AF56" s="14" t="str">
        <f aca="false">IF(OR(AJ56=0,AE56="",N(AE56)=0,BL56=""),"",EDATE(AK56,BL56))</f>
        <v/>
      </c>
      <c r="AG56" s="17" t="str">
        <f aca="false">IF(AJ56=0,"",MIN(BC56,BP56))</f>
        <v/>
      </c>
      <c r="AH56" s="12"/>
      <c r="AI56" s="12"/>
      <c r="AJ56" s="16" t="n">
        <f aca="false">IF(OR(LEN($A56&amp;$B56)=0,$F56=""),0,1)</f>
        <v>0</v>
      </c>
      <c r="AK56" s="14" t="str">
        <f aca="false">IF(AJ56=0,"",IF(PreSchemeCounts="No",MAX(SchemeStart,IF($J56&lt;&gt;"",$J56,IF(OR(CasualCounts="Yes",COUNT($G56:$I56)=0),$F56,IF(Apply2026="No",IF($I56="",$F56,$I56),IF(COUNT($H56:$I56)=0,$F56,MIN($H56:$I56)))))),IF($J56&lt;&gt;"",$J56,IF(OR(CasualCounts="Yes",COUNT($G56:$I56)=0),$F56,IF(Apply2026="No",IF($I56="",$F56,$I56),IF(COUNT($H56:$I56)=0,$F56,MIN($H56:$I56)))))))</f>
        <v/>
      </c>
      <c r="AL56" s="16" t="str">
        <f aca="false">IF(AJ56=0,"",COUNT($G56:$I56))</f>
        <v/>
      </c>
      <c r="AM56" s="14" t="str">
        <f aca="false">IF(AJ56=0,"",IFERROR(SMALL($G56:$I56,1),""))</f>
        <v/>
      </c>
      <c r="AN56" s="14" t="str">
        <f aca="false">IF(AJ56=0,"",IFERROR(SMALL($G56:$I56,2),""))</f>
        <v/>
      </c>
      <c r="AO56" s="14" t="str">
        <f aca="false">IF(AJ56=0,"",IFERROR(SMALL($G56:$I56,3),""))</f>
        <v/>
      </c>
      <c r="AP56" s="16" t="str">
        <f aca="false">IF(AJ56=0,"",IF(AM56="","",IF(AM56=$H56,"Part-Time",IF(AM56=$I56,"Full-Time","Casual"))))</f>
        <v/>
      </c>
      <c r="AQ56" s="16" t="str">
        <f aca="false">IF(AJ56=0,"",IF(AN56="","",IF(AN56=$H56,"Part-Time",IF(AN56=$I56,"Full-Time","Casual"))))</f>
        <v/>
      </c>
      <c r="AR56" s="16" t="str">
        <f aca="false">IF(AJ56=0,"",IF(AO56="","",IF(AO56=$H56,"Part-Time",IF(AO56=$I56,"Full-Time","Casual"))))</f>
        <v/>
      </c>
      <c r="AS56" s="16"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
      </c>
      <c r="AT56" s="16" t="str">
        <f aca="false">IF(AJ56=0,"",IF(AL56&lt;2,"",IF(OR(ISNUMBER(SEARCH("full",AQ56)),UPPER(TRIM(AQ56))="FT",UPPER(TRIM(AQ56))="FTE"),"FT",IF(AND(OR(ISNUMBER(SEARCH("part",AQ56)),UPPER(TRIM(AQ56))="PT",UPPER(TRIM(AQ56))="PTE"),Apply2026="Yes",OR($P56="",N($P56)&gt;=PT_MinHours)),"PT","None"))))</f>
        <v/>
      </c>
      <c r="AU56" s="16" t="str">
        <f aca="false">IF(AJ56=0,"",IF(AL56&lt;3,"",IF(OR(ISNUMBER(SEARCH("full",AR56)),UPPER(TRIM(AR56))="FT",UPPER(TRIM(AR56))="FTE"),"FT",IF(AND(OR(ISNUMBER(SEARCH("part",AR56)),UPPER(TRIM(AR56))="PT",UPPER(TRIM(AR56))="PTE"),Apply2026="Yes",OR($P56="",N($P56)&gt;=PT_MinHours)),"PT","None"))))</f>
        <v/>
      </c>
      <c r="AV56" s="16" t="str">
        <f aca="false">IF(AJ56=0,"",IF(AND(AL56&gt;=3,AO56&lt;=AsOfDate),AU56,IF(AND(AL56&gt;=2,AN56&lt;=AsOfDate),AT56,AS56)))</f>
        <v/>
      </c>
      <c r="AW56" s="16" t="str">
        <f aca="false">IF(AJ56=0,"",IF(AsOfDate&lt;AK56,-1,12*(YEAR(AsOfDate)-YEAR(AK56))+MONTH(AsOfDate)-MONTH(AK56)-IF(DAY(AsOfDate)&lt;MIN(DAY(AK56),DAY(EOMONTH(AsOfDate,0))),1,0)))</f>
        <v/>
      </c>
      <c r="AX56" s="16" t="str">
        <f aca="false">IF(AJ56=0,"",IF(OR(AL56&lt;2,AN56&gt;AsOfDate),AW56,IF((AN56-1)&lt;AK56,-1,12*(YEAR((AN56-1))-YEAR(AK56))+MONTH((AN56-1))-MONTH(AK56)-IF(DAY((AN56-1))&lt;MIN(DAY(AK56),DAY(EOMONTH((AN56-1),0))),1,0))))</f>
        <v/>
      </c>
      <c r="AY56" s="16" t="str">
        <f aca="false">IF(AJ56=0,"",IF(OR(AL56&lt;3,AO56&gt;AsOfDate),AW56,IF((AO56-1)&lt;AK56,-1,12*(YEAR((AO56-1))-YEAR(AK56))+MONTH((AO56-1))-MONTH(AK56)-IF(DAY((AO56-1))&lt;MIN(DAY(AK56),DAY(EOMONTH((AO56-1),0))),1,0))))</f>
        <v/>
      </c>
      <c r="AZ56" s="16" t="str">
        <f aca="false">IF(AJ56=0,"",IF(PFYDate&lt;AK56,-1,12*(YEAR(PFYDate)-YEAR(AK56))+MONTH(PFYDate)-MONTH(AK56)-IF(DAY(PFYDate)&lt;MIN(DAY(AK56),DAY(EOMONTH(PFYDate,0))),1,0)))</f>
        <v/>
      </c>
      <c r="BA56" s="16" t="str">
        <f aca="false">IF(AJ56=0,"",IF(OR(AL56&lt;2,AN56&gt;PFYDate),AZ56,IF((AN56-1)&lt;AK56,-1,12*(YEAR((AN56-1))-YEAR(AK56))+MONTH((AN56-1))-MONTH(AK56)-IF(DAY((AN56-1))&lt;MIN(DAY(AK56),DAY(EOMONTH((AN56-1),0))),1,0))))</f>
        <v/>
      </c>
      <c r="BB56" s="16" t="str">
        <f aca="false">IF(AJ56=0,"",IF(OR(AL56&lt;3,AO56&gt;PFYDate),AZ56,IF((AO56-1)&lt;AK56,-1,12*(YEAR((AO56-1))-YEAR(AK56))+MONTH((AO56-1))-MONTH(AK56)-IF(DAY((AO56-1))&lt;MIN(DAY(AK56),DAY(EOMONTH((AO56-1),0))),1,0))))</f>
        <v/>
      </c>
      <c r="BC56" s="16" t="str">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
      </c>
      <c r="BD56" s="16" t="str">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
      </c>
      <c r="BE56" s="16" t="str">
        <f aca="false">IF(AJ56=0,"",IF(AV56="FT",IF(AW56&lt;FT_First,FT_First,IF(AW56&lt;FT_Y5,MIN(FT_Y5,FT_First+FT_Int1*(INT((AW56-FT_First)/FT_Int1)+1)),FT_Y5+12*INT((AW56-FT_Y5)/12)+FT_Int2*(INT(MOD(AW56-FT_Y5,12)/FT_Int2)+1))),IF(AV56="PT",IF(AW56&lt;PT_First,PT_First,PT_First+PT_Int*(INT((AW56-PT_First)/PT_Int)+1)),"")))</f>
        <v/>
      </c>
      <c r="BF56" s="16" t="str">
        <f aca="false">IF(AJ56=0,"",IF(NOT(LH_Ready),0,COUNTIFS(INDEX(LH_Data,0,LH_ColFirst),$A56,INDEX(LH_Data,0,LH_ColSur),$B56,INDEX(LH_Data,0,LH_ColCat),BonusCat)))</f>
        <v/>
      </c>
      <c r="BG56" s="16" t="str">
        <f aca="false">IF(AJ56=0,"",IF(OR(NOT(LH_Ready),BF56=0),0,SUMPRODUCT(MAX((INDEX(LH_Data,0,LH_ColFirst)=$A56)*(INDEX(LH_Data,0,LH_ColSur)=$B56)*(INDEX(LH_Data,0,LH_ColCat)=BonusCat)*ROW(LH_Data)))))</f>
        <v/>
      </c>
      <c r="BH56" s="16" t="str">
        <f aca="false">IF(AJ56=0,"",IF(EOMONTH(AsOfDate,-1)&lt;AK56,-1,12*(YEAR(EOMONTH(AsOfDate,-1))-YEAR(AK56))+MONTH(EOMONTH(AsOfDate,-1))-MONTH(AK56)-IF(DAY(EOMONTH(AsOfDate,-1))&lt;MIN(DAY(AK56),DAY(EOMONTH(EOMONTH(AsOfDate,-1),0))),1,0)))</f>
        <v/>
      </c>
      <c r="BI56" s="16" t="str">
        <f aca="false">IF(AJ56=0,"",IF(OR(AL56&lt;2,AN56&gt;EOMONTH(AsOfDate,-1)),BH56,IF((AN56-1)&lt;AK56,-1,12*(YEAR((AN56-1))-YEAR(AK56))+MONTH((AN56-1))-MONTH(AK56)-IF(DAY((AN56-1))&lt;MIN(DAY(AK56),DAY(EOMONTH((AN56-1),0))),1,0))))</f>
        <v/>
      </c>
      <c r="BJ56" s="16" t="str">
        <f aca="false">IF(AJ56=0,"",IF(OR(AL56&lt;3,AO56&gt;EOMONTH(AsOfDate,-1)),BH56,IF((AO56-1)&lt;AK56,-1,12*(YEAR((AO56-1))-YEAR(AK56))+MONTH((AO56-1))-MONTH(AK56)-IF(DAY((AO56-1))&lt;MIN(DAY(AK56),DAY(EOMONTH((AO56-1),0))),1,0))))</f>
        <v/>
      </c>
      <c r="BK56" s="16" t="str">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
      </c>
      <c r="BL56" s="16" t="str">
        <f aca="false">IF(AJ56=0,"",IF(AV56="FT",IF(AW56&lt;FT_First,"",IF(AW56&lt;FT_Y5,FT_First+FT_Int1*INT((AW56-FT_First)/FT_Int1),FT_Y5+FT_Int2*INT((AW56-FT_Y5)/FT_Int2))),IF(AV56="PT",IF(AW56&lt;PT_First,"",PT_First+PT_Int*INT((AW56-PT_First)/PT_Int)),"")))</f>
        <v/>
      </c>
      <c r="BM56" s="16" t="str">
        <f aca="false">IF(AJ56=0,"",IF((SchemeStart-1)&lt;AK56,-1,12*(YEAR((SchemeStart-1))-YEAR(AK56))+MONTH((SchemeStart-1))-MONTH(AK56)-IF(DAY((SchemeStart-1))&lt;MIN(DAY(AK56),DAY(EOMONTH((SchemeStart-1),0))),1,0)))</f>
        <v/>
      </c>
      <c r="BN56" s="16" t="str">
        <f aca="false">IF(AJ56=0,"",IF(OR(AL56&lt;2,AN56&gt;(SchemeStart-1)),BM56,IF((AN56-1)&lt;AK56,-1,12*(YEAR((AN56-1))-YEAR(AK56))+MONTH((AN56-1))-MONTH(AK56)-IF(DAY((AN56-1))&lt;MIN(DAY(AK56),DAY(EOMONTH((AN56-1),0))),1,0))))</f>
        <v/>
      </c>
      <c r="BO56" s="16" t="str">
        <f aca="false">IF(AJ56=0,"",IF(OR(AL56&lt;3,AO56&gt;(SchemeStart-1)),BM56,IF((AO56-1)&lt;AK56,-1,12*(YEAR((AO56-1))-YEAR(AK56))+MONTH((AO56-1))-MONTH(AK56)-IF(DAY((AO56-1))&lt;MIN(DAY(AK56),DAY(EOMONTH((AO56-1),0))),1,0))))</f>
        <v/>
      </c>
      <c r="BP56" s="16" t="str">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
      </c>
      <c r="BQ56" s="0" t="str">
        <f aca="false">IF(LEN($A56&amp;$B56)=0,"",$A56&amp;" "&amp;$B56)</f>
        <v/>
      </c>
    </row>
    <row r="57" customFormat="false" ht="15" hidden="false" customHeight="false" outlineLevel="0" collapsed="false">
      <c r="A57" s="12"/>
      <c r="B57" s="12"/>
      <c r="C57" s="12"/>
      <c r="D57" s="13"/>
      <c r="E57" s="14" t="str">
        <f aca="false">IF(OR(AJ57=0,$D57=""),"",DATE(YEAR(AsOfDate)+IF(DATE(YEAR(AsOfDate),MONTH($D57),DAY($D57))&lt;=AsOfDate,1,0),MONTH($D57),DAY($D57)))</f>
        <v/>
      </c>
      <c r="F57" s="13"/>
      <c r="G57" s="13"/>
      <c r="H57" s="13"/>
      <c r="I57" s="13"/>
      <c r="J57" s="13"/>
      <c r="K57" s="14" t="str">
        <f aca="false">IF(AJ57=0,"",DATE(YEAR(AsOfDate)+IF(DATE(YEAR(AsOfDate),MONTH(AK57),DAY(AK57))&lt;=AsOfDate,1,0),MONTH(AK57),DAY(AK57)))</f>
        <v/>
      </c>
      <c r="L57" s="15" t="str">
        <f aca="false">IF(AJ57=0,"",ROUND((AsOfDate-AK57)/365.25,1))</f>
        <v/>
      </c>
      <c r="M57" s="16" t="str">
        <f aca="false">IF(AJ57=0,"",IF(AsOfDate&lt;AK57,"-",DATEDIF(AK57,AsOfDate,"y")&amp;"y "&amp;DATEDIF(AK57,AsOfDate,"ym")&amp;"m "&amp;DATEDIF(AK57,AsOfDate,"md")&amp;"d"))</f>
        <v/>
      </c>
      <c r="N57" s="17" t="str">
        <f aca="false">IF(AJ57=0,"",O57*HoursPerDay)</f>
        <v/>
      </c>
      <c r="O57" s="17" t="str">
        <f aca="false">IF(AJ57=0,"",MAX(0,BC57-BP57))</f>
        <v/>
      </c>
      <c r="P57" s="18"/>
      <c r="Q57" s="16"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16" t="str">
        <f aca="false">IF(AJ57=0,"",IF(AV57="None",IF(O57&gt;0,"No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IF(AJ57=0,"",IF(AV57="None","",EDATE(AK57,BE57)))</f>
        <v/>
      </c>
      <c r="T57" s="17" t="str">
        <f aca="false">IF(AJ57=0,"",IF(NOT(LH_Ready),"",IF($F57&gt;PFYDate,0,IF(LH_ColPeriod=0,W57-U57+V57,SUMIFS(INDEX(LH_Data,0,LH_ColAcc),INDEX(LH_Data,0,LH_ColFirst),$A57,INDEX(LH_Data,0,LH_ColSur),$B57,INDEX(LH_Data,0,LH_ColCat),BonusCat,INDEX(LH_Data,0,LH_ColPeriod),LH_OpenLabel)*UnitFactor))))</f>
        <v/>
      </c>
      <c r="U57" s="17" t="str">
        <f aca="false">IF(AJ57=0,"",IF(NOT(LH_Ready),"",SUMIFS(INDEX(LH_Data,0,LH_ColAcc),INDEX(LH_Data,0,LH_ColFirst),$A57,INDEX(LH_Data,0,LH_ColSur),$B57,INDEX(LH_Data,0,LH_ColCat),BonusCat,INDEX(LH_Data,0,LH_ColStart),"&gt;="&amp;AK57)*UnitFactor))</f>
        <v/>
      </c>
      <c r="V57" s="17" t="str">
        <f aca="false">IF(AJ57=0,"",IF(NOT(LH_Ready),"",SUMIFS(INDEX(LH_Data,0,LH_ColTaken),INDEX(LH_Data,0,LH_ColFirst),$A57,INDEX(LH_Data,0,LH_ColSur),$B57,INDEX(LH_Data,0,LH_ColCat),BonusCat,INDEX(LH_Data,0,LH_ColStart),"&gt;="&amp;AK57)*UnitFactor))</f>
        <v/>
      </c>
      <c r="W57" s="17" t="str">
        <f aca="false">IF(AJ57=0,"",IF(NOT(LH_Ready),"",IF(BG57=0,0,INDEX(INDEX(LH_Data,0,LH_ColClose),BG57-1)*UnitFactor)))</f>
        <v/>
      </c>
      <c r="X57" s="17" t="str">
        <f aca="false">IF(AJ57=0,"",(MAX(0,BC57-BP57)-MAX(0,BD57-BP57))*HoursPerDay)</f>
        <v/>
      </c>
      <c r="Y57" s="17" t="str">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
      </c>
      <c r="Z57" s="16" t="str">
        <f aca="false">IF(OR(AJ57=0,Y57=""),"",IF(Y57&gt;0,"Yes","No"))</f>
        <v/>
      </c>
      <c r="AA57" s="16"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
      </c>
      <c r="AB57" s="17" t="str">
        <f aca="false">IF(OR(AJ57=0,T57=""),"",MAX(0,BD57-BP57)*HoursPerDay-T57)</f>
        <v/>
      </c>
      <c r="AC57" s="16" t="str">
        <f aca="false">IF(AJ57=0,"",BF57)</f>
        <v/>
      </c>
      <c r="AD57" s="16"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17" t="str">
        <f aca="false">IF(AJ57=0,"",O57-MAX(0,BK57-BP57))</f>
        <v/>
      </c>
      <c r="AF57" s="14" t="str">
        <f aca="false">IF(OR(AJ57=0,AE57="",N(AE57)=0,BL57=""),"",EDATE(AK57,BL57))</f>
        <v/>
      </c>
      <c r="AG57" s="17" t="str">
        <f aca="false">IF(AJ57=0,"",MIN(BC57,BP57))</f>
        <v/>
      </c>
      <c r="AH57" s="12"/>
      <c r="AI57" s="12"/>
      <c r="AJ57" s="16" t="n">
        <f aca="false">IF(OR(LEN($A57&amp;$B57)=0,$F57=""),0,1)</f>
        <v>0</v>
      </c>
      <c r="AK57" s="14" t="str">
        <f aca="false">IF(AJ57=0,"",IF(PreSchemeCounts="No",MAX(SchemeStart,IF($J57&lt;&gt;"",$J57,IF(OR(CasualCounts="Yes",COUNT($G57:$I57)=0),$F57,IF(Apply2026="No",IF($I57="",$F57,$I57),IF(COUNT($H57:$I57)=0,$F57,MIN($H57:$I57)))))),IF($J57&lt;&gt;"",$J57,IF(OR(CasualCounts="Yes",COUNT($G57:$I57)=0),$F57,IF(Apply2026="No",IF($I57="",$F57,$I57),IF(COUNT($H57:$I57)=0,$F57,MIN($H57:$I57)))))))</f>
        <v/>
      </c>
      <c r="AL57" s="16" t="str">
        <f aca="false">IF(AJ57=0,"",COUNT($G57:$I57))</f>
        <v/>
      </c>
      <c r="AM57" s="14" t="str">
        <f aca="false">IF(AJ57=0,"",IFERROR(SMALL($G57:$I57,1),""))</f>
        <v/>
      </c>
      <c r="AN57" s="14" t="str">
        <f aca="false">IF(AJ57=0,"",IFERROR(SMALL($G57:$I57,2),""))</f>
        <v/>
      </c>
      <c r="AO57" s="14" t="str">
        <f aca="false">IF(AJ57=0,"",IFERROR(SMALL($G57:$I57,3),""))</f>
        <v/>
      </c>
      <c r="AP57" s="16" t="str">
        <f aca="false">IF(AJ57=0,"",IF(AM57="","",IF(AM57=$H57,"Part-Time",IF(AM57=$I57,"Full-Time","Casual"))))</f>
        <v/>
      </c>
      <c r="AQ57" s="16" t="str">
        <f aca="false">IF(AJ57=0,"",IF(AN57="","",IF(AN57=$H57,"Part-Time",IF(AN57=$I57,"Full-Time","Casual"))))</f>
        <v/>
      </c>
      <c r="AR57" s="16" t="str">
        <f aca="false">IF(AJ57=0,"",IF(AO57="","",IF(AO57=$H57,"Part-Time",IF(AO57=$I57,"Full-Time","Casual"))))</f>
        <v/>
      </c>
      <c r="AS57" s="16"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
      </c>
      <c r="AT57" s="16" t="str">
        <f aca="false">IF(AJ57=0,"",IF(AL57&lt;2,"",IF(OR(ISNUMBER(SEARCH("full",AQ57)),UPPER(TRIM(AQ57))="FT",UPPER(TRIM(AQ57))="FTE"),"FT",IF(AND(OR(ISNUMBER(SEARCH("part",AQ57)),UPPER(TRIM(AQ57))="PT",UPPER(TRIM(AQ57))="PTE"),Apply2026="Yes",OR($P57="",N($P57)&gt;=PT_MinHours)),"PT","None"))))</f>
        <v/>
      </c>
      <c r="AU57" s="16" t="str">
        <f aca="false">IF(AJ57=0,"",IF(AL57&lt;3,"",IF(OR(ISNUMBER(SEARCH("full",AR57)),UPPER(TRIM(AR57))="FT",UPPER(TRIM(AR57))="FTE"),"FT",IF(AND(OR(ISNUMBER(SEARCH("part",AR57)),UPPER(TRIM(AR57))="PT",UPPER(TRIM(AR57))="PTE"),Apply2026="Yes",OR($P57="",N($P57)&gt;=PT_MinHours)),"PT","None"))))</f>
        <v/>
      </c>
      <c r="AV57" s="16" t="str">
        <f aca="false">IF(AJ57=0,"",IF(AND(AL57&gt;=3,AO57&lt;=AsOfDate),AU57,IF(AND(AL57&gt;=2,AN57&lt;=AsOfDate),AT57,AS57)))</f>
        <v/>
      </c>
      <c r="AW57" s="16" t="str">
        <f aca="false">IF(AJ57=0,"",IF(AsOfDate&lt;AK57,-1,12*(YEAR(AsOfDate)-YEAR(AK57))+MONTH(AsOfDate)-MONTH(AK57)-IF(DAY(AsOfDate)&lt;MIN(DAY(AK57),DAY(EOMONTH(AsOfDate,0))),1,0)))</f>
        <v/>
      </c>
      <c r="AX57" s="16" t="str">
        <f aca="false">IF(AJ57=0,"",IF(OR(AL57&lt;2,AN57&gt;AsOfDate),AW57,IF((AN57-1)&lt;AK57,-1,12*(YEAR((AN57-1))-YEAR(AK57))+MONTH((AN57-1))-MONTH(AK57)-IF(DAY((AN57-1))&lt;MIN(DAY(AK57),DAY(EOMONTH((AN57-1),0))),1,0))))</f>
        <v/>
      </c>
      <c r="AY57" s="16" t="str">
        <f aca="false">IF(AJ57=0,"",IF(OR(AL57&lt;3,AO57&gt;AsOfDate),AW57,IF((AO57-1)&lt;AK57,-1,12*(YEAR((AO57-1))-YEAR(AK57))+MONTH((AO57-1))-MONTH(AK57)-IF(DAY((AO57-1))&lt;MIN(DAY(AK57),DAY(EOMONTH((AO57-1),0))),1,0))))</f>
        <v/>
      </c>
      <c r="AZ57" s="16" t="str">
        <f aca="false">IF(AJ57=0,"",IF(PFYDate&lt;AK57,-1,12*(YEAR(PFYDate)-YEAR(AK57))+MONTH(PFYDate)-MONTH(AK57)-IF(DAY(PFYDate)&lt;MIN(DAY(AK57),DAY(EOMONTH(PFYDate,0))),1,0)))</f>
        <v/>
      </c>
      <c r="BA57" s="16" t="str">
        <f aca="false">IF(AJ57=0,"",IF(OR(AL57&lt;2,AN57&gt;PFYDate),AZ57,IF((AN57-1)&lt;AK57,-1,12*(YEAR((AN57-1))-YEAR(AK57))+MONTH((AN57-1))-MONTH(AK57)-IF(DAY((AN57-1))&lt;MIN(DAY(AK57),DAY(EOMONTH((AN57-1),0))),1,0))))</f>
        <v/>
      </c>
      <c r="BB57" s="16" t="str">
        <f aca="false">IF(AJ57=0,"",IF(OR(AL57&lt;3,AO57&gt;PFYDate),AZ57,IF((AO57-1)&lt;AK57,-1,12*(YEAR((AO57-1))-YEAR(AK57))+MONTH((AO57-1))-MONTH(AK57)-IF(DAY((AO57-1))&lt;MIN(DAY(AK57),DAY(EOMONTH((AO57-1),0))),1,0))))</f>
        <v/>
      </c>
      <c r="BC57" s="16" t="str">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
      </c>
      <c r="BD57" s="16" t="str">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
      </c>
      <c r="BE57" s="16" t="str">
        <f aca="false">IF(AJ57=0,"",IF(AV57="FT",IF(AW57&lt;FT_First,FT_First,IF(AW57&lt;FT_Y5,MIN(FT_Y5,FT_First+FT_Int1*(INT((AW57-FT_First)/FT_Int1)+1)),FT_Y5+12*INT((AW57-FT_Y5)/12)+FT_Int2*(INT(MOD(AW57-FT_Y5,12)/FT_Int2)+1))),IF(AV57="PT",IF(AW57&lt;PT_First,PT_First,PT_First+PT_Int*(INT((AW57-PT_First)/PT_Int)+1)),"")))</f>
        <v/>
      </c>
      <c r="BF57" s="16" t="str">
        <f aca="false">IF(AJ57=0,"",IF(NOT(LH_Ready),0,COUNTIFS(INDEX(LH_Data,0,LH_ColFirst),$A57,INDEX(LH_Data,0,LH_ColSur),$B57,INDEX(LH_Data,0,LH_ColCat),BonusCat)))</f>
        <v/>
      </c>
      <c r="BG57" s="16" t="str">
        <f aca="false">IF(AJ57=0,"",IF(OR(NOT(LH_Ready),BF57=0),0,SUMPRODUCT(MAX((INDEX(LH_Data,0,LH_ColFirst)=$A57)*(INDEX(LH_Data,0,LH_ColSur)=$B57)*(INDEX(LH_Data,0,LH_ColCat)=BonusCat)*ROW(LH_Data)))))</f>
        <v/>
      </c>
      <c r="BH57" s="16" t="str">
        <f aca="false">IF(AJ57=0,"",IF(EOMONTH(AsOfDate,-1)&lt;AK57,-1,12*(YEAR(EOMONTH(AsOfDate,-1))-YEAR(AK57))+MONTH(EOMONTH(AsOfDate,-1))-MONTH(AK57)-IF(DAY(EOMONTH(AsOfDate,-1))&lt;MIN(DAY(AK57),DAY(EOMONTH(EOMONTH(AsOfDate,-1),0))),1,0)))</f>
        <v/>
      </c>
      <c r="BI57" s="16" t="str">
        <f aca="false">IF(AJ57=0,"",IF(OR(AL57&lt;2,AN57&gt;EOMONTH(AsOfDate,-1)),BH57,IF((AN57-1)&lt;AK57,-1,12*(YEAR((AN57-1))-YEAR(AK57))+MONTH((AN57-1))-MONTH(AK57)-IF(DAY((AN57-1))&lt;MIN(DAY(AK57),DAY(EOMONTH((AN57-1),0))),1,0))))</f>
        <v/>
      </c>
      <c r="BJ57" s="16" t="str">
        <f aca="false">IF(AJ57=0,"",IF(OR(AL57&lt;3,AO57&gt;EOMONTH(AsOfDate,-1)),BH57,IF((AO57-1)&lt;AK57,-1,12*(YEAR((AO57-1))-YEAR(AK57))+MONTH((AO57-1))-MONTH(AK57)-IF(DAY((AO57-1))&lt;MIN(DAY(AK57),DAY(EOMONTH((AO57-1),0))),1,0))))</f>
        <v/>
      </c>
      <c r="BK57" s="16" t="str">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
      </c>
      <c r="BL57" s="16" t="str">
        <f aca="false">IF(AJ57=0,"",IF(AV57="FT",IF(AW57&lt;FT_First,"",IF(AW57&lt;FT_Y5,FT_First+FT_Int1*INT((AW57-FT_First)/FT_Int1),FT_Y5+FT_Int2*INT((AW57-FT_Y5)/FT_Int2))),IF(AV57="PT",IF(AW57&lt;PT_First,"",PT_First+PT_Int*INT((AW57-PT_First)/PT_Int)),"")))</f>
        <v/>
      </c>
      <c r="BM57" s="16" t="str">
        <f aca="false">IF(AJ57=0,"",IF((SchemeStart-1)&lt;AK57,-1,12*(YEAR((SchemeStart-1))-YEAR(AK57))+MONTH((SchemeStart-1))-MONTH(AK57)-IF(DAY((SchemeStart-1))&lt;MIN(DAY(AK57),DAY(EOMONTH((SchemeStart-1),0))),1,0)))</f>
        <v/>
      </c>
      <c r="BN57" s="16" t="str">
        <f aca="false">IF(AJ57=0,"",IF(OR(AL57&lt;2,AN57&gt;(SchemeStart-1)),BM57,IF((AN57-1)&lt;AK57,-1,12*(YEAR((AN57-1))-YEAR(AK57))+MONTH((AN57-1))-MONTH(AK57)-IF(DAY((AN57-1))&lt;MIN(DAY(AK57),DAY(EOMONTH((AN57-1),0))),1,0))))</f>
        <v/>
      </c>
      <c r="BO57" s="16" t="str">
        <f aca="false">IF(AJ57=0,"",IF(OR(AL57&lt;3,AO57&gt;(SchemeStart-1)),BM57,IF((AO57-1)&lt;AK57,-1,12*(YEAR((AO57-1))-YEAR(AK57))+MONTH((AO57-1))-MONTH(AK57)-IF(DAY((AO57-1))&lt;MIN(DAY(AK57),DAY(EOMONTH((AO57-1),0))),1,0))))</f>
        <v/>
      </c>
      <c r="BP57" s="16" t="str">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
      </c>
      <c r="BQ57" s="0" t="str">
        <f aca="false">IF(LEN($A57&amp;$B57)=0,"",$A57&amp;" "&amp;$B57)</f>
        <v/>
      </c>
    </row>
    <row r="58" customFormat="false" ht="15" hidden="false" customHeight="false" outlineLevel="0" collapsed="false">
      <c r="A58" s="12"/>
      <c r="B58" s="12"/>
      <c r="C58" s="12"/>
      <c r="D58" s="13"/>
      <c r="E58" s="14" t="str">
        <f aca="false">IF(OR(AJ58=0,$D58=""),"",DATE(YEAR(AsOfDate)+IF(DATE(YEAR(AsOfDate),MONTH($D58),DAY($D58))&lt;=AsOfDate,1,0),MONTH($D58),DAY($D58)))</f>
        <v/>
      </c>
      <c r="F58" s="13"/>
      <c r="G58" s="13"/>
      <c r="H58" s="13"/>
      <c r="I58" s="13"/>
      <c r="J58" s="13"/>
      <c r="K58" s="14" t="str">
        <f aca="false">IF(AJ58=0,"",DATE(YEAR(AsOfDate)+IF(DATE(YEAR(AsOfDate),MONTH(AK58),DAY(AK58))&lt;=AsOfDate,1,0),MONTH(AK58),DAY(AK58)))</f>
        <v/>
      </c>
      <c r="L58" s="15" t="str">
        <f aca="false">IF(AJ58=0,"",ROUND((AsOfDate-AK58)/365.25,1))</f>
        <v/>
      </c>
      <c r="M58" s="16" t="str">
        <f aca="false">IF(AJ58=0,"",IF(AsOfDate&lt;AK58,"-",DATEDIF(AK58,AsOfDate,"y")&amp;"y "&amp;DATEDIF(AK58,AsOfDate,"ym")&amp;"m "&amp;DATEDIF(AK58,AsOfDate,"md")&amp;"d"))</f>
        <v/>
      </c>
      <c r="N58" s="17" t="str">
        <f aca="false">IF(AJ58=0,"",O58*HoursPerDay)</f>
        <v/>
      </c>
      <c r="O58" s="17" t="str">
        <f aca="false">IF(AJ58=0,"",MAX(0,BC58-BP58))</f>
        <v/>
      </c>
      <c r="P58" s="18"/>
      <c r="Q58" s="16"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16" t="str">
        <f aca="false">IF(AJ58=0,"",IF(AV58="None",IF(O58&gt;0,"No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IF(AJ58=0,"",IF(AV58="None","",EDATE(AK58,BE58)))</f>
        <v/>
      </c>
      <c r="T58" s="17" t="str">
        <f aca="false">IF(AJ58=0,"",IF(NOT(LH_Ready),"",IF($F58&gt;PFYDate,0,IF(LH_ColPeriod=0,W58-U58+V58,SUMIFS(INDEX(LH_Data,0,LH_ColAcc),INDEX(LH_Data,0,LH_ColFirst),$A58,INDEX(LH_Data,0,LH_ColSur),$B58,INDEX(LH_Data,0,LH_ColCat),BonusCat,INDEX(LH_Data,0,LH_ColPeriod),LH_OpenLabel)*UnitFactor))))</f>
        <v/>
      </c>
      <c r="U58" s="17" t="str">
        <f aca="false">IF(AJ58=0,"",IF(NOT(LH_Ready),"",SUMIFS(INDEX(LH_Data,0,LH_ColAcc),INDEX(LH_Data,0,LH_ColFirst),$A58,INDEX(LH_Data,0,LH_ColSur),$B58,INDEX(LH_Data,0,LH_ColCat),BonusCat,INDEX(LH_Data,0,LH_ColStart),"&gt;="&amp;AK58)*UnitFactor))</f>
        <v/>
      </c>
      <c r="V58" s="17" t="str">
        <f aca="false">IF(AJ58=0,"",IF(NOT(LH_Ready),"",SUMIFS(INDEX(LH_Data,0,LH_ColTaken),INDEX(LH_Data,0,LH_ColFirst),$A58,INDEX(LH_Data,0,LH_ColSur),$B58,INDEX(LH_Data,0,LH_ColCat),BonusCat,INDEX(LH_Data,0,LH_ColStart),"&gt;="&amp;AK58)*UnitFactor))</f>
        <v/>
      </c>
      <c r="W58" s="17" t="str">
        <f aca="false">IF(AJ58=0,"",IF(NOT(LH_Ready),"",IF(BG58=0,0,INDEX(INDEX(LH_Data,0,LH_ColClose),BG58-1)*UnitFactor)))</f>
        <v/>
      </c>
      <c r="X58" s="17" t="str">
        <f aca="false">IF(AJ58=0,"",(MAX(0,BC58-BP58)-MAX(0,BD58-BP58))*HoursPerDay)</f>
        <v/>
      </c>
      <c r="Y58" s="17" t="str">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
      </c>
      <c r="Z58" s="16" t="str">
        <f aca="false">IF(OR(AJ58=0,Y58=""),"",IF(Y58&gt;0,"Yes","No"))</f>
        <v/>
      </c>
      <c r="AA58" s="16"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
      </c>
      <c r="AB58" s="17" t="str">
        <f aca="false">IF(OR(AJ58=0,T58=""),"",MAX(0,BD58-BP58)*HoursPerDay-T58)</f>
        <v/>
      </c>
      <c r="AC58" s="16" t="str">
        <f aca="false">IF(AJ58=0,"",BF58)</f>
        <v/>
      </c>
      <c r="AD58" s="16"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17" t="str">
        <f aca="false">IF(AJ58=0,"",O58-MAX(0,BK58-BP58))</f>
        <v/>
      </c>
      <c r="AF58" s="14" t="str">
        <f aca="false">IF(OR(AJ58=0,AE58="",N(AE58)=0,BL58=""),"",EDATE(AK58,BL58))</f>
        <v/>
      </c>
      <c r="AG58" s="17" t="str">
        <f aca="false">IF(AJ58=0,"",MIN(BC58,BP58))</f>
        <v/>
      </c>
      <c r="AH58" s="12"/>
      <c r="AI58" s="12"/>
      <c r="AJ58" s="16" t="n">
        <f aca="false">IF(OR(LEN($A58&amp;$B58)=0,$F58=""),0,1)</f>
        <v>0</v>
      </c>
      <c r="AK58" s="14" t="str">
        <f aca="false">IF(AJ58=0,"",IF(PreSchemeCounts="No",MAX(SchemeStart,IF($J58&lt;&gt;"",$J58,IF(OR(CasualCounts="Yes",COUNT($G58:$I58)=0),$F58,IF(Apply2026="No",IF($I58="",$F58,$I58),IF(COUNT($H58:$I58)=0,$F58,MIN($H58:$I58)))))),IF($J58&lt;&gt;"",$J58,IF(OR(CasualCounts="Yes",COUNT($G58:$I58)=0),$F58,IF(Apply2026="No",IF($I58="",$F58,$I58),IF(COUNT($H58:$I58)=0,$F58,MIN($H58:$I58)))))))</f>
        <v/>
      </c>
      <c r="AL58" s="16" t="str">
        <f aca="false">IF(AJ58=0,"",COUNT($G58:$I58))</f>
        <v/>
      </c>
      <c r="AM58" s="14" t="str">
        <f aca="false">IF(AJ58=0,"",IFERROR(SMALL($G58:$I58,1),""))</f>
        <v/>
      </c>
      <c r="AN58" s="14" t="str">
        <f aca="false">IF(AJ58=0,"",IFERROR(SMALL($G58:$I58,2),""))</f>
        <v/>
      </c>
      <c r="AO58" s="14" t="str">
        <f aca="false">IF(AJ58=0,"",IFERROR(SMALL($G58:$I58,3),""))</f>
        <v/>
      </c>
      <c r="AP58" s="16" t="str">
        <f aca="false">IF(AJ58=0,"",IF(AM58="","",IF(AM58=$H58,"Part-Time",IF(AM58=$I58,"Full-Time","Casual"))))</f>
        <v/>
      </c>
      <c r="AQ58" s="16" t="str">
        <f aca="false">IF(AJ58=0,"",IF(AN58="","",IF(AN58=$H58,"Part-Time",IF(AN58=$I58,"Full-Time","Casual"))))</f>
        <v/>
      </c>
      <c r="AR58" s="16" t="str">
        <f aca="false">IF(AJ58=0,"",IF(AO58="","",IF(AO58=$H58,"Part-Time",IF(AO58=$I58,"Full-Time","Casual"))))</f>
        <v/>
      </c>
      <c r="AS58" s="16"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
      </c>
      <c r="AT58" s="16" t="str">
        <f aca="false">IF(AJ58=0,"",IF(AL58&lt;2,"",IF(OR(ISNUMBER(SEARCH("full",AQ58)),UPPER(TRIM(AQ58))="FT",UPPER(TRIM(AQ58))="FTE"),"FT",IF(AND(OR(ISNUMBER(SEARCH("part",AQ58)),UPPER(TRIM(AQ58))="PT",UPPER(TRIM(AQ58))="PTE"),Apply2026="Yes",OR($P58="",N($P58)&gt;=PT_MinHours)),"PT","None"))))</f>
        <v/>
      </c>
      <c r="AU58" s="16" t="str">
        <f aca="false">IF(AJ58=0,"",IF(AL58&lt;3,"",IF(OR(ISNUMBER(SEARCH("full",AR58)),UPPER(TRIM(AR58))="FT",UPPER(TRIM(AR58))="FTE"),"FT",IF(AND(OR(ISNUMBER(SEARCH("part",AR58)),UPPER(TRIM(AR58))="PT",UPPER(TRIM(AR58))="PTE"),Apply2026="Yes",OR($P58="",N($P58)&gt;=PT_MinHours)),"PT","None"))))</f>
        <v/>
      </c>
      <c r="AV58" s="16" t="str">
        <f aca="false">IF(AJ58=0,"",IF(AND(AL58&gt;=3,AO58&lt;=AsOfDate),AU58,IF(AND(AL58&gt;=2,AN58&lt;=AsOfDate),AT58,AS58)))</f>
        <v/>
      </c>
      <c r="AW58" s="16" t="str">
        <f aca="false">IF(AJ58=0,"",IF(AsOfDate&lt;AK58,-1,12*(YEAR(AsOfDate)-YEAR(AK58))+MONTH(AsOfDate)-MONTH(AK58)-IF(DAY(AsOfDate)&lt;MIN(DAY(AK58),DAY(EOMONTH(AsOfDate,0))),1,0)))</f>
        <v/>
      </c>
      <c r="AX58" s="16" t="str">
        <f aca="false">IF(AJ58=0,"",IF(OR(AL58&lt;2,AN58&gt;AsOfDate),AW58,IF((AN58-1)&lt;AK58,-1,12*(YEAR((AN58-1))-YEAR(AK58))+MONTH((AN58-1))-MONTH(AK58)-IF(DAY((AN58-1))&lt;MIN(DAY(AK58),DAY(EOMONTH((AN58-1),0))),1,0))))</f>
        <v/>
      </c>
      <c r="AY58" s="16" t="str">
        <f aca="false">IF(AJ58=0,"",IF(OR(AL58&lt;3,AO58&gt;AsOfDate),AW58,IF((AO58-1)&lt;AK58,-1,12*(YEAR((AO58-1))-YEAR(AK58))+MONTH((AO58-1))-MONTH(AK58)-IF(DAY((AO58-1))&lt;MIN(DAY(AK58),DAY(EOMONTH((AO58-1),0))),1,0))))</f>
        <v/>
      </c>
      <c r="AZ58" s="16" t="str">
        <f aca="false">IF(AJ58=0,"",IF(PFYDate&lt;AK58,-1,12*(YEAR(PFYDate)-YEAR(AK58))+MONTH(PFYDate)-MONTH(AK58)-IF(DAY(PFYDate)&lt;MIN(DAY(AK58),DAY(EOMONTH(PFYDate,0))),1,0)))</f>
        <v/>
      </c>
      <c r="BA58" s="16" t="str">
        <f aca="false">IF(AJ58=0,"",IF(OR(AL58&lt;2,AN58&gt;PFYDate),AZ58,IF((AN58-1)&lt;AK58,-1,12*(YEAR((AN58-1))-YEAR(AK58))+MONTH((AN58-1))-MONTH(AK58)-IF(DAY((AN58-1))&lt;MIN(DAY(AK58),DAY(EOMONTH((AN58-1),0))),1,0))))</f>
        <v/>
      </c>
      <c r="BB58" s="16" t="str">
        <f aca="false">IF(AJ58=0,"",IF(OR(AL58&lt;3,AO58&gt;PFYDate),AZ58,IF((AO58-1)&lt;AK58,-1,12*(YEAR((AO58-1))-YEAR(AK58))+MONTH((AO58-1))-MONTH(AK58)-IF(DAY((AO58-1))&lt;MIN(DAY(AK58),DAY(EOMONTH((AO58-1),0))),1,0))))</f>
        <v/>
      </c>
      <c r="BC58" s="16" t="str">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
      </c>
      <c r="BD58" s="16" t="str">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
      </c>
      <c r="BE58" s="16" t="str">
        <f aca="false">IF(AJ58=0,"",IF(AV58="FT",IF(AW58&lt;FT_First,FT_First,IF(AW58&lt;FT_Y5,MIN(FT_Y5,FT_First+FT_Int1*(INT((AW58-FT_First)/FT_Int1)+1)),FT_Y5+12*INT((AW58-FT_Y5)/12)+FT_Int2*(INT(MOD(AW58-FT_Y5,12)/FT_Int2)+1))),IF(AV58="PT",IF(AW58&lt;PT_First,PT_First,PT_First+PT_Int*(INT((AW58-PT_First)/PT_Int)+1)),"")))</f>
        <v/>
      </c>
      <c r="BF58" s="16" t="str">
        <f aca="false">IF(AJ58=0,"",IF(NOT(LH_Ready),0,COUNTIFS(INDEX(LH_Data,0,LH_ColFirst),$A58,INDEX(LH_Data,0,LH_ColSur),$B58,INDEX(LH_Data,0,LH_ColCat),BonusCat)))</f>
        <v/>
      </c>
      <c r="BG58" s="16" t="str">
        <f aca="false">IF(AJ58=0,"",IF(OR(NOT(LH_Ready),BF58=0),0,SUMPRODUCT(MAX((INDEX(LH_Data,0,LH_ColFirst)=$A58)*(INDEX(LH_Data,0,LH_ColSur)=$B58)*(INDEX(LH_Data,0,LH_ColCat)=BonusCat)*ROW(LH_Data)))))</f>
        <v/>
      </c>
      <c r="BH58" s="16" t="str">
        <f aca="false">IF(AJ58=0,"",IF(EOMONTH(AsOfDate,-1)&lt;AK58,-1,12*(YEAR(EOMONTH(AsOfDate,-1))-YEAR(AK58))+MONTH(EOMONTH(AsOfDate,-1))-MONTH(AK58)-IF(DAY(EOMONTH(AsOfDate,-1))&lt;MIN(DAY(AK58),DAY(EOMONTH(EOMONTH(AsOfDate,-1),0))),1,0)))</f>
        <v/>
      </c>
      <c r="BI58" s="16" t="str">
        <f aca="false">IF(AJ58=0,"",IF(OR(AL58&lt;2,AN58&gt;EOMONTH(AsOfDate,-1)),BH58,IF((AN58-1)&lt;AK58,-1,12*(YEAR((AN58-1))-YEAR(AK58))+MONTH((AN58-1))-MONTH(AK58)-IF(DAY((AN58-1))&lt;MIN(DAY(AK58),DAY(EOMONTH((AN58-1),0))),1,0))))</f>
        <v/>
      </c>
      <c r="BJ58" s="16" t="str">
        <f aca="false">IF(AJ58=0,"",IF(OR(AL58&lt;3,AO58&gt;EOMONTH(AsOfDate,-1)),BH58,IF((AO58-1)&lt;AK58,-1,12*(YEAR((AO58-1))-YEAR(AK58))+MONTH((AO58-1))-MONTH(AK58)-IF(DAY((AO58-1))&lt;MIN(DAY(AK58),DAY(EOMONTH((AO58-1),0))),1,0))))</f>
        <v/>
      </c>
      <c r="BK58" s="16" t="str">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
      </c>
      <c r="BL58" s="16" t="str">
        <f aca="false">IF(AJ58=0,"",IF(AV58="FT",IF(AW58&lt;FT_First,"",IF(AW58&lt;FT_Y5,FT_First+FT_Int1*INT((AW58-FT_First)/FT_Int1),FT_Y5+FT_Int2*INT((AW58-FT_Y5)/FT_Int2))),IF(AV58="PT",IF(AW58&lt;PT_First,"",PT_First+PT_Int*INT((AW58-PT_First)/PT_Int)),"")))</f>
        <v/>
      </c>
      <c r="BM58" s="16" t="str">
        <f aca="false">IF(AJ58=0,"",IF((SchemeStart-1)&lt;AK58,-1,12*(YEAR((SchemeStart-1))-YEAR(AK58))+MONTH((SchemeStart-1))-MONTH(AK58)-IF(DAY((SchemeStart-1))&lt;MIN(DAY(AK58),DAY(EOMONTH((SchemeStart-1),0))),1,0)))</f>
        <v/>
      </c>
      <c r="BN58" s="16" t="str">
        <f aca="false">IF(AJ58=0,"",IF(OR(AL58&lt;2,AN58&gt;(SchemeStart-1)),BM58,IF((AN58-1)&lt;AK58,-1,12*(YEAR((AN58-1))-YEAR(AK58))+MONTH((AN58-1))-MONTH(AK58)-IF(DAY((AN58-1))&lt;MIN(DAY(AK58),DAY(EOMONTH((AN58-1),0))),1,0))))</f>
        <v/>
      </c>
      <c r="BO58" s="16" t="str">
        <f aca="false">IF(AJ58=0,"",IF(OR(AL58&lt;3,AO58&gt;(SchemeStart-1)),BM58,IF((AO58-1)&lt;AK58,-1,12*(YEAR((AO58-1))-YEAR(AK58))+MONTH((AO58-1))-MONTH(AK58)-IF(DAY((AO58-1))&lt;MIN(DAY(AK58),DAY(EOMONTH((AO58-1),0))),1,0))))</f>
        <v/>
      </c>
      <c r="BP58" s="16" t="str">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
      </c>
      <c r="BQ58" s="0" t="str">
        <f aca="false">IF(LEN($A58&amp;$B58)=0,"",$A58&amp;" "&amp;$B58)</f>
        <v/>
      </c>
    </row>
    <row r="59" customFormat="false" ht="15" hidden="false" customHeight="false" outlineLevel="0" collapsed="false">
      <c r="A59" s="12"/>
      <c r="B59" s="12"/>
      <c r="C59" s="12"/>
      <c r="D59" s="13"/>
      <c r="E59" s="14" t="str">
        <f aca="false">IF(OR(AJ59=0,$D59=""),"",DATE(YEAR(AsOfDate)+IF(DATE(YEAR(AsOfDate),MONTH($D59),DAY($D59))&lt;=AsOfDate,1,0),MONTH($D59),DAY($D59)))</f>
        <v/>
      </c>
      <c r="F59" s="13"/>
      <c r="G59" s="13"/>
      <c r="H59" s="13"/>
      <c r="I59" s="13"/>
      <c r="J59" s="13"/>
      <c r="K59" s="14" t="str">
        <f aca="false">IF(AJ59=0,"",DATE(YEAR(AsOfDate)+IF(DATE(YEAR(AsOfDate),MONTH(AK59),DAY(AK59))&lt;=AsOfDate,1,0),MONTH(AK59),DAY(AK59)))</f>
        <v/>
      </c>
      <c r="L59" s="15" t="str">
        <f aca="false">IF(AJ59=0,"",ROUND((AsOfDate-AK59)/365.25,1))</f>
        <v/>
      </c>
      <c r="M59" s="16" t="str">
        <f aca="false">IF(AJ59=0,"",IF(AsOfDate&lt;AK59,"-",DATEDIF(AK59,AsOfDate,"y")&amp;"y "&amp;DATEDIF(AK59,AsOfDate,"ym")&amp;"m "&amp;DATEDIF(AK59,AsOfDate,"md")&amp;"d"))</f>
        <v/>
      </c>
      <c r="N59" s="17" t="str">
        <f aca="false">IF(AJ59=0,"",O59*HoursPerDay)</f>
        <v/>
      </c>
      <c r="O59" s="17" t="str">
        <f aca="false">IF(AJ59=0,"",MAX(0,BC59-BP59))</f>
        <v/>
      </c>
      <c r="P59" s="18"/>
      <c r="Q59" s="16"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
      </c>
      <c r="R59" s="16" t="str">
        <f aca="false">IF(AJ59=0,"",IF(AV59="None",IF(O59&gt;0,"No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IF(AJ59=0,"",IF(AV59="None","",EDATE(AK59,BE59)))</f>
        <v/>
      </c>
      <c r="T59" s="17" t="str">
        <f aca="false">IF(AJ59=0,"",IF(NOT(LH_Ready),"",IF($F59&gt;PFYDate,0,IF(LH_ColPeriod=0,W59-U59+V59,SUMIFS(INDEX(LH_Data,0,LH_ColAcc),INDEX(LH_Data,0,LH_ColFirst),$A59,INDEX(LH_Data,0,LH_ColSur),$B59,INDEX(LH_Data,0,LH_ColCat),BonusCat,INDEX(LH_Data,0,LH_ColPeriod),LH_OpenLabel)*UnitFactor))))</f>
        <v/>
      </c>
      <c r="U59" s="17" t="str">
        <f aca="false">IF(AJ59=0,"",IF(NOT(LH_Ready),"",SUMIFS(INDEX(LH_Data,0,LH_ColAcc),INDEX(LH_Data,0,LH_ColFirst),$A59,INDEX(LH_Data,0,LH_ColSur),$B59,INDEX(LH_Data,0,LH_ColCat),BonusCat,INDEX(LH_Data,0,LH_ColStart),"&gt;="&amp;AK59)*UnitFactor))</f>
        <v/>
      </c>
      <c r="V59" s="17" t="str">
        <f aca="false">IF(AJ59=0,"",IF(NOT(LH_Ready),"",SUMIFS(INDEX(LH_Data,0,LH_ColTaken),INDEX(LH_Data,0,LH_ColFirst),$A59,INDEX(LH_Data,0,LH_ColSur),$B59,INDEX(LH_Data,0,LH_ColCat),BonusCat,INDEX(LH_Data,0,LH_ColStart),"&gt;="&amp;AK59)*UnitFactor))</f>
        <v/>
      </c>
      <c r="W59" s="17" t="str">
        <f aca="false">IF(AJ59=0,"",IF(NOT(LH_Ready),"",IF(BG59=0,0,INDEX(INDEX(LH_Data,0,LH_ColClose),BG59-1)*UnitFactor)))</f>
        <v/>
      </c>
      <c r="X59" s="17" t="str">
        <f aca="false">IF(AJ59=0,"",(MAX(0,BC59-BP59)-MAX(0,BD59-BP59))*HoursPerDay)</f>
        <v/>
      </c>
      <c r="Y59" s="17" t="str">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
      </c>
      <c r="Z59" s="16" t="str">
        <f aca="false">IF(OR(AJ59=0,Y59=""),"",IF(Y59&gt;0,"Yes","No"))</f>
        <v/>
      </c>
      <c r="AA59" s="16"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
      </c>
      <c r="AB59" s="17" t="str">
        <f aca="false">IF(OR(AJ59=0,T59=""),"",MAX(0,BD59-BP59)*HoursPerDay-T59)</f>
        <v/>
      </c>
      <c r="AC59" s="16" t="str">
        <f aca="false">IF(AJ59=0,"",BF59)</f>
        <v/>
      </c>
      <c r="AD59" s="16"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17" t="str">
        <f aca="false">IF(AJ59=0,"",O59-MAX(0,BK59-BP59))</f>
        <v/>
      </c>
      <c r="AF59" s="14" t="str">
        <f aca="false">IF(OR(AJ59=0,AE59="",N(AE59)=0,BL59=""),"",EDATE(AK59,BL59))</f>
        <v/>
      </c>
      <c r="AG59" s="17" t="str">
        <f aca="false">IF(AJ59=0,"",MIN(BC59,BP59))</f>
        <v/>
      </c>
      <c r="AH59" s="12"/>
      <c r="AI59" s="12"/>
      <c r="AJ59" s="16" t="n">
        <f aca="false">IF(OR(LEN($A59&amp;$B59)=0,$F59=""),0,1)</f>
        <v>0</v>
      </c>
      <c r="AK59" s="14" t="str">
        <f aca="false">IF(AJ59=0,"",IF(PreSchemeCounts="No",MAX(SchemeStart,IF($J59&lt;&gt;"",$J59,IF(OR(CasualCounts="Yes",COUNT($G59:$I59)=0),$F59,IF(Apply2026="No",IF($I59="",$F59,$I59),IF(COUNT($H59:$I59)=0,$F59,MIN($H59:$I59)))))),IF($J59&lt;&gt;"",$J59,IF(OR(CasualCounts="Yes",COUNT($G59:$I59)=0),$F59,IF(Apply2026="No",IF($I59="",$F59,$I59),IF(COUNT($H59:$I59)=0,$F59,MIN($H59:$I59)))))))</f>
        <v/>
      </c>
      <c r="AL59" s="16" t="str">
        <f aca="false">IF(AJ59=0,"",COUNT($G59:$I59))</f>
        <v/>
      </c>
      <c r="AM59" s="14" t="str">
        <f aca="false">IF(AJ59=0,"",IFERROR(SMALL($G59:$I59,1),""))</f>
        <v/>
      </c>
      <c r="AN59" s="14" t="str">
        <f aca="false">IF(AJ59=0,"",IFERROR(SMALL($G59:$I59,2),""))</f>
        <v/>
      </c>
      <c r="AO59" s="14" t="str">
        <f aca="false">IF(AJ59=0,"",IFERROR(SMALL($G59:$I59,3),""))</f>
        <v/>
      </c>
      <c r="AP59" s="16" t="str">
        <f aca="false">IF(AJ59=0,"",IF(AM59="","",IF(AM59=$H59,"Part-Time",IF(AM59=$I59,"Full-Time","Casual"))))</f>
        <v/>
      </c>
      <c r="AQ59" s="16" t="str">
        <f aca="false">IF(AJ59=0,"",IF(AN59="","",IF(AN59=$H59,"Part-Time",IF(AN59=$I59,"Full-Time","Casual"))))</f>
        <v/>
      </c>
      <c r="AR59" s="16" t="str">
        <f aca="false">IF(AJ59=0,"",IF(AO59="","",IF(AO59=$H59,"Part-Time",IF(AO59=$I59,"Full-Time","Casual"))))</f>
        <v/>
      </c>
      <c r="AS59" s="16"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
      </c>
      <c r="AT59" s="16" t="str">
        <f aca="false">IF(AJ59=0,"",IF(AL59&lt;2,"",IF(OR(ISNUMBER(SEARCH("full",AQ59)),UPPER(TRIM(AQ59))="FT",UPPER(TRIM(AQ59))="FTE"),"FT",IF(AND(OR(ISNUMBER(SEARCH("part",AQ59)),UPPER(TRIM(AQ59))="PT",UPPER(TRIM(AQ59))="PTE"),Apply2026="Yes",OR($P59="",N($P59)&gt;=PT_MinHours)),"PT","None"))))</f>
        <v/>
      </c>
      <c r="AU59" s="16" t="str">
        <f aca="false">IF(AJ59=0,"",IF(AL59&lt;3,"",IF(OR(ISNUMBER(SEARCH("full",AR59)),UPPER(TRIM(AR59))="FT",UPPER(TRIM(AR59))="FTE"),"FT",IF(AND(OR(ISNUMBER(SEARCH("part",AR59)),UPPER(TRIM(AR59))="PT",UPPER(TRIM(AR59))="PTE"),Apply2026="Yes",OR($P59="",N($P59)&gt;=PT_MinHours)),"PT","None"))))</f>
        <v/>
      </c>
      <c r="AV59" s="16" t="str">
        <f aca="false">IF(AJ59=0,"",IF(AND(AL59&gt;=3,AO59&lt;=AsOfDate),AU59,IF(AND(AL59&gt;=2,AN59&lt;=AsOfDate),AT59,AS59)))</f>
        <v/>
      </c>
      <c r="AW59" s="16" t="str">
        <f aca="false">IF(AJ59=0,"",IF(AsOfDate&lt;AK59,-1,12*(YEAR(AsOfDate)-YEAR(AK59))+MONTH(AsOfDate)-MONTH(AK59)-IF(DAY(AsOfDate)&lt;MIN(DAY(AK59),DAY(EOMONTH(AsOfDate,0))),1,0)))</f>
        <v/>
      </c>
      <c r="AX59" s="16" t="str">
        <f aca="false">IF(AJ59=0,"",IF(OR(AL59&lt;2,AN59&gt;AsOfDate),AW59,IF((AN59-1)&lt;AK59,-1,12*(YEAR((AN59-1))-YEAR(AK59))+MONTH((AN59-1))-MONTH(AK59)-IF(DAY((AN59-1))&lt;MIN(DAY(AK59),DAY(EOMONTH((AN59-1),0))),1,0))))</f>
        <v/>
      </c>
      <c r="AY59" s="16" t="str">
        <f aca="false">IF(AJ59=0,"",IF(OR(AL59&lt;3,AO59&gt;AsOfDate),AW59,IF((AO59-1)&lt;AK59,-1,12*(YEAR((AO59-1))-YEAR(AK59))+MONTH((AO59-1))-MONTH(AK59)-IF(DAY((AO59-1))&lt;MIN(DAY(AK59),DAY(EOMONTH((AO59-1),0))),1,0))))</f>
        <v/>
      </c>
      <c r="AZ59" s="16" t="str">
        <f aca="false">IF(AJ59=0,"",IF(PFYDate&lt;AK59,-1,12*(YEAR(PFYDate)-YEAR(AK59))+MONTH(PFYDate)-MONTH(AK59)-IF(DAY(PFYDate)&lt;MIN(DAY(AK59),DAY(EOMONTH(PFYDate,0))),1,0)))</f>
        <v/>
      </c>
      <c r="BA59" s="16" t="str">
        <f aca="false">IF(AJ59=0,"",IF(OR(AL59&lt;2,AN59&gt;PFYDate),AZ59,IF((AN59-1)&lt;AK59,-1,12*(YEAR((AN59-1))-YEAR(AK59))+MONTH((AN59-1))-MONTH(AK59)-IF(DAY((AN59-1))&lt;MIN(DAY(AK59),DAY(EOMONTH((AN59-1),0))),1,0))))</f>
        <v/>
      </c>
      <c r="BB59" s="16" t="str">
        <f aca="false">IF(AJ59=0,"",IF(OR(AL59&lt;3,AO59&gt;PFYDate),AZ59,IF((AO59-1)&lt;AK59,-1,12*(YEAR((AO59-1))-YEAR(AK59))+MONTH((AO59-1))-MONTH(AK59)-IF(DAY((AO59-1))&lt;MIN(DAY(AK59),DAY(EOMONTH((AO59-1),0))),1,0))))</f>
        <v/>
      </c>
      <c r="BC59" s="16" t="str">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
      </c>
      <c r="BD59" s="16" t="str">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
      </c>
      <c r="BE59" s="16" t="str">
        <f aca="false">IF(AJ59=0,"",IF(AV59="FT",IF(AW59&lt;FT_First,FT_First,IF(AW59&lt;FT_Y5,MIN(FT_Y5,FT_First+FT_Int1*(INT((AW59-FT_First)/FT_Int1)+1)),FT_Y5+12*INT((AW59-FT_Y5)/12)+FT_Int2*(INT(MOD(AW59-FT_Y5,12)/FT_Int2)+1))),IF(AV59="PT",IF(AW59&lt;PT_First,PT_First,PT_First+PT_Int*(INT((AW59-PT_First)/PT_Int)+1)),"")))</f>
        <v/>
      </c>
      <c r="BF59" s="16" t="str">
        <f aca="false">IF(AJ59=0,"",IF(NOT(LH_Ready),0,COUNTIFS(INDEX(LH_Data,0,LH_ColFirst),$A59,INDEX(LH_Data,0,LH_ColSur),$B59,INDEX(LH_Data,0,LH_ColCat),BonusCat)))</f>
        <v/>
      </c>
      <c r="BG59" s="16" t="str">
        <f aca="false">IF(AJ59=0,"",IF(OR(NOT(LH_Ready),BF59=0),0,SUMPRODUCT(MAX((INDEX(LH_Data,0,LH_ColFirst)=$A59)*(INDEX(LH_Data,0,LH_ColSur)=$B59)*(INDEX(LH_Data,0,LH_ColCat)=BonusCat)*ROW(LH_Data)))))</f>
        <v/>
      </c>
      <c r="BH59" s="16" t="str">
        <f aca="false">IF(AJ59=0,"",IF(EOMONTH(AsOfDate,-1)&lt;AK59,-1,12*(YEAR(EOMONTH(AsOfDate,-1))-YEAR(AK59))+MONTH(EOMONTH(AsOfDate,-1))-MONTH(AK59)-IF(DAY(EOMONTH(AsOfDate,-1))&lt;MIN(DAY(AK59),DAY(EOMONTH(EOMONTH(AsOfDate,-1),0))),1,0)))</f>
        <v/>
      </c>
      <c r="BI59" s="16" t="str">
        <f aca="false">IF(AJ59=0,"",IF(OR(AL59&lt;2,AN59&gt;EOMONTH(AsOfDate,-1)),BH59,IF((AN59-1)&lt;AK59,-1,12*(YEAR((AN59-1))-YEAR(AK59))+MONTH((AN59-1))-MONTH(AK59)-IF(DAY((AN59-1))&lt;MIN(DAY(AK59),DAY(EOMONTH((AN59-1),0))),1,0))))</f>
        <v/>
      </c>
      <c r="BJ59" s="16" t="str">
        <f aca="false">IF(AJ59=0,"",IF(OR(AL59&lt;3,AO59&gt;EOMONTH(AsOfDate,-1)),BH59,IF((AO59-1)&lt;AK59,-1,12*(YEAR((AO59-1))-YEAR(AK59))+MONTH((AO59-1))-MONTH(AK59)-IF(DAY((AO59-1))&lt;MIN(DAY(AK59),DAY(EOMONTH((AO59-1),0))),1,0))))</f>
        <v/>
      </c>
      <c r="BK59" s="16" t="str">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
      </c>
      <c r="BL59" s="16" t="str">
        <f aca="false">IF(AJ59=0,"",IF(AV59="FT",IF(AW59&lt;FT_First,"",IF(AW59&lt;FT_Y5,FT_First+FT_Int1*INT((AW59-FT_First)/FT_Int1),FT_Y5+FT_Int2*INT((AW59-FT_Y5)/FT_Int2))),IF(AV59="PT",IF(AW59&lt;PT_First,"",PT_First+PT_Int*INT((AW59-PT_First)/PT_Int)),"")))</f>
        <v/>
      </c>
      <c r="BM59" s="16" t="str">
        <f aca="false">IF(AJ59=0,"",IF((SchemeStart-1)&lt;AK59,-1,12*(YEAR((SchemeStart-1))-YEAR(AK59))+MONTH((SchemeStart-1))-MONTH(AK59)-IF(DAY((SchemeStart-1))&lt;MIN(DAY(AK59),DAY(EOMONTH((SchemeStart-1),0))),1,0)))</f>
        <v/>
      </c>
      <c r="BN59" s="16" t="str">
        <f aca="false">IF(AJ59=0,"",IF(OR(AL59&lt;2,AN59&gt;(SchemeStart-1)),BM59,IF((AN59-1)&lt;AK59,-1,12*(YEAR((AN59-1))-YEAR(AK59))+MONTH((AN59-1))-MONTH(AK59)-IF(DAY((AN59-1))&lt;MIN(DAY(AK59),DAY(EOMONTH((AN59-1),0))),1,0))))</f>
        <v/>
      </c>
      <c r="BO59" s="16" t="str">
        <f aca="false">IF(AJ59=0,"",IF(OR(AL59&lt;3,AO59&gt;(SchemeStart-1)),BM59,IF((AO59-1)&lt;AK59,-1,12*(YEAR((AO59-1))-YEAR(AK59))+MONTH((AO59-1))-MONTH(AK59)-IF(DAY((AO59-1))&lt;MIN(DAY(AK59),DAY(EOMONTH((AO59-1),0))),1,0))))</f>
        <v/>
      </c>
      <c r="BP59" s="16" t="str">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
      </c>
      <c r="BQ59" s="0" t="str">
        <f aca="false">IF(LEN($A59&amp;$B59)=0,"",$A59&amp;" "&amp;$B59)</f>
        <v/>
      </c>
    </row>
    <row r="60" customFormat="false" ht="15" hidden="false" customHeight="false" outlineLevel="0" collapsed="false">
      <c r="A60" s="12"/>
      <c r="B60" s="12"/>
      <c r="C60" s="12"/>
      <c r="D60" s="13"/>
      <c r="E60" s="14" t="str">
        <f aca="false">IF(OR(AJ60=0,$D60=""),"",DATE(YEAR(AsOfDate)+IF(DATE(YEAR(AsOfDate),MONTH($D60),DAY($D60))&lt;=AsOfDate,1,0),MONTH($D60),DAY($D60)))</f>
        <v/>
      </c>
      <c r="F60" s="13"/>
      <c r="G60" s="13"/>
      <c r="H60" s="13"/>
      <c r="I60" s="13"/>
      <c r="J60" s="13"/>
      <c r="K60" s="14" t="str">
        <f aca="false">IF(AJ60=0,"",DATE(YEAR(AsOfDate)+IF(DATE(YEAR(AsOfDate),MONTH(AK60),DAY(AK60))&lt;=AsOfDate,1,0),MONTH(AK60),DAY(AK60)))</f>
        <v/>
      </c>
      <c r="L60" s="15" t="str">
        <f aca="false">IF(AJ60=0,"",ROUND((AsOfDate-AK60)/365.25,1))</f>
        <v/>
      </c>
      <c r="M60" s="16" t="str">
        <f aca="false">IF(AJ60=0,"",IF(AsOfDate&lt;AK60,"-",DATEDIF(AK60,AsOfDate,"y")&amp;"y "&amp;DATEDIF(AK60,AsOfDate,"ym")&amp;"m "&amp;DATEDIF(AK60,AsOfDate,"md")&amp;"d"))</f>
        <v/>
      </c>
      <c r="N60" s="17" t="str">
        <f aca="false">IF(AJ60=0,"",O60*HoursPerDay)</f>
        <v/>
      </c>
      <c r="O60" s="17" t="str">
        <f aca="false">IF(AJ60=0,"",MAX(0,BC60-BP60))</f>
        <v/>
      </c>
      <c r="P60" s="18"/>
      <c r="Q60" s="16"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16" t="str">
        <f aca="false">IF(AJ60=0,"",IF(AV60="None",IF(O60&gt;0,"No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IF(AJ60=0,"",IF(AV60="None","",EDATE(AK60,BE60)))</f>
        <v/>
      </c>
      <c r="T60" s="17" t="str">
        <f aca="false">IF(AJ60=0,"",IF(NOT(LH_Ready),"",IF($F60&gt;PFYDate,0,IF(LH_ColPeriod=0,W60-U60+V60,SUMIFS(INDEX(LH_Data,0,LH_ColAcc),INDEX(LH_Data,0,LH_ColFirst),$A60,INDEX(LH_Data,0,LH_ColSur),$B60,INDEX(LH_Data,0,LH_ColCat),BonusCat,INDEX(LH_Data,0,LH_ColPeriod),LH_OpenLabel)*UnitFactor))))</f>
        <v/>
      </c>
      <c r="U60" s="17" t="str">
        <f aca="false">IF(AJ60=0,"",IF(NOT(LH_Ready),"",SUMIFS(INDEX(LH_Data,0,LH_ColAcc),INDEX(LH_Data,0,LH_ColFirst),$A60,INDEX(LH_Data,0,LH_ColSur),$B60,INDEX(LH_Data,0,LH_ColCat),BonusCat,INDEX(LH_Data,0,LH_ColStart),"&gt;="&amp;AK60)*UnitFactor))</f>
        <v/>
      </c>
      <c r="V60" s="17" t="str">
        <f aca="false">IF(AJ60=0,"",IF(NOT(LH_Ready),"",SUMIFS(INDEX(LH_Data,0,LH_ColTaken),INDEX(LH_Data,0,LH_ColFirst),$A60,INDEX(LH_Data,0,LH_ColSur),$B60,INDEX(LH_Data,0,LH_ColCat),BonusCat,INDEX(LH_Data,0,LH_ColStart),"&gt;="&amp;AK60)*UnitFactor))</f>
        <v/>
      </c>
      <c r="W60" s="17" t="str">
        <f aca="false">IF(AJ60=0,"",IF(NOT(LH_Ready),"",IF(BG60=0,0,INDEX(INDEX(LH_Data,0,LH_ColClose),BG60-1)*UnitFactor)))</f>
        <v/>
      </c>
      <c r="X60" s="17" t="str">
        <f aca="false">IF(AJ60=0,"",(MAX(0,BC60-BP60)-MAX(0,BD60-BP60))*HoursPerDay)</f>
        <v/>
      </c>
      <c r="Y60" s="17" t="str">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
      </c>
      <c r="Z60" s="16" t="str">
        <f aca="false">IF(OR(AJ60=0,Y60=""),"",IF(Y60&gt;0,"Yes","No"))</f>
        <v/>
      </c>
      <c r="AA60" s="16"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
      </c>
      <c r="AB60" s="17" t="str">
        <f aca="false">IF(OR(AJ60=0,T60=""),"",MAX(0,BD60-BP60)*HoursPerDay-T60)</f>
        <v/>
      </c>
      <c r="AC60" s="16" t="str">
        <f aca="false">IF(AJ60=0,"",BF60)</f>
        <v/>
      </c>
      <c r="AD60" s="16"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17" t="str">
        <f aca="false">IF(AJ60=0,"",O60-MAX(0,BK60-BP60))</f>
        <v/>
      </c>
      <c r="AF60" s="14" t="str">
        <f aca="false">IF(OR(AJ60=0,AE60="",N(AE60)=0,BL60=""),"",EDATE(AK60,BL60))</f>
        <v/>
      </c>
      <c r="AG60" s="17" t="str">
        <f aca="false">IF(AJ60=0,"",MIN(BC60,BP60))</f>
        <v/>
      </c>
      <c r="AH60" s="12"/>
      <c r="AI60" s="12"/>
      <c r="AJ60" s="16" t="n">
        <f aca="false">IF(OR(LEN($A60&amp;$B60)=0,$F60=""),0,1)</f>
        <v>0</v>
      </c>
      <c r="AK60" s="14" t="str">
        <f aca="false">IF(AJ60=0,"",IF(PreSchemeCounts="No",MAX(SchemeStart,IF($J60&lt;&gt;"",$J60,IF(OR(CasualCounts="Yes",COUNT($G60:$I60)=0),$F60,IF(Apply2026="No",IF($I60="",$F60,$I60),IF(COUNT($H60:$I60)=0,$F60,MIN($H60:$I60)))))),IF($J60&lt;&gt;"",$J60,IF(OR(CasualCounts="Yes",COUNT($G60:$I60)=0),$F60,IF(Apply2026="No",IF($I60="",$F60,$I60),IF(COUNT($H60:$I60)=0,$F60,MIN($H60:$I60)))))))</f>
        <v/>
      </c>
      <c r="AL60" s="16" t="str">
        <f aca="false">IF(AJ60=0,"",COUNT($G60:$I60))</f>
        <v/>
      </c>
      <c r="AM60" s="14" t="str">
        <f aca="false">IF(AJ60=0,"",IFERROR(SMALL($G60:$I60,1),""))</f>
        <v/>
      </c>
      <c r="AN60" s="14" t="str">
        <f aca="false">IF(AJ60=0,"",IFERROR(SMALL($G60:$I60,2),""))</f>
        <v/>
      </c>
      <c r="AO60" s="14" t="str">
        <f aca="false">IF(AJ60=0,"",IFERROR(SMALL($G60:$I60,3),""))</f>
        <v/>
      </c>
      <c r="AP60" s="16" t="str">
        <f aca="false">IF(AJ60=0,"",IF(AM60="","",IF(AM60=$H60,"Part-Time",IF(AM60=$I60,"Full-Time","Casual"))))</f>
        <v/>
      </c>
      <c r="AQ60" s="16" t="str">
        <f aca="false">IF(AJ60=0,"",IF(AN60="","",IF(AN60=$H60,"Part-Time",IF(AN60=$I60,"Full-Time","Casual"))))</f>
        <v/>
      </c>
      <c r="AR60" s="16" t="str">
        <f aca="false">IF(AJ60=0,"",IF(AO60="","",IF(AO60=$H60,"Part-Time",IF(AO60=$I60,"Full-Time","Casual"))))</f>
        <v/>
      </c>
      <c r="AS60" s="16"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
      </c>
      <c r="AT60" s="16" t="str">
        <f aca="false">IF(AJ60=0,"",IF(AL60&lt;2,"",IF(OR(ISNUMBER(SEARCH("full",AQ60)),UPPER(TRIM(AQ60))="FT",UPPER(TRIM(AQ60))="FTE"),"FT",IF(AND(OR(ISNUMBER(SEARCH("part",AQ60)),UPPER(TRIM(AQ60))="PT",UPPER(TRIM(AQ60))="PTE"),Apply2026="Yes",OR($P60="",N($P60)&gt;=PT_MinHours)),"PT","None"))))</f>
        <v/>
      </c>
      <c r="AU60" s="16" t="str">
        <f aca="false">IF(AJ60=0,"",IF(AL60&lt;3,"",IF(OR(ISNUMBER(SEARCH("full",AR60)),UPPER(TRIM(AR60))="FT",UPPER(TRIM(AR60))="FTE"),"FT",IF(AND(OR(ISNUMBER(SEARCH("part",AR60)),UPPER(TRIM(AR60))="PT",UPPER(TRIM(AR60))="PTE"),Apply2026="Yes",OR($P60="",N($P60)&gt;=PT_MinHours)),"PT","None"))))</f>
        <v/>
      </c>
      <c r="AV60" s="16" t="str">
        <f aca="false">IF(AJ60=0,"",IF(AND(AL60&gt;=3,AO60&lt;=AsOfDate),AU60,IF(AND(AL60&gt;=2,AN60&lt;=AsOfDate),AT60,AS60)))</f>
        <v/>
      </c>
      <c r="AW60" s="16" t="str">
        <f aca="false">IF(AJ60=0,"",IF(AsOfDate&lt;AK60,-1,12*(YEAR(AsOfDate)-YEAR(AK60))+MONTH(AsOfDate)-MONTH(AK60)-IF(DAY(AsOfDate)&lt;MIN(DAY(AK60),DAY(EOMONTH(AsOfDate,0))),1,0)))</f>
        <v/>
      </c>
      <c r="AX60" s="16" t="str">
        <f aca="false">IF(AJ60=0,"",IF(OR(AL60&lt;2,AN60&gt;AsOfDate),AW60,IF((AN60-1)&lt;AK60,-1,12*(YEAR((AN60-1))-YEAR(AK60))+MONTH((AN60-1))-MONTH(AK60)-IF(DAY((AN60-1))&lt;MIN(DAY(AK60),DAY(EOMONTH((AN60-1),0))),1,0))))</f>
        <v/>
      </c>
      <c r="AY60" s="16" t="str">
        <f aca="false">IF(AJ60=0,"",IF(OR(AL60&lt;3,AO60&gt;AsOfDate),AW60,IF((AO60-1)&lt;AK60,-1,12*(YEAR((AO60-1))-YEAR(AK60))+MONTH((AO60-1))-MONTH(AK60)-IF(DAY((AO60-1))&lt;MIN(DAY(AK60),DAY(EOMONTH((AO60-1),0))),1,0))))</f>
        <v/>
      </c>
      <c r="AZ60" s="16" t="str">
        <f aca="false">IF(AJ60=0,"",IF(PFYDate&lt;AK60,-1,12*(YEAR(PFYDate)-YEAR(AK60))+MONTH(PFYDate)-MONTH(AK60)-IF(DAY(PFYDate)&lt;MIN(DAY(AK60),DAY(EOMONTH(PFYDate,0))),1,0)))</f>
        <v/>
      </c>
      <c r="BA60" s="16" t="str">
        <f aca="false">IF(AJ60=0,"",IF(OR(AL60&lt;2,AN60&gt;PFYDate),AZ60,IF((AN60-1)&lt;AK60,-1,12*(YEAR((AN60-1))-YEAR(AK60))+MONTH((AN60-1))-MONTH(AK60)-IF(DAY((AN60-1))&lt;MIN(DAY(AK60),DAY(EOMONTH((AN60-1),0))),1,0))))</f>
        <v/>
      </c>
      <c r="BB60" s="16" t="str">
        <f aca="false">IF(AJ60=0,"",IF(OR(AL60&lt;3,AO60&gt;PFYDate),AZ60,IF((AO60-1)&lt;AK60,-1,12*(YEAR((AO60-1))-YEAR(AK60))+MONTH((AO60-1))-MONTH(AK60)-IF(DAY((AO60-1))&lt;MIN(DAY(AK60),DAY(EOMONTH((AO60-1),0))),1,0))))</f>
        <v/>
      </c>
      <c r="BC60" s="16" t="str">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
      </c>
      <c r="BD60" s="16" t="str">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
      </c>
      <c r="BE60" s="16" t="str">
        <f aca="false">IF(AJ60=0,"",IF(AV60="FT",IF(AW60&lt;FT_First,FT_First,IF(AW60&lt;FT_Y5,MIN(FT_Y5,FT_First+FT_Int1*(INT((AW60-FT_First)/FT_Int1)+1)),FT_Y5+12*INT((AW60-FT_Y5)/12)+FT_Int2*(INT(MOD(AW60-FT_Y5,12)/FT_Int2)+1))),IF(AV60="PT",IF(AW60&lt;PT_First,PT_First,PT_First+PT_Int*(INT((AW60-PT_First)/PT_Int)+1)),"")))</f>
        <v/>
      </c>
      <c r="BF60" s="16" t="str">
        <f aca="false">IF(AJ60=0,"",IF(NOT(LH_Ready),0,COUNTIFS(INDEX(LH_Data,0,LH_ColFirst),$A60,INDEX(LH_Data,0,LH_ColSur),$B60,INDEX(LH_Data,0,LH_ColCat),BonusCat)))</f>
        <v/>
      </c>
      <c r="BG60" s="16" t="str">
        <f aca="false">IF(AJ60=0,"",IF(OR(NOT(LH_Ready),BF60=0),0,SUMPRODUCT(MAX((INDEX(LH_Data,0,LH_ColFirst)=$A60)*(INDEX(LH_Data,0,LH_ColSur)=$B60)*(INDEX(LH_Data,0,LH_ColCat)=BonusCat)*ROW(LH_Data)))))</f>
        <v/>
      </c>
      <c r="BH60" s="16" t="str">
        <f aca="false">IF(AJ60=0,"",IF(EOMONTH(AsOfDate,-1)&lt;AK60,-1,12*(YEAR(EOMONTH(AsOfDate,-1))-YEAR(AK60))+MONTH(EOMONTH(AsOfDate,-1))-MONTH(AK60)-IF(DAY(EOMONTH(AsOfDate,-1))&lt;MIN(DAY(AK60),DAY(EOMONTH(EOMONTH(AsOfDate,-1),0))),1,0)))</f>
        <v/>
      </c>
      <c r="BI60" s="16" t="str">
        <f aca="false">IF(AJ60=0,"",IF(OR(AL60&lt;2,AN60&gt;EOMONTH(AsOfDate,-1)),BH60,IF((AN60-1)&lt;AK60,-1,12*(YEAR((AN60-1))-YEAR(AK60))+MONTH((AN60-1))-MONTH(AK60)-IF(DAY((AN60-1))&lt;MIN(DAY(AK60),DAY(EOMONTH((AN60-1),0))),1,0))))</f>
        <v/>
      </c>
      <c r="BJ60" s="16" t="str">
        <f aca="false">IF(AJ60=0,"",IF(OR(AL60&lt;3,AO60&gt;EOMONTH(AsOfDate,-1)),BH60,IF((AO60-1)&lt;AK60,-1,12*(YEAR((AO60-1))-YEAR(AK60))+MONTH((AO60-1))-MONTH(AK60)-IF(DAY((AO60-1))&lt;MIN(DAY(AK60),DAY(EOMONTH((AO60-1),0))),1,0))))</f>
        <v/>
      </c>
      <c r="BK60" s="16" t="str">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
      </c>
      <c r="BL60" s="16" t="str">
        <f aca="false">IF(AJ60=0,"",IF(AV60="FT",IF(AW60&lt;FT_First,"",IF(AW60&lt;FT_Y5,FT_First+FT_Int1*INT((AW60-FT_First)/FT_Int1),FT_Y5+FT_Int2*INT((AW60-FT_Y5)/FT_Int2))),IF(AV60="PT",IF(AW60&lt;PT_First,"",PT_First+PT_Int*INT((AW60-PT_First)/PT_Int)),"")))</f>
        <v/>
      </c>
      <c r="BM60" s="16" t="str">
        <f aca="false">IF(AJ60=0,"",IF((SchemeStart-1)&lt;AK60,-1,12*(YEAR((SchemeStart-1))-YEAR(AK60))+MONTH((SchemeStart-1))-MONTH(AK60)-IF(DAY((SchemeStart-1))&lt;MIN(DAY(AK60),DAY(EOMONTH((SchemeStart-1),0))),1,0)))</f>
        <v/>
      </c>
      <c r="BN60" s="16" t="str">
        <f aca="false">IF(AJ60=0,"",IF(OR(AL60&lt;2,AN60&gt;(SchemeStart-1)),BM60,IF((AN60-1)&lt;AK60,-1,12*(YEAR((AN60-1))-YEAR(AK60))+MONTH((AN60-1))-MONTH(AK60)-IF(DAY((AN60-1))&lt;MIN(DAY(AK60),DAY(EOMONTH((AN60-1),0))),1,0))))</f>
        <v/>
      </c>
      <c r="BO60" s="16" t="str">
        <f aca="false">IF(AJ60=0,"",IF(OR(AL60&lt;3,AO60&gt;(SchemeStart-1)),BM60,IF((AO60-1)&lt;AK60,-1,12*(YEAR((AO60-1))-YEAR(AK60))+MONTH((AO60-1))-MONTH(AK60)-IF(DAY((AO60-1))&lt;MIN(DAY(AK60),DAY(EOMONTH((AO60-1),0))),1,0))))</f>
        <v/>
      </c>
      <c r="BP60" s="16" t="str">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
      </c>
      <c r="BQ60" s="0" t="str">
        <f aca="false">IF(LEN($A60&amp;$B60)=0,"",$A60&amp;" "&amp;$B60)</f>
        <v/>
      </c>
    </row>
    <row r="61" customFormat="false" ht="15" hidden="false" customHeight="false" outlineLevel="0" collapsed="false">
      <c r="A61" s="12"/>
      <c r="B61" s="12"/>
      <c r="C61" s="12"/>
      <c r="D61" s="13"/>
      <c r="E61" s="14" t="str">
        <f aca="false">IF(OR(AJ61=0,$D61=""),"",DATE(YEAR(AsOfDate)+IF(DATE(YEAR(AsOfDate),MONTH($D61),DAY($D61))&lt;=AsOfDate,1,0),MONTH($D61),DAY($D61)))</f>
        <v/>
      </c>
      <c r="F61" s="13"/>
      <c r="G61" s="13"/>
      <c r="H61" s="13"/>
      <c r="I61" s="13"/>
      <c r="J61" s="13"/>
      <c r="K61" s="14" t="str">
        <f aca="false">IF(AJ61=0,"",DATE(YEAR(AsOfDate)+IF(DATE(YEAR(AsOfDate),MONTH(AK61),DAY(AK61))&lt;=AsOfDate,1,0),MONTH(AK61),DAY(AK61)))</f>
        <v/>
      </c>
      <c r="L61" s="15" t="str">
        <f aca="false">IF(AJ61=0,"",ROUND((AsOfDate-AK61)/365.25,1))</f>
        <v/>
      </c>
      <c r="M61" s="16" t="str">
        <f aca="false">IF(AJ61=0,"",IF(AsOfDate&lt;AK61,"-",DATEDIF(AK61,AsOfDate,"y")&amp;"y "&amp;DATEDIF(AK61,AsOfDate,"ym")&amp;"m "&amp;DATEDIF(AK61,AsOfDate,"md")&amp;"d"))</f>
        <v/>
      </c>
      <c r="N61" s="17" t="str">
        <f aca="false">IF(AJ61=0,"",O61*HoursPerDay)</f>
        <v/>
      </c>
      <c r="O61" s="17" t="str">
        <f aca="false">IF(AJ61=0,"",MAX(0,BC61-BP61))</f>
        <v/>
      </c>
      <c r="P61" s="18"/>
      <c r="Q61" s="16"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16" t="str">
        <f aca="false">IF(AJ61=0,"",IF(AV61="None",IF(O61&gt;0,"No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IF(AJ61=0,"",IF(AV61="None","",EDATE(AK61,BE61)))</f>
        <v/>
      </c>
      <c r="T61" s="17" t="str">
        <f aca="false">IF(AJ61=0,"",IF(NOT(LH_Ready),"",IF($F61&gt;PFYDate,0,IF(LH_ColPeriod=0,W61-U61+V61,SUMIFS(INDEX(LH_Data,0,LH_ColAcc),INDEX(LH_Data,0,LH_ColFirst),$A61,INDEX(LH_Data,0,LH_ColSur),$B61,INDEX(LH_Data,0,LH_ColCat),BonusCat,INDEX(LH_Data,0,LH_ColPeriod),LH_OpenLabel)*UnitFactor))))</f>
        <v/>
      </c>
      <c r="U61" s="17" t="str">
        <f aca="false">IF(AJ61=0,"",IF(NOT(LH_Ready),"",SUMIFS(INDEX(LH_Data,0,LH_ColAcc),INDEX(LH_Data,0,LH_ColFirst),$A61,INDEX(LH_Data,0,LH_ColSur),$B61,INDEX(LH_Data,0,LH_ColCat),BonusCat,INDEX(LH_Data,0,LH_ColStart),"&gt;="&amp;AK61)*UnitFactor))</f>
        <v/>
      </c>
      <c r="V61" s="17" t="str">
        <f aca="false">IF(AJ61=0,"",IF(NOT(LH_Ready),"",SUMIFS(INDEX(LH_Data,0,LH_ColTaken),INDEX(LH_Data,0,LH_ColFirst),$A61,INDEX(LH_Data,0,LH_ColSur),$B61,INDEX(LH_Data,0,LH_ColCat),BonusCat,INDEX(LH_Data,0,LH_ColStart),"&gt;="&amp;AK61)*UnitFactor))</f>
        <v/>
      </c>
      <c r="W61" s="17" t="str">
        <f aca="false">IF(AJ61=0,"",IF(NOT(LH_Ready),"",IF(BG61=0,0,INDEX(INDEX(LH_Data,0,LH_ColClose),BG61-1)*UnitFactor)))</f>
        <v/>
      </c>
      <c r="X61" s="17" t="str">
        <f aca="false">IF(AJ61=0,"",(MAX(0,BC61-BP61)-MAX(0,BD61-BP61))*HoursPerDay)</f>
        <v/>
      </c>
      <c r="Y61" s="17" t="str">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
      </c>
      <c r="Z61" s="16" t="str">
        <f aca="false">IF(OR(AJ61=0,Y61=""),"",IF(Y61&gt;0,"Yes","No"))</f>
        <v/>
      </c>
      <c r="AA61" s="16"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
      </c>
      <c r="AB61" s="17" t="str">
        <f aca="false">IF(OR(AJ61=0,T61=""),"",MAX(0,BD61-BP61)*HoursPerDay-T61)</f>
        <v/>
      </c>
      <c r="AC61" s="16" t="str">
        <f aca="false">IF(AJ61=0,"",BF61)</f>
        <v/>
      </c>
      <c r="AD61" s="16"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17" t="str">
        <f aca="false">IF(AJ61=0,"",O61-MAX(0,BK61-BP61))</f>
        <v/>
      </c>
      <c r="AF61" s="14" t="str">
        <f aca="false">IF(OR(AJ61=0,AE61="",N(AE61)=0,BL61=""),"",EDATE(AK61,BL61))</f>
        <v/>
      </c>
      <c r="AG61" s="17" t="str">
        <f aca="false">IF(AJ61=0,"",MIN(BC61,BP61))</f>
        <v/>
      </c>
      <c r="AH61" s="12"/>
      <c r="AI61" s="12"/>
      <c r="AJ61" s="16" t="n">
        <f aca="false">IF(OR(LEN($A61&amp;$B61)=0,$F61=""),0,1)</f>
        <v>0</v>
      </c>
      <c r="AK61" s="14" t="str">
        <f aca="false">IF(AJ61=0,"",IF(PreSchemeCounts="No",MAX(SchemeStart,IF($J61&lt;&gt;"",$J61,IF(OR(CasualCounts="Yes",COUNT($G61:$I61)=0),$F61,IF(Apply2026="No",IF($I61="",$F61,$I61),IF(COUNT($H61:$I61)=0,$F61,MIN($H61:$I61)))))),IF($J61&lt;&gt;"",$J61,IF(OR(CasualCounts="Yes",COUNT($G61:$I61)=0),$F61,IF(Apply2026="No",IF($I61="",$F61,$I61),IF(COUNT($H61:$I61)=0,$F61,MIN($H61:$I61)))))))</f>
        <v/>
      </c>
      <c r="AL61" s="16" t="str">
        <f aca="false">IF(AJ61=0,"",COUNT($G61:$I61))</f>
        <v/>
      </c>
      <c r="AM61" s="14" t="str">
        <f aca="false">IF(AJ61=0,"",IFERROR(SMALL($G61:$I61,1),""))</f>
        <v/>
      </c>
      <c r="AN61" s="14" t="str">
        <f aca="false">IF(AJ61=0,"",IFERROR(SMALL($G61:$I61,2),""))</f>
        <v/>
      </c>
      <c r="AO61" s="14" t="str">
        <f aca="false">IF(AJ61=0,"",IFERROR(SMALL($G61:$I61,3),""))</f>
        <v/>
      </c>
      <c r="AP61" s="16" t="str">
        <f aca="false">IF(AJ61=0,"",IF(AM61="","",IF(AM61=$H61,"Part-Time",IF(AM61=$I61,"Full-Time","Casual"))))</f>
        <v/>
      </c>
      <c r="AQ61" s="16" t="str">
        <f aca="false">IF(AJ61=0,"",IF(AN61="","",IF(AN61=$H61,"Part-Time",IF(AN61=$I61,"Full-Time","Casual"))))</f>
        <v/>
      </c>
      <c r="AR61" s="16" t="str">
        <f aca="false">IF(AJ61=0,"",IF(AO61="","",IF(AO61=$H61,"Part-Time",IF(AO61=$I61,"Full-Time","Casual"))))</f>
        <v/>
      </c>
      <c r="AS61" s="16"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
      </c>
      <c r="AT61" s="16" t="str">
        <f aca="false">IF(AJ61=0,"",IF(AL61&lt;2,"",IF(OR(ISNUMBER(SEARCH("full",AQ61)),UPPER(TRIM(AQ61))="FT",UPPER(TRIM(AQ61))="FTE"),"FT",IF(AND(OR(ISNUMBER(SEARCH("part",AQ61)),UPPER(TRIM(AQ61))="PT",UPPER(TRIM(AQ61))="PTE"),Apply2026="Yes",OR($P61="",N($P61)&gt;=PT_MinHours)),"PT","None"))))</f>
        <v/>
      </c>
      <c r="AU61" s="16" t="str">
        <f aca="false">IF(AJ61=0,"",IF(AL61&lt;3,"",IF(OR(ISNUMBER(SEARCH("full",AR61)),UPPER(TRIM(AR61))="FT",UPPER(TRIM(AR61))="FTE"),"FT",IF(AND(OR(ISNUMBER(SEARCH("part",AR61)),UPPER(TRIM(AR61))="PT",UPPER(TRIM(AR61))="PTE"),Apply2026="Yes",OR($P61="",N($P61)&gt;=PT_MinHours)),"PT","None"))))</f>
        <v/>
      </c>
      <c r="AV61" s="16" t="str">
        <f aca="false">IF(AJ61=0,"",IF(AND(AL61&gt;=3,AO61&lt;=AsOfDate),AU61,IF(AND(AL61&gt;=2,AN61&lt;=AsOfDate),AT61,AS61)))</f>
        <v/>
      </c>
      <c r="AW61" s="16" t="str">
        <f aca="false">IF(AJ61=0,"",IF(AsOfDate&lt;AK61,-1,12*(YEAR(AsOfDate)-YEAR(AK61))+MONTH(AsOfDate)-MONTH(AK61)-IF(DAY(AsOfDate)&lt;MIN(DAY(AK61),DAY(EOMONTH(AsOfDate,0))),1,0)))</f>
        <v/>
      </c>
      <c r="AX61" s="16" t="str">
        <f aca="false">IF(AJ61=0,"",IF(OR(AL61&lt;2,AN61&gt;AsOfDate),AW61,IF((AN61-1)&lt;AK61,-1,12*(YEAR((AN61-1))-YEAR(AK61))+MONTH((AN61-1))-MONTH(AK61)-IF(DAY((AN61-1))&lt;MIN(DAY(AK61),DAY(EOMONTH((AN61-1),0))),1,0))))</f>
        <v/>
      </c>
      <c r="AY61" s="16" t="str">
        <f aca="false">IF(AJ61=0,"",IF(OR(AL61&lt;3,AO61&gt;AsOfDate),AW61,IF((AO61-1)&lt;AK61,-1,12*(YEAR((AO61-1))-YEAR(AK61))+MONTH((AO61-1))-MONTH(AK61)-IF(DAY((AO61-1))&lt;MIN(DAY(AK61),DAY(EOMONTH((AO61-1),0))),1,0))))</f>
        <v/>
      </c>
      <c r="AZ61" s="16" t="str">
        <f aca="false">IF(AJ61=0,"",IF(PFYDate&lt;AK61,-1,12*(YEAR(PFYDate)-YEAR(AK61))+MONTH(PFYDate)-MONTH(AK61)-IF(DAY(PFYDate)&lt;MIN(DAY(AK61),DAY(EOMONTH(PFYDate,0))),1,0)))</f>
        <v/>
      </c>
      <c r="BA61" s="16" t="str">
        <f aca="false">IF(AJ61=0,"",IF(OR(AL61&lt;2,AN61&gt;PFYDate),AZ61,IF((AN61-1)&lt;AK61,-1,12*(YEAR((AN61-1))-YEAR(AK61))+MONTH((AN61-1))-MONTH(AK61)-IF(DAY((AN61-1))&lt;MIN(DAY(AK61),DAY(EOMONTH((AN61-1),0))),1,0))))</f>
        <v/>
      </c>
      <c r="BB61" s="16" t="str">
        <f aca="false">IF(AJ61=0,"",IF(OR(AL61&lt;3,AO61&gt;PFYDate),AZ61,IF((AO61-1)&lt;AK61,-1,12*(YEAR((AO61-1))-YEAR(AK61))+MONTH((AO61-1))-MONTH(AK61)-IF(DAY((AO61-1))&lt;MIN(DAY(AK61),DAY(EOMONTH((AO61-1),0))),1,0))))</f>
        <v/>
      </c>
      <c r="BC61" s="16" t="str">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
      </c>
      <c r="BD61" s="16" t="str">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
      </c>
      <c r="BE61" s="16" t="str">
        <f aca="false">IF(AJ61=0,"",IF(AV61="FT",IF(AW61&lt;FT_First,FT_First,IF(AW61&lt;FT_Y5,MIN(FT_Y5,FT_First+FT_Int1*(INT((AW61-FT_First)/FT_Int1)+1)),FT_Y5+12*INT((AW61-FT_Y5)/12)+FT_Int2*(INT(MOD(AW61-FT_Y5,12)/FT_Int2)+1))),IF(AV61="PT",IF(AW61&lt;PT_First,PT_First,PT_First+PT_Int*(INT((AW61-PT_First)/PT_Int)+1)),"")))</f>
        <v/>
      </c>
      <c r="BF61" s="16" t="str">
        <f aca="false">IF(AJ61=0,"",IF(NOT(LH_Ready),0,COUNTIFS(INDEX(LH_Data,0,LH_ColFirst),$A61,INDEX(LH_Data,0,LH_ColSur),$B61,INDEX(LH_Data,0,LH_ColCat),BonusCat)))</f>
        <v/>
      </c>
      <c r="BG61" s="16" t="str">
        <f aca="false">IF(AJ61=0,"",IF(OR(NOT(LH_Ready),BF61=0),0,SUMPRODUCT(MAX((INDEX(LH_Data,0,LH_ColFirst)=$A61)*(INDEX(LH_Data,0,LH_ColSur)=$B61)*(INDEX(LH_Data,0,LH_ColCat)=BonusCat)*ROW(LH_Data)))))</f>
        <v/>
      </c>
      <c r="BH61" s="16" t="str">
        <f aca="false">IF(AJ61=0,"",IF(EOMONTH(AsOfDate,-1)&lt;AK61,-1,12*(YEAR(EOMONTH(AsOfDate,-1))-YEAR(AK61))+MONTH(EOMONTH(AsOfDate,-1))-MONTH(AK61)-IF(DAY(EOMONTH(AsOfDate,-1))&lt;MIN(DAY(AK61),DAY(EOMONTH(EOMONTH(AsOfDate,-1),0))),1,0)))</f>
        <v/>
      </c>
      <c r="BI61" s="16" t="str">
        <f aca="false">IF(AJ61=0,"",IF(OR(AL61&lt;2,AN61&gt;EOMONTH(AsOfDate,-1)),BH61,IF((AN61-1)&lt;AK61,-1,12*(YEAR((AN61-1))-YEAR(AK61))+MONTH((AN61-1))-MONTH(AK61)-IF(DAY((AN61-1))&lt;MIN(DAY(AK61),DAY(EOMONTH((AN61-1),0))),1,0))))</f>
        <v/>
      </c>
      <c r="BJ61" s="16" t="str">
        <f aca="false">IF(AJ61=0,"",IF(OR(AL61&lt;3,AO61&gt;EOMONTH(AsOfDate,-1)),BH61,IF((AO61-1)&lt;AK61,-1,12*(YEAR((AO61-1))-YEAR(AK61))+MONTH((AO61-1))-MONTH(AK61)-IF(DAY((AO61-1))&lt;MIN(DAY(AK61),DAY(EOMONTH((AO61-1),0))),1,0))))</f>
        <v/>
      </c>
      <c r="BK61" s="16" t="str">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
      </c>
      <c r="BL61" s="16" t="str">
        <f aca="false">IF(AJ61=0,"",IF(AV61="FT",IF(AW61&lt;FT_First,"",IF(AW61&lt;FT_Y5,FT_First+FT_Int1*INT((AW61-FT_First)/FT_Int1),FT_Y5+FT_Int2*INT((AW61-FT_Y5)/FT_Int2))),IF(AV61="PT",IF(AW61&lt;PT_First,"",PT_First+PT_Int*INT((AW61-PT_First)/PT_Int)),"")))</f>
        <v/>
      </c>
      <c r="BM61" s="16" t="str">
        <f aca="false">IF(AJ61=0,"",IF((SchemeStart-1)&lt;AK61,-1,12*(YEAR((SchemeStart-1))-YEAR(AK61))+MONTH((SchemeStart-1))-MONTH(AK61)-IF(DAY((SchemeStart-1))&lt;MIN(DAY(AK61),DAY(EOMONTH((SchemeStart-1),0))),1,0)))</f>
        <v/>
      </c>
      <c r="BN61" s="16" t="str">
        <f aca="false">IF(AJ61=0,"",IF(OR(AL61&lt;2,AN61&gt;(SchemeStart-1)),BM61,IF((AN61-1)&lt;AK61,-1,12*(YEAR((AN61-1))-YEAR(AK61))+MONTH((AN61-1))-MONTH(AK61)-IF(DAY((AN61-1))&lt;MIN(DAY(AK61),DAY(EOMONTH((AN61-1),0))),1,0))))</f>
        <v/>
      </c>
      <c r="BO61" s="16" t="str">
        <f aca="false">IF(AJ61=0,"",IF(OR(AL61&lt;3,AO61&gt;(SchemeStart-1)),BM61,IF((AO61-1)&lt;AK61,-1,12*(YEAR((AO61-1))-YEAR(AK61))+MONTH((AO61-1))-MONTH(AK61)-IF(DAY((AO61-1))&lt;MIN(DAY(AK61),DAY(EOMONTH((AO61-1),0))),1,0))))</f>
        <v/>
      </c>
      <c r="BP61" s="16" t="str">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
      </c>
      <c r="BQ61" s="0" t="str">
        <f aca="false">IF(LEN($A61&amp;$B61)=0,"",$A61&amp;" "&amp;$B61)</f>
        <v/>
      </c>
    </row>
    <row r="62" customFormat="false" ht="15" hidden="false" customHeight="false" outlineLevel="0" collapsed="false">
      <c r="A62" s="12"/>
      <c r="B62" s="12"/>
      <c r="C62" s="12"/>
      <c r="D62" s="13"/>
      <c r="E62" s="14" t="str">
        <f aca="false">IF(OR(AJ62=0,$D62=""),"",DATE(YEAR(AsOfDate)+IF(DATE(YEAR(AsOfDate),MONTH($D62),DAY($D62))&lt;=AsOfDate,1,0),MONTH($D62),DAY($D62)))</f>
        <v/>
      </c>
      <c r="F62" s="13"/>
      <c r="G62" s="13"/>
      <c r="H62" s="13"/>
      <c r="I62" s="13"/>
      <c r="J62" s="13"/>
      <c r="K62" s="14" t="str">
        <f aca="false">IF(AJ62=0,"",DATE(YEAR(AsOfDate)+IF(DATE(YEAR(AsOfDate),MONTH(AK62),DAY(AK62))&lt;=AsOfDate,1,0),MONTH(AK62),DAY(AK62)))</f>
        <v/>
      </c>
      <c r="L62" s="15" t="str">
        <f aca="false">IF(AJ62=0,"",ROUND((AsOfDate-AK62)/365.25,1))</f>
        <v/>
      </c>
      <c r="M62" s="16" t="str">
        <f aca="false">IF(AJ62=0,"",IF(AsOfDate&lt;AK62,"-",DATEDIF(AK62,AsOfDate,"y")&amp;"y "&amp;DATEDIF(AK62,AsOfDate,"ym")&amp;"m "&amp;DATEDIF(AK62,AsOfDate,"md")&amp;"d"))</f>
        <v/>
      </c>
      <c r="N62" s="17" t="str">
        <f aca="false">IF(AJ62=0,"",O62*HoursPerDay)</f>
        <v/>
      </c>
      <c r="O62" s="17" t="str">
        <f aca="false">IF(AJ62=0,"",MAX(0,BC62-BP62))</f>
        <v/>
      </c>
      <c r="P62" s="18"/>
      <c r="Q62" s="16"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16" t="str">
        <f aca="false">IF(AJ62=0,"",IF(AV62="None",IF(O62&gt;0,"No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IF(AJ62=0,"",IF(AV62="None","",EDATE(AK62,BE62)))</f>
        <v/>
      </c>
      <c r="T62" s="17" t="str">
        <f aca="false">IF(AJ62=0,"",IF(NOT(LH_Ready),"",IF($F62&gt;PFYDate,0,IF(LH_ColPeriod=0,W62-U62+V62,SUMIFS(INDEX(LH_Data,0,LH_ColAcc),INDEX(LH_Data,0,LH_ColFirst),$A62,INDEX(LH_Data,0,LH_ColSur),$B62,INDEX(LH_Data,0,LH_ColCat),BonusCat,INDEX(LH_Data,0,LH_ColPeriod),LH_OpenLabel)*UnitFactor))))</f>
        <v/>
      </c>
      <c r="U62" s="17" t="str">
        <f aca="false">IF(AJ62=0,"",IF(NOT(LH_Ready),"",SUMIFS(INDEX(LH_Data,0,LH_ColAcc),INDEX(LH_Data,0,LH_ColFirst),$A62,INDEX(LH_Data,0,LH_ColSur),$B62,INDEX(LH_Data,0,LH_ColCat),BonusCat,INDEX(LH_Data,0,LH_ColStart),"&gt;="&amp;AK62)*UnitFactor))</f>
        <v/>
      </c>
      <c r="V62" s="17" t="str">
        <f aca="false">IF(AJ62=0,"",IF(NOT(LH_Ready),"",SUMIFS(INDEX(LH_Data,0,LH_ColTaken),INDEX(LH_Data,0,LH_ColFirst),$A62,INDEX(LH_Data,0,LH_ColSur),$B62,INDEX(LH_Data,0,LH_ColCat),BonusCat,INDEX(LH_Data,0,LH_ColStart),"&gt;="&amp;AK62)*UnitFactor))</f>
        <v/>
      </c>
      <c r="W62" s="17" t="str">
        <f aca="false">IF(AJ62=0,"",IF(NOT(LH_Ready),"",IF(BG62=0,0,INDEX(INDEX(LH_Data,0,LH_ColClose),BG62-1)*UnitFactor)))</f>
        <v/>
      </c>
      <c r="X62" s="17" t="str">
        <f aca="false">IF(AJ62=0,"",(MAX(0,BC62-BP62)-MAX(0,BD62-BP62))*HoursPerDay)</f>
        <v/>
      </c>
      <c r="Y62" s="17" t="str">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
      </c>
      <c r="Z62" s="16" t="str">
        <f aca="false">IF(OR(AJ62=0,Y62=""),"",IF(Y62&gt;0,"Yes","No"))</f>
        <v/>
      </c>
      <c r="AA62" s="16"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
      </c>
      <c r="AB62" s="17" t="str">
        <f aca="false">IF(OR(AJ62=0,T62=""),"",MAX(0,BD62-BP62)*HoursPerDay-T62)</f>
        <v/>
      </c>
      <c r="AC62" s="16" t="str">
        <f aca="false">IF(AJ62=0,"",BF62)</f>
        <v/>
      </c>
      <c r="AD62" s="16"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17" t="str">
        <f aca="false">IF(AJ62=0,"",O62-MAX(0,BK62-BP62))</f>
        <v/>
      </c>
      <c r="AF62" s="14" t="str">
        <f aca="false">IF(OR(AJ62=0,AE62="",N(AE62)=0,BL62=""),"",EDATE(AK62,BL62))</f>
        <v/>
      </c>
      <c r="AG62" s="17" t="str">
        <f aca="false">IF(AJ62=0,"",MIN(BC62,BP62))</f>
        <v/>
      </c>
      <c r="AH62" s="12"/>
      <c r="AI62" s="12"/>
      <c r="AJ62" s="16" t="n">
        <f aca="false">IF(OR(LEN($A62&amp;$B62)=0,$F62=""),0,1)</f>
        <v>0</v>
      </c>
      <c r="AK62" s="14" t="str">
        <f aca="false">IF(AJ62=0,"",IF(PreSchemeCounts="No",MAX(SchemeStart,IF($J62&lt;&gt;"",$J62,IF(OR(CasualCounts="Yes",COUNT($G62:$I62)=0),$F62,IF(Apply2026="No",IF($I62="",$F62,$I62),IF(COUNT($H62:$I62)=0,$F62,MIN($H62:$I62)))))),IF($J62&lt;&gt;"",$J62,IF(OR(CasualCounts="Yes",COUNT($G62:$I62)=0),$F62,IF(Apply2026="No",IF($I62="",$F62,$I62),IF(COUNT($H62:$I62)=0,$F62,MIN($H62:$I62)))))))</f>
        <v/>
      </c>
      <c r="AL62" s="16" t="str">
        <f aca="false">IF(AJ62=0,"",COUNT($G62:$I62))</f>
        <v/>
      </c>
      <c r="AM62" s="14" t="str">
        <f aca="false">IF(AJ62=0,"",IFERROR(SMALL($G62:$I62,1),""))</f>
        <v/>
      </c>
      <c r="AN62" s="14" t="str">
        <f aca="false">IF(AJ62=0,"",IFERROR(SMALL($G62:$I62,2),""))</f>
        <v/>
      </c>
      <c r="AO62" s="14" t="str">
        <f aca="false">IF(AJ62=0,"",IFERROR(SMALL($G62:$I62,3),""))</f>
        <v/>
      </c>
      <c r="AP62" s="16" t="str">
        <f aca="false">IF(AJ62=0,"",IF(AM62="","",IF(AM62=$H62,"Part-Time",IF(AM62=$I62,"Full-Time","Casual"))))</f>
        <v/>
      </c>
      <c r="AQ62" s="16" t="str">
        <f aca="false">IF(AJ62=0,"",IF(AN62="","",IF(AN62=$H62,"Part-Time",IF(AN62=$I62,"Full-Time","Casual"))))</f>
        <v/>
      </c>
      <c r="AR62" s="16" t="str">
        <f aca="false">IF(AJ62=0,"",IF(AO62="","",IF(AO62=$H62,"Part-Time",IF(AO62=$I62,"Full-Time","Casual"))))</f>
        <v/>
      </c>
      <c r="AS62" s="16"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
      </c>
      <c r="AT62" s="16" t="str">
        <f aca="false">IF(AJ62=0,"",IF(AL62&lt;2,"",IF(OR(ISNUMBER(SEARCH("full",AQ62)),UPPER(TRIM(AQ62))="FT",UPPER(TRIM(AQ62))="FTE"),"FT",IF(AND(OR(ISNUMBER(SEARCH("part",AQ62)),UPPER(TRIM(AQ62))="PT",UPPER(TRIM(AQ62))="PTE"),Apply2026="Yes",OR($P62="",N($P62)&gt;=PT_MinHours)),"PT","None"))))</f>
        <v/>
      </c>
      <c r="AU62" s="16" t="str">
        <f aca="false">IF(AJ62=0,"",IF(AL62&lt;3,"",IF(OR(ISNUMBER(SEARCH("full",AR62)),UPPER(TRIM(AR62))="FT",UPPER(TRIM(AR62))="FTE"),"FT",IF(AND(OR(ISNUMBER(SEARCH("part",AR62)),UPPER(TRIM(AR62))="PT",UPPER(TRIM(AR62))="PTE"),Apply2026="Yes",OR($P62="",N($P62)&gt;=PT_MinHours)),"PT","None"))))</f>
        <v/>
      </c>
      <c r="AV62" s="16" t="str">
        <f aca="false">IF(AJ62=0,"",IF(AND(AL62&gt;=3,AO62&lt;=AsOfDate),AU62,IF(AND(AL62&gt;=2,AN62&lt;=AsOfDate),AT62,AS62)))</f>
        <v/>
      </c>
      <c r="AW62" s="16" t="str">
        <f aca="false">IF(AJ62=0,"",IF(AsOfDate&lt;AK62,-1,12*(YEAR(AsOfDate)-YEAR(AK62))+MONTH(AsOfDate)-MONTH(AK62)-IF(DAY(AsOfDate)&lt;MIN(DAY(AK62),DAY(EOMONTH(AsOfDate,0))),1,0)))</f>
        <v/>
      </c>
      <c r="AX62" s="16" t="str">
        <f aca="false">IF(AJ62=0,"",IF(OR(AL62&lt;2,AN62&gt;AsOfDate),AW62,IF((AN62-1)&lt;AK62,-1,12*(YEAR((AN62-1))-YEAR(AK62))+MONTH((AN62-1))-MONTH(AK62)-IF(DAY((AN62-1))&lt;MIN(DAY(AK62),DAY(EOMONTH((AN62-1),0))),1,0))))</f>
        <v/>
      </c>
      <c r="AY62" s="16" t="str">
        <f aca="false">IF(AJ62=0,"",IF(OR(AL62&lt;3,AO62&gt;AsOfDate),AW62,IF((AO62-1)&lt;AK62,-1,12*(YEAR((AO62-1))-YEAR(AK62))+MONTH((AO62-1))-MONTH(AK62)-IF(DAY((AO62-1))&lt;MIN(DAY(AK62),DAY(EOMONTH((AO62-1),0))),1,0))))</f>
        <v/>
      </c>
      <c r="AZ62" s="16" t="str">
        <f aca="false">IF(AJ62=0,"",IF(PFYDate&lt;AK62,-1,12*(YEAR(PFYDate)-YEAR(AK62))+MONTH(PFYDate)-MONTH(AK62)-IF(DAY(PFYDate)&lt;MIN(DAY(AK62),DAY(EOMONTH(PFYDate,0))),1,0)))</f>
        <v/>
      </c>
      <c r="BA62" s="16" t="str">
        <f aca="false">IF(AJ62=0,"",IF(OR(AL62&lt;2,AN62&gt;PFYDate),AZ62,IF((AN62-1)&lt;AK62,-1,12*(YEAR((AN62-1))-YEAR(AK62))+MONTH((AN62-1))-MONTH(AK62)-IF(DAY((AN62-1))&lt;MIN(DAY(AK62),DAY(EOMONTH((AN62-1),0))),1,0))))</f>
        <v/>
      </c>
      <c r="BB62" s="16" t="str">
        <f aca="false">IF(AJ62=0,"",IF(OR(AL62&lt;3,AO62&gt;PFYDate),AZ62,IF((AO62-1)&lt;AK62,-1,12*(YEAR((AO62-1))-YEAR(AK62))+MONTH((AO62-1))-MONTH(AK62)-IF(DAY((AO62-1))&lt;MIN(DAY(AK62),DAY(EOMONTH((AO62-1),0))),1,0))))</f>
        <v/>
      </c>
      <c r="BC62" s="16" t="str">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
      </c>
      <c r="BD62" s="16" t="str">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
      </c>
      <c r="BE62" s="16" t="str">
        <f aca="false">IF(AJ62=0,"",IF(AV62="FT",IF(AW62&lt;FT_First,FT_First,IF(AW62&lt;FT_Y5,MIN(FT_Y5,FT_First+FT_Int1*(INT((AW62-FT_First)/FT_Int1)+1)),FT_Y5+12*INT((AW62-FT_Y5)/12)+FT_Int2*(INT(MOD(AW62-FT_Y5,12)/FT_Int2)+1))),IF(AV62="PT",IF(AW62&lt;PT_First,PT_First,PT_First+PT_Int*(INT((AW62-PT_First)/PT_Int)+1)),"")))</f>
        <v/>
      </c>
      <c r="BF62" s="16" t="str">
        <f aca="false">IF(AJ62=0,"",IF(NOT(LH_Ready),0,COUNTIFS(INDEX(LH_Data,0,LH_ColFirst),$A62,INDEX(LH_Data,0,LH_ColSur),$B62,INDEX(LH_Data,0,LH_ColCat),BonusCat)))</f>
        <v/>
      </c>
      <c r="BG62" s="16" t="str">
        <f aca="false">IF(AJ62=0,"",IF(OR(NOT(LH_Ready),BF62=0),0,SUMPRODUCT(MAX((INDEX(LH_Data,0,LH_ColFirst)=$A62)*(INDEX(LH_Data,0,LH_ColSur)=$B62)*(INDEX(LH_Data,0,LH_ColCat)=BonusCat)*ROW(LH_Data)))))</f>
        <v/>
      </c>
      <c r="BH62" s="16" t="str">
        <f aca="false">IF(AJ62=0,"",IF(EOMONTH(AsOfDate,-1)&lt;AK62,-1,12*(YEAR(EOMONTH(AsOfDate,-1))-YEAR(AK62))+MONTH(EOMONTH(AsOfDate,-1))-MONTH(AK62)-IF(DAY(EOMONTH(AsOfDate,-1))&lt;MIN(DAY(AK62),DAY(EOMONTH(EOMONTH(AsOfDate,-1),0))),1,0)))</f>
        <v/>
      </c>
      <c r="BI62" s="16" t="str">
        <f aca="false">IF(AJ62=0,"",IF(OR(AL62&lt;2,AN62&gt;EOMONTH(AsOfDate,-1)),BH62,IF((AN62-1)&lt;AK62,-1,12*(YEAR((AN62-1))-YEAR(AK62))+MONTH((AN62-1))-MONTH(AK62)-IF(DAY((AN62-1))&lt;MIN(DAY(AK62),DAY(EOMONTH((AN62-1),0))),1,0))))</f>
        <v/>
      </c>
      <c r="BJ62" s="16" t="str">
        <f aca="false">IF(AJ62=0,"",IF(OR(AL62&lt;3,AO62&gt;EOMONTH(AsOfDate,-1)),BH62,IF((AO62-1)&lt;AK62,-1,12*(YEAR((AO62-1))-YEAR(AK62))+MONTH((AO62-1))-MONTH(AK62)-IF(DAY((AO62-1))&lt;MIN(DAY(AK62),DAY(EOMONTH((AO62-1),0))),1,0))))</f>
        <v/>
      </c>
      <c r="BK62" s="16" t="str">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
      </c>
      <c r="BL62" s="16" t="str">
        <f aca="false">IF(AJ62=0,"",IF(AV62="FT",IF(AW62&lt;FT_First,"",IF(AW62&lt;FT_Y5,FT_First+FT_Int1*INT((AW62-FT_First)/FT_Int1),FT_Y5+FT_Int2*INT((AW62-FT_Y5)/FT_Int2))),IF(AV62="PT",IF(AW62&lt;PT_First,"",PT_First+PT_Int*INT((AW62-PT_First)/PT_Int)),"")))</f>
        <v/>
      </c>
      <c r="BM62" s="16" t="str">
        <f aca="false">IF(AJ62=0,"",IF((SchemeStart-1)&lt;AK62,-1,12*(YEAR((SchemeStart-1))-YEAR(AK62))+MONTH((SchemeStart-1))-MONTH(AK62)-IF(DAY((SchemeStart-1))&lt;MIN(DAY(AK62),DAY(EOMONTH((SchemeStart-1),0))),1,0)))</f>
        <v/>
      </c>
      <c r="BN62" s="16" t="str">
        <f aca="false">IF(AJ62=0,"",IF(OR(AL62&lt;2,AN62&gt;(SchemeStart-1)),BM62,IF((AN62-1)&lt;AK62,-1,12*(YEAR((AN62-1))-YEAR(AK62))+MONTH((AN62-1))-MONTH(AK62)-IF(DAY((AN62-1))&lt;MIN(DAY(AK62),DAY(EOMONTH((AN62-1),0))),1,0))))</f>
        <v/>
      </c>
      <c r="BO62" s="16" t="str">
        <f aca="false">IF(AJ62=0,"",IF(OR(AL62&lt;3,AO62&gt;(SchemeStart-1)),BM62,IF((AO62-1)&lt;AK62,-1,12*(YEAR((AO62-1))-YEAR(AK62))+MONTH((AO62-1))-MONTH(AK62)-IF(DAY((AO62-1))&lt;MIN(DAY(AK62),DAY(EOMONTH((AO62-1),0))),1,0))))</f>
        <v/>
      </c>
      <c r="BP62" s="16" t="str">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
      </c>
      <c r="BQ62" s="0" t="str">
        <f aca="false">IF(LEN($A62&amp;$B62)=0,"",$A62&amp;" "&amp;$B62)</f>
        <v/>
      </c>
    </row>
    <row r="63" customFormat="false" ht="15" hidden="false" customHeight="false" outlineLevel="0" collapsed="false">
      <c r="A63" s="12"/>
      <c r="B63" s="12"/>
      <c r="C63" s="12"/>
      <c r="D63" s="13"/>
      <c r="E63" s="14" t="str">
        <f aca="false">IF(OR(AJ63=0,$D63=""),"",DATE(YEAR(AsOfDate)+IF(DATE(YEAR(AsOfDate),MONTH($D63),DAY($D63))&lt;=AsOfDate,1,0),MONTH($D63),DAY($D63)))</f>
        <v/>
      </c>
      <c r="F63" s="13"/>
      <c r="G63" s="13"/>
      <c r="H63" s="13"/>
      <c r="I63" s="13"/>
      <c r="J63" s="13"/>
      <c r="K63" s="14" t="str">
        <f aca="false">IF(AJ63=0,"",DATE(YEAR(AsOfDate)+IF(DATE(YEAR(AsOfDate),MONTH(AK63),DAY(AK63))&lt;=AsOfDate,1,0),MONTH(AK63),DAY(AK63)))</f>
        <v/>
      </c>
      <c r="L63" s="15" t="str">
        <f aca="false">IF(AJ63=0,"",ROUND((AsOfDate-AK63)/365.25,1))</f>
        <v/>
      </c>
      <c r="M63" s="16" t="str">
        <f aca="false">IF(AJ63=0,"",IF(AsOfDate&lt;AK63,"-",DATEDIF(AK63,AsOfDate,"y")&amp;"y "&amp;DATEDIF(AK63,AsOfDate,"ym")&amp;"m "&amp;DATEDIF(AK63,AsOfDate,"md")&amp;"d"))</f>
        <v/>
      </c>
      <c r="N63" s="17" t="str">
        <f aca="false">IF(AJ63=0,"",O63*HoursPerDay)</f>
        <v/>
      </c>
      <c r="O63" s="17" t="str">
        <f aca="false">IF(AJ63=0,"",MAX(0,BC63-BP63))</f>
        <v/>
      </c>
      <c r="P63" s="18"/>
      <c r="Q63" s="16"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
      </c>
      <c r="R63" s="16" t="str">
        <f aca="false">IF(AJ63=0,"",IF(AV63="None",IF(O63&gt;0,"No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IF(AJ63=0,"",IF(AV63="None","",EDATE(AK63,BE63)))</f>
        <v/>
      </c>
      <c r="T63" s="17" t="str">
        <f aca="false">IF(AJ63=0,"",IF(NOT(LH_Ready),"",IF($F63&gt;PFYDate,0,IF(LH_ColPeriod=0,W63-U63+V63,SUMIFS(INDEX(LH_Data,0,LH_ColAcc),INDEX(LH_Data,0,LH_ColFirst),$A63,INDEX(LH_Data,0,LH_ColSur),$B63,INDEX(LH_Data,0,LH_ColCat),BonusCat,INDEX(LH_Data,0,LH_ColPeriod),LH_OpenLabel)*UnitFactor))))</f>
        <v/>
      </c>
      <c r="U63" s="17" t="str">
        <f aca="false">IF(AJ63=0,"",IF(NOT(LH_Ready),"",SUMIFS(INDEX(LH_Data,0,LH_ColAcc),INDEX(LH_Data,0,LH_ColFirst),$A63,INDEX(LH_Data,0,LH_ColSur),$B63,INDEX(LH_Data,0,LH_ColCat),BonusCat,INDEX(LH_Data,0,LH_ColStart),"&gt;="&amp;AK63)*UnitFactor))</f>
        <v/>
      </c>
      <c r="V63" s="17" t="str">
        <f aca="false">IF(AJ63=0,"",IF(NOT(LH_Ready),"",SUMIFS(INDEX(LH_Data,0,LH_ColTaken),INDEX(LH_Data,0,LH_ColFirst),$A63,INDEX(LH_Data,0,LH_ColSur),$B63,INDEX(LH_Data,0,LH_ColCat),BonusCat,INDEX(LH_Data,0,LH_ColStart),"&gt;="&amp;AK63)*UnitFactor))</f>
        <v/>
      </c>
      <c r="W63" s="17" t="str">
        <f aca="false">IF(AJ63=0,"",IF(NOT(LH_Ready),"",IF(BG63=0,0,INDEX(INDEX(LH_Data,0,LH_ColClose),BG63-1)*UnitFactor)))</f>
        <v/>
      </c>
      <c r="X63" s="17" t="str">
        <f aca="false">IF(AJ63=0,"",(MAX(0,BC63-BP63)-MAX(0,BD63-BP63))*HoursPerDay)</f>
        <v/>
      </c>
      <c r="Y63" s="17" t="str">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
      </c>
      <c r="Z63" s="16" t="str">
        <f aca="false">IF(OR(AJ63=0,Y63=""),"",IF(Y63&gt;0,"Yes","No"))</f>
        <v/>
      </c>
      <c r="AA63" s="16"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
      </c>
      <c r="AB63" s="17" t="str">
        <f aca="false">IF(OR(AJ63=0,T63=""),"",MAX(0,BD63-BP63)*HoursPerDay-T63)</f>
        <v/>
      </c>
      <c r="AC63" s="16" t="str">
        <f aca="false">IF(AJ63=0,"",BF63)</f>
        <v/>
      </c>
      <c r="AD63" s="16"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17" t="str">
        <f aca="false">IF(AJ63=0,"",O63-MAX(0,BK63-BP63))</f>
        <v/>
      </c>
      <c r="AF63" s="14" t="str">
        <f aca="false">IF(OR(AJ63=0,AE63="",N(AE63)=0,BL63=""),"",EDATE(AK63,BL63))</f>
        <v/>
      </c>
      <c r="AG63" s="17" t="str">
        <f aca="false">IF(AJ63=0,"",MIN(BC63,BP63))</f>
        <v/>
      </c>
      <c r="AH63" s="12"/>
      <c r="AI63" s="12"/>
      <c r="AJ63" s="16" t="n">
        <f aca="false">IF(OR(LEN($A63&amp;$B63)=0,$F63=""),0,1)</f>
        <v>0</v>
      </c>
      <c r="AK63" s="14" t="str">
        <f aca="false">IF(AJ63=0,"",IF(PreSchemeCounts="No",MAX(SchemeStart,IF($J63&lt;&gt;"",$J63,IF(OR(CasualCounts="Yes",COUNT($G63:$I63)=0),$F63,IF(Apply2026="No",IF($I63="",$F63,$I63),IF(COUNT($H63:$I63)=0,$F63,MIN($H63:$I63)))))),IF($J63&lt;&gt;"",$J63,IF(OR(CasualCounts="Yes",COUNT($G63:$I63)=0),$F63,IF(Apply2026="No",IF($I63="",$F63,$I63),IF(COUNT($H63:$I63)=0,$F63,MIN($H63:$I63)))))))</f>
        <v/>
      </c>
      <c r="AL63" s="16" t="str">
        <f aca="false">IF(AJ63=0,"",COUNT($G63:$I63))</f>
        <v/>
      </c>
      <c r="AM63" s="14" t="str">
        <f aca="false">IF(AJ63=0,"",IFERROR(SMALL($G63:$I63,1),""))</f>
        <v/>
      </c>
      <c r="AN63" s="14" t="str">
        <f aca="false">IF(AJ63=0,"",IFERROR(SMALL($G63:$I63,2),""))</f>
        <v/>
      </c>
      <c r="AO63" s="14" t="str">
        <f aca="false">IF(AJ63=0,"",IFERROR(SMALL($G63:$I63,3),""))</f>
        <v/>
      </c>
      <c r="AP63" s="16" t="str">
        <f aca="false">IF(AJ63=0,"",IF(AM63="","",IF(AM63=$H63,"Part-Time",IF(AM63=$I63,"Full-Time","Casual"))))</f>
        <v/>
      </c>
      <c r="AQ63" s="16" t="str">
        <f aca="false">IF(AJ63=0,"",IF(AN63="","",IF(AN63=$H63,"Part-Time",IF(AN63=$I63,"Full-Time","Casual"))))</f>
        <v/>
      </c>
      <c r="AR63" s="16" t="str">
        <f aca="false">IF(AJ63=0,"",IF(AO63="","",IF(AO63=$H63,"Part-Time",IF(AO63=$I63,"Full-Time","Casual"))))</f>
        <v/>
      </c>
      <c r="AS63" s="16"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
      </c>
      <c r="AT63" s="16" t="str">
        <f aca="false">IF(AJ63=0,"",IF(AL63&lt;2,"",IF(OR(ISNUMBER(SEARCH("full",AQ63)),UPPER(TRIM(AQ63))="FT",UPPER(TRIM(AQ63))="FTE"),"FT",IF(AND(OR(ISNUMBER(SEARCH("part",AQ63)),UPPER(TRIM(AQ63))="PT",UPPER(TRIM(AQ63))="PTE"),Apply2026="Yes",OR($P63="",N($P63)&gt;=PT_MinHours)),"PT","None"))))</f>
        <v/>
      </c>
      <c r="AU63" s="16" t="str">
        <f aca="false">IF(AJ63=0,"",IF(AL63&lt;3,"",IF(OR(ISNUMBER(SEARCH("full",AR63)),UPPER(TRIM(AR63))="FT",UPPER(TRIM(AR63))="FTE"),"FT",IF(AND(OR(ISNUMBER(SEARCH("part",AR63)),UPPER(TRIM(AR63))="PT",UPPER(TRIM(AR63))="PTE"),Apply2026="Yes",OR($P63="",N($P63)&gt;=PT_MinHours)),"PT","None"))))</f>
        <v/>
      </c>
      <c r="AV63" s="16" t="str">
        <f aca="false">IF(AJ63=0,"",IF(AND(AL63&gt;=3,AO63&lt;=AsOfDate),AU63,IF(AND(AL63&gt;=2,AN63&lt;=AsOfDate),AT63,AS63)))</f>
        <v/>
      </c>
      <c r="AW63" s="16" t="str">
        <f aca="false">IF(AJ63=0,"",IF(AsOfDate&lt;AK63,-1,12*(YEAR(AsOfDate)-YEAR(AK63))+MONTH(AsOfDate)-MONTH(AK63)-IF(DAY(AsOfDate)&lt;MIN(DAY(AK63),DAY(EOMONTH(AsOfDate,0))),1,0)))</f>
        <v/>
      </c>
      <c r="AX63" s="16" t="str">
        <f aca="false">IF(AJ63=0,"",IF(OR(AL63&lt;2,AN63&gt;AsOfDate),AW63,IF((AN63-1)&lt;AK63,-1,12*(YEAR((AN63-1))-YEAR(AK63))+MONTH((AN63-1))-MONTH(AK63)-IF(DAY((AN63-1))&lt;MIN(DAY(AK63),DAY(EOMONTH((AN63-1),0))),1,0))))</f>
        <v/>
      </c>
      <c r="AY63" s="16" t="str">
        <f aca="false">IF(AJ63=0,"",IF(OR(AL63&lt;3,AO63&gt;AsOfDate),AW63,IF((AO63-1)&lt;AK63,-1,12*(YEAR((AO63-1))-YEAR(AK63))+MONTH((AO63-1))-MONTH(AK63)-IF(DAY((AO63-1))&lt;MIN(DAY(AK63),DAY(EOMONTH((AO63-1),0))),1,0))))</f>
        <v/>
      </c>
      <c r="AZ63" s="16" t="str">
        <f aca="false">IF(AJ63=0,"",IF(PFYDate&lt;AK63,-1,12*(YEAR(PFYDate)-YEAR(AK63))+MONTH(PFYDate)-MONTH(AK63)-IF(DAY(PFYDate)&lt;MIN(DAY(AK63),DAY(EOMONTH(PFYDate,0))),1,0)))</f>
        <v/>
      </c>
      <c r="BA63" s="16" t="str">
        <f aca="false">IF(AJ63=0,"",IF(OR(AL63&lt;2,AN63&gt;PFYDate),AZ63,IF((AN63-1)&lt;AK63,-1,12*(YEAR((AN63-1))-YEAR(AK63))+MONTH((AN63-1))-MONTH(AK63)-IF(DAY((AN63-1))&lt;MIN(DAY(AK63),DAY(EOMONTH((AN63-1),0))),1,0))))</f>
        <v/>
      </c>
      <c r="BB63" s="16" t="str">
        <f aca="false">IF(AJ63=0,"",IF(OR(AL63&lt;3,AO63&gt;PFYDate),AZ63,IF((AO63-1)&lt;AK63,-1,12*(YEAR((AO63-1))-YEAR(AK63))+MONTH((AO63-1))-MONTH(AK63)-IF(DAY((AO63-1))&lt;MIN(DAY(AK63),DAY(EOMONTH((AO63-1),0))),1,0))))</f>
        <v/>
      </c>
      <c r="BC63" s="16" t="str">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
      </c>
      <c r="BD63" s="16" t="str">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
      </c>
      <c r="BE63" s="16" t="str">
        <f aca="false">IF(AJ63=0,"",IF(AV63="FT",IF(AW63&lt;FT_First,FT_First,IF(AW63&lt;FT_Y5,MIN(FT_Y5,FT_First+FT_Int1*(INT((AW63-FT_First)/FT_Int1)+1)),FT_Y5+12*INT((AW63-FT_Y5)/12)+FT_Int2*(INT(MOD(AW63-FT_Y5,12)/FT_Int2)+1))),IF(AV63="PT",IF(AW63&lt;PT_First,PT_First,PT_First+PT_Int*(INT((AW63-PT_First)/PT_Int)+1)),"")))</f>
        <v/>
      </c>
      <c r="BF63" s="16" t="str">
        <f aca="false">IF(AJ63=0,"",IF(NOT(LH_Ready),0,COUNTIFS(INDEX(LH_Data,0,LH_ColFirst),$A63,INDEX(LH_Data,0,LH_ColSur),$B63,INDEX(LH_Data,0,LH_ColCat),BonusCat)))</f>
        <v/>
      </c>
      <c r="BG63" s="16" t="str">
        <f aca="false">IF(AJ63=0,"",IF(OR(NOT(LH_Ready),BF63=0),0,SUMPRODUCT(MAX((INDEX(LH_Data,0,LH_ColFirst)=$A63)*(INDEX(LH_Data,0,LH_ColSur)=$B63)*(INDEX(LH_Data,0,LH_ColCat)=BonusCat)*ROW(LH_Data)))))</f>
        <v/>
      </c>
      <c r="BH63" s="16" t="str">
        <f aca="false">IF(AJ63=0,"",IF(EOMONTH(AsOfDate,-1)&lt;AK63,-1,12*(YEAR(EOMONTH(AsOfDate,-1))-YEAR(AK63))+MONTH(EOMONTH(AsOfDate,-1))-MONTH(AK63)-IF(DAY(EOMONTH(AsOfDate,-1))&lt;MIN(DAY(AK63),DAY(EOMONTH(EOMONTH(AsOfDate,-1),0))),1,0)))</f>
        <v/>
      </c>
      <c r="BI63" s="16" t="str">
        <f aca="false">IF(AJ63=0,"",IF(OR(AL63&lt;2,AN63&gt;EOMONTH(AsOfDate,-1)),BH63,IF((AN63-1)&lt;AK63,-1,12*(YEAR((AN63-1))-YEAR(AK63))+MONTH((AN63-1))-MONTH(AK63)-IF(DAY((AN63-1))&lt;MIN(DAY(AK63),DAY(EOMONTH((AN63-1),0))),1,0))))</f>
        <v/>
      </c>
      <c r="BJ63" s="16" t="str">
        <f aca="false">IF(AJ63=0,"",IF(OR(AL63&lt;3,AO63&gt;EOMONTH(AsOfDate,-1)),BH63,IF((AO63-1)&lt;AK63,-1,12*(YEAR((AO63-1))-YEAR(AK63))+MONTH((AO63-1))-MONTH(AK63)-IF(DAY((AO63-1))&lt;MIN(DAY(AK63),DAY(EOMONTH((AO63-1),0))),1,0))))</f>
        <v/>
      </c>
      <c r="BK63" s="16" t="str">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
      </c>
      <c r="BL63" s="16" t="str">
        <f aca="false">IF(AJ63=0,"",IF(AV63="FT",IF(AW63&lt;FT_First,"",IF(AW63&lt;FT_Y5,FT_First+FT_Int1*INT((AW63-FT_First)/FT_Int1),FT_Y5+FT_Int2*INT((AW63-FT_Y5)/FT_Int2))),IF(AV63="PT",IF(AW63&lt;PT_First,"",PT_First+PT_Int*INT((AW63-PT_First)/PT_Int)),"")))</f>
        <v/>
      </c>
      <c r="BM63" s="16" t="str">
        <f aca="false">IF(AJ63=0,"",IF((SchemeStart-1)&lt;AK63,-1,12*(YEAR((SchemeStart-1))-YEAR(AK63))+MONTH((SchemeStart-1))-MONTH(AK63)-IF(DAY((SchemeStart-1))&lt;MIN(DAY(AK63),DAY(EOMONTH((SchemeStart-1),0))),1,0)))</f>
        <v/>
      </c>
      <c r="BN63" s="16" t="str">
        <f aca="false">IF(AJ63=0,"",IF(OR(AL63&lt;2,AN63&gt;(SchemeStart-1)),BM63,IF((AN63-1)&lt;AK63,-1,12*(YEAR((AN63-1))-YEAR(AK63))+MONTH((AN63-1))-MONTH(AK63)-IF(DAY((AN63-1))&lt;MIN(DAY(AK63),DAY(EOMONTH((AN63-1),0))),1,0))))</f>
        <v/>
      </c>
      <c r="BO63" s="16" t="str">
        <f aca="false">IF(AJ63=0,"",IF(OR(AL63&lt;3,AO63&gt;(SchemeStart-1)),BM63,IF((AO63-1)&lt;AK63,-1,12*(YEAR((AO63-1))-YEAR(AK63))+MONTH((AO63-1))-MONTH(AK63)-IF(DAY((AO63-1))&lt;MIN(DAY(AK63),DAY(EOMONTH((AO63-1),0))),1,0))))</f>
        <v/>
      </c>
      <c r="BP63" s="16" t="str">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
      </c>
      <c r="BQ63" s="0" t="str">
        <f aca="false">IF(LEN($A63&amp;$B63)=0,"",$A63&amp;" "&amp;$B63)</f>
        <v/>
      </c>
    </row>
    <row r="64" customFormat="false" ht="15" hidden="false" customHeight="false" outlineLevel="0" collapsed="false">
      <c r="A64" s="12"/>
      <c r="B64" s="12"/>
      <c r="C64" s="12"/>
      <c r="D64" s="13"/>
      <c r="E64" s="14" t="str">
        <f aca="false">IF(OR(AJ64=0,$D64=""),"",DATE(YEAR(AsOfDate)+IF(DATE(YEAR(AsOfDate),MONTH($D64),DAY($D64))&lt;=AsOfDate,1,0),MONTH($D64),DAY($D64)))</f>
        <v/>
      </c>
      <c r="F64" s="13"/>
      <c r="G64" s="13"/>
      <c r="H64" s="13"/>
      <c r="I64" s="13"/>
      <c r="J64" s="13"/>
      <c r="K64" s="14" t="str">
        <f aca="false">IF(AJ64=0,"",DATE(YEAR(AsOfDate)+IF(DATE(YEAR(AsOfDate),MONTH(AK64),DAY(AK64))&lt;=AsOfDate,1,0),MONTH(AK64),DAY(AK64)))</f>
        <v/>
      </c>
      <c r="L64" s="15" t="str">
        <f aca="false">IF(AJ64=0,"",ROUND((AsOfDate-AK64)/365.25,1))</f>
        <v/>
      </c>
      <c r="M64" s="16" t="str">
        <f aca="false">IF(AJ64=0,"",IF(AsOfDate&lt;AK64,"-",DATEDIF(AK64,AsOfDate,"y")&amp;"y "&amp;DATEDIF(AK64,AsOfDate,"ym")&amp;"m "&amp;DATEDIF(AK64,AsOfDate,"md")&amp;"d"))</f>
        <v/>
      </c>
      <c r="N64" s="17" t="str">
        <f aca="false">IF(AJ64=0,"",O64*HoursPerDay)</f>
        <v/>
      </c>
      <c r="O64" s="17" t="str">
        <f aca="false">IF(AJ64=0,"",MAX(0,BC64-BP64))</f>
        <v/>
      </c>
      <c r="P64" s="18"/>
      <c r="Q64" s="16"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16" t="str">
        <f aca="false">IF(AJ64=0,"",IF(AV64="None",IF(O64&gt;0,"No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IF(AJ64=0,"",IF(AV64="None","",EDATE(AK64,BE64)))</f>
        <v/>
      </c>
      <c r="T64" s="17" t="str">
        <f aca="false">IF(AJ64=0,"",IF(NOT(LH_Ready),"",IF($F64&gt;PFYDate,0,IF(LH_ColPeriod=0,W64-U64+V64,SUMIFS(INDEX(LH_Data,0,LH_ColAcc),INDEX(LH_Data,0,LH_ColFirst),$A64,INDEX(LH_Data,0,LH_ColSur),$B64,INDEX(LH_Data,0,LH_ColCat),BonusCat,INDEX(LH_Data,0,LH_ColPeriod),LH_OpenLabel)*UnitFactor))))</f>
        <v/>
      </c>
      <c r="U64" s="17" t="str">
        <f aca="false">IF(AJ64=0,"",IF(NOT(LH_Ready),"",SUMIFS(INDEX(LH_Data,0,LH_ColAcc),INDEX(LH_Data,0,LH_ColFirst),$A64,INDEX(LH_Data,0,LH_ColSur),$B64,INDEX(LH_Data,0,LH_ColCat),BonusCat,INDEX(LH_Data,0,LH_ColStart),"&gt;="&amp;AK64)*UnitFactor))</f>
        <v/>
      </c>
      <c r="V64" s="17" t="str">
        <f aca="false">IF(AJ64=0,"",IF(NOT(LH_Ready),"",SUMIFS(INDEX(LH_Data,0,LH_ColTaken),INDEX(LH_Data,0,LH_ColFirst),$A64,INDEX(LH_Data,0,LH_ColSur),$B64,INDEX(LH_Data,0,LH_ColCat),BonusCat,INDEX(LH_Data,0,LH_ColStart),"&gt;="&amp;AK64)*UnitFactor))</f>
        <v/>
      </c>
      <c r="W64" s="17" t="str">
        <f aca="false">IF(AJ64=0,"",IF(NOT(LH_Ready),"",IF(BG64=0,0,INDEX(INDEX(LH_Data,0,LH_ColClose),BG64-1)*UnitFactor)))</f>
        <v/>
      </c>
      <c r="X64" s="17" t="str">
        <f aca="false">IF(AJ64=0,"",(MAX(0,BC64-BP64)-MAX(0,BD64-BP64))*HoursPerDay)</f>
        <v/>
      </c>
      <c r="Y64" s="17" t="str">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
      </c>
      <c r="Z64" s="16" t="str">
        <f aca="false">IF(OR(AJ64=0,Y64=""),"",IF(Y64&gt;0,"Yes","No"))</f>
        <v/>
      </c>
      <c r="AA64" s="16"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
      </c>
      <c r="AB64" s="17" t="str">
        <f aca="false">IF(OR(AJ64=0,T64=""),"",MAX(0,BD64-BP64)*HoursPerDay-T64)</f>
        <v/>
      </c>
      <c r="AC64" s="16" t="str">
        <f aca="false">IF(AJ64=0,"",BF64)</f>
        <v/>
      </c>
      <c r="AD64" s="16"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17" t="str">
        <f aca="false">IF(AJ64=0,"",O64-MAX(0,BK64-BP64))</f>
        <v/>
      </c>
      <c r="AF64" s="14" t="str">
        <f aca="false">IF(OR(AJ64=0,AE64="",N(AE64)=0,BL64=""),"",EDATE(AK64,BL64))</f>
        <v/>
      </c>
      <c r="AG64" s="17" t="str">
        <f aca="false">IF(AJ64=0,"",MIN(BC64,BP64))</f>
        <v/>
      </c>
      <c r="AH64" s="12"/>
      <c r="AI64" s="12"/>
      <c r="AJ64" s="16" t="n">
        <f aca="false">IF(OR(LEN($A64&amp;$B64)=0,$F64=""),0,1)</f>
        <v>0</v>
      </c>
      <c r="AK64" s="14" t="str">
        <f aca="false">IF(AJ64=0,"",IF(PreSchemeCounts="No",MAX(SchemeStart,IF($J64&lt;&gt;"",$J64,IF(OR(CasualCounts="Yes",COUNT($G64:$I64)=0),$F64,IF(Apply2026="No",IF($I64="",$F64,$I64),IF(COUNT($H64:$I64)=0,$F64,MIN($H64:$I64)))))),IF($J64&lt;&gt;"",$J64,IF(OR(CasualCounts="Yes",COUNT($G64:$I64)=0),$F64,IF(Apply2026="No",IF($I64="",$F64,$I64),IF(COUNT($H64:$I64)=0,$F64,MIN($H64:$I64)))))))</f>
        <v/>
      </c>
      <c r="AL64" s="16" t="str">
        <f aca="false">IF(AJ64=0,"",COUNT($G64:$I64))</f>
        <v/>
      </c>
      <c r="AM64" s="14" t="str">
        <f aca="false">IF(AJ64=0,"",IFERROR(SMALL($G64:$I64,1),""))</f>
        <v/>
      </c>
      <c r="AN64" s="14" t="str">
        <f aca="false">IF(AJ64=0,"",IFERROR(SMALL($G64:$I64,2),""))</f>
        <v/>
      </c>
      <c r="AO64" s="14" t="str">
        <f aca="false">IF(AJ64=0,"",IFERROR(SMALL($G64:$I64,3),""))</f>
        <v/>
      </c>
      <c r="AP64" s="16" t="str">
        <f aca="false">IF(AJ64=0,"",IF(AM64="","",IF(AM64=$H64,"Part-Time",IF(AM64=$I64,"Full-Time","Casual"))))</f>
        <v/>
      </c>
      <c r="AQ64" s="16" t="str">
        <f aca="false">IF(AJ64=0,"",IF(AN64="","",IF(AN64=$H64,"Part-Time",IF(AN64=$I64,"Full-Time","Casual"))))</f>
        <v/>
      </c>
      <c r="AR64" s="16" t="str">
        <f aca="false">IF(AJ64=0,"",IF(AO64="","",IF(AO64=$H64,"Part-Time",IF(AO64=$I64,"Full-Time","Casual"))))</f>
        <v/>
      </c>
      <c r="AS64" s="16"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
      </c>
      <c r="AT64" s="16" t="str">
        <f aca="false">IF(AJ64=0,"",IF(AL64&lt;2,"",IF(OR(ISNUMBER(SEARCH("full",AQ64)),UPPER(TRIM(AQ64))="FT",UPPER(TRIM(AQ64))="FTE"),"FT",IF(AND(OR(ISNUMBER(SEARCH("part",AQ64)),UPPER(TRIM(AQ64))="PT",UPPER(TRIM(AQ64))="PTE"),Apply2026="Yes",OR($P64="",N($P64)&gt;=PT_MinHours)),"PT","None"))))</f>
        <v/>
      </c>
      <c r="AU64" s="16" t="str">
        <f aca="false">IF(AJ64=0,"",IF(AL64&lt;3,"",IF(OR(ISNUMBER(SEARCH("full",AR64)),UPPER(TRIM(AR64))="FT",UPPER(TRIM(AR64))="FTE"),"FT",IF(AND(OR(ISNUMBER(SEARCH("part",AR64)),UPPER(TRIM(AR64))="PT",UPPER(TRIM(AR64))="PTE"),Apply2026="Yes",OR($P64="",N($P64)&gt;=PT_MinHours)),"PT","None"))))</f>
        <v/>
      </c>
      <c r="AV64" s="16" t="str">
        <f aca="false">IF(AJ64=0,"",IF(AND(AL64&gt;=3,AO64&lt;=AsOfDate),AU64,IF(AND(AL64&gt;=2,AN64&lt;=AsOfDate),AT64,AS64)))</f>
        <v/>
      </c>
      <c r="AW64" s="16" t="str">
        <f aca="false">IF(AJ64=0,"",IF(AsOfDate&lt;AK64,-1,12*(YEAR(AsOfDate)-YEAR(AK64))+MONTH(AsOfDate)-MONTH(AK64)-IF(DAY(AsOfDate)&lt;MIN(DAY(AK64),DAY(EOMONTH(AsOfDate,0))),1,0)))</f>
        <v/>
      </c>
      <c r="AX64" s="16" t="str">
        <f aca="false">IF(AJ64=0,"",IF(OR(AL64&lt;2,AN64&gt;AsOfDate),AW64,IF((AN64-1)&lt;AK64,-1,12*(YEAR((AN64-1))-YEAR(AK64))+MONTH((AN64-1))-MONTH(AK64)-IF(DAY((AN64-1))&lt;MIN(DAY(AK64),DAY(EOMONTH((AN64-1),0))),1,0))))</f>
        <v/>
      </c>
      <c r="AY64" s="16" t="str">
        <f aca="false">IF(AJ64=0,"",IF(OR(AL64&lt;3,AO64&gt;AsOfDate),AW64,IF((AO64-1)&lt;AK64,-1,12*(YEAR((AO64-1))-YEAR(AK64))+MONTH((AO64-1))-MONTH(AK64)-IF(DAY((AO64-1))&lt;MIN(DAY(AK64),DAY(EOMONTH((AO64-1),0))),1,0))))</f>
        <v/>
      </c>
      <c r="AZ64" s="16" t="str">
        <f aca="false">IF(AJ64=0,"",IF(PFYDate&lt;AK64,-1,12*(YEAR(PFYDate)-YEAR(AK64))+MONTH(PFYDate)-MONTH(AK64)-IF(DAY(PFYDate)&lt;MIN(DAY(AK64),DAY(EOMONTH(PFYDate,0))),1,0)))</f>
        <v/>
      </c>
      <c r="BA64" s="16" t="str">
        <f aca="false">IF(AJ64=0,"",IF(OR(AL64&lt;2,AN64&gt;PFYDate),AZ64,IF((AN64-1)&lt;AK64,-1,12*(YEAR((AN64-1))-YEAR(AK64))+MONTH((AN64-1))-MONTH(AK64)-IF(DAY((AN64-1))&lt;MIN(DAY(AK64),DAY(EOMONTH((AN64-1),0))),1,0))))</f>
        <v/>
      </c>
      <c r="BB64" s="16" t="str">
        <f aca="false">IF(AJ64=0,"",IF(OR(AL64&lt;3,AO64&gt;PFYDate),AZ64,IF((AO64-1)&lt;AK64,-1,12*(YEAR((AO64-1))-YEAR(AK64))+MONTH((AO64-1))-MONTH(AK64)-IF(DAY((AO64-1))&lt;MIN(DAY(AK64),DAY(EOMONTH((AO64-1),0))),1,0))))</f>
        <v/>
      </c>
      <c r="BC64" s="16" t="str">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
      </c>
      <c r="BD64" s="16" t="str">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
      </c>
      <c r="BE64" s="16" t="str">
        <f aca="false">IF(AJ64=0,"",IF(AV64="FT",IF(AW64&lt;FT_First,FT_First,IF(AW64&lt;FT_Y5,MIN(FT_Y5,FT_First+FT_Int1*(INT((AW64-FT_First)/FT_Int1)+1)),FT_Y5+12*INT((AW64-FT_Y5)/12)+FT_Int2*(INT(MOD(AW64-FT_Y5,12)/FT_Int2)+1))),IF(AV64="PT",IF(AW64&lt;PT_First,PT_First,PT_First+PT_Int*(INT((AW64-PT_First)/PT_Int)+1)),"")))</f>
        <v/>
      </c>
      <c r="BF64" s="16" t="str">
        <f aca="false">IF(AJ64=0,"",IF(NOT(LH_Ready),0,COUNTIFS(INDEX(LH_Data,0,LH_ColFirst),$A64,INDEX(LH_Data,0,LH_ColSur),$B64,INDEX(LH_Data,0,LH_ColCat),BonusCat)))</f>
        <v/>
      </c>
      <c r="BG64" s="16" t="str">
        <f aca="false">IF(AJ64=0,"",IF(OR(NOT(LH_Ready),BF64=0),0,SUMPRODUCT(MAX((INDEX(LH_Data,0,LH_ColFirst)=$A64)*(INDEX(LH_Data,0,LH_ColSur)=$B64)*(INDEX(LH_Data,0,LH_ColCat)=BonusCat)*ROW(LH_Data)))))</f>
        <v/>
      </c>
      <c r="BH64" s="16" t="str">
        <f aca="false">IF(AJ64=0,"",IF(EOMONTH(AsOfDate,-1)&lt;AK64,-1,12*(YEAR(EOMONTH(AsOfDate,-1))-YEAR(AK64))+MONTH(EOMONTH(AsOfDate,-1))-MONTH(AK64)-IF(DAY(EOMONTH(AsOfDate,-1))&lt;MIN(DAY(AK64),DAY(EOMONTH(EOMONTH(AsOfDate,-1),0))),1,0)))</f>
        <v/>
      </c>
      <c r="BI64" s="16" t="str">
        <f aca="false">IF(AJ64=0,"",IF(OR(AL64&lt;2,AN64&gt;EOMONTH(AsOfDate,-1)),BH64,IF((AN64-1)&lt;AK64,-1,12*(YEAR((AN64-1))-YEAR(AK64))+MONTH((AN64-1))-MONTH(AK64)-IF(DAY((AN64-1))&lt;MIN(DAY(AK64),DAY(EOMONTH((AN64-1),0))),1,0))))</f>
        <v/>
      </c>
      <c r="BJ64" s="16" t="str">
        <f aca="false">IF(AJ64=0,"",IF(OR(AL64&lt;3,AO64&gt;EOMONTH(AsOfDate,-1)),BH64,IF((AO64-1)&lt;AK64,-1,12*(YEAR((AO64-1))-YEAR(AK64))+MONTH((AO64-1))-MONTH(AK64)-IF(DAY((AO64-1))&lt;MIN(DAY(AK64),DAY(EOMONTH((AO64-1),0))),1,0))))</f>
        <v/>
      </c>
      <c r="BK64" s="16" t="str">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
      </c>
      <c r="BL64" s="16" t="str">
        <f aca="false">IF(AJ64=0,"",IF(AV64="FT",IF(AW64&lt;FT_First,"",IF(AW64&lt;FT_Y5,FT_First+FT_Int1*INT((AW64-FT_First)/FT_Int1),FT_Y5+FT_Int2*INT((AW64-FT_Y5)/FT_Int2))),IF(AV64="PT",IF(AW64&lt;PT_First,"",PT_First+PT_Int*INT((AW64-PT_First)/PT_Int)),"")))</f>
        <v/>
      </c>
      <c r="BM64" s="16" t="str">
        <f aca="false">IF(AJ64=0,"",IF((SchemeStart-1)&lt;AK64,-1,12*(YEAR((SchemeStart-1))-YEAR(AK64))+MONTH((SchemeStart-1))-MONTH(AK64)-IF(DAY((SchemeStart-1))&lt;MIN(DAY(AK64),DAY(EOMONTH((SchemeStart-1),0))),1,0)))</f>
        <v/>
      </c>
      <c r="BN64" s="16" t="str">
        <f aca="false">IF(AJ64=0,"",IF(OR(AL64&lt;2,AN64&gt;(SchemeStart-1)),BM64,IF((AN64-1)&lt;AK64,-1,12*(YEAR((AN64-1))-YEAR(AK64))+MONTH((AN64-1))-MONTH(AK64)-IF(DAY((AN64-1))&lt;MIN(DAY(AK64),DAY(EOMONTH((AN64-1),0))),1,0))))</f>
        <v/>
      </c>
      <c r="BO64" s="16" t="str">
        <f aca="false">IF(AJ64=0,"",IF(OR(AL64&lt;3,AO64&gt;(SchemeStart-1)),BM64,IF((AO64-1)&lt;AK64,-1,12*(YEAR((AO64-1))-YEAR(AK64))+MONTH((AO64-1))-MONTH(AK64)-IF(DAY((AO64-1))&lt;MIN(DAY(AK64),DAY(EOMONTH((AO64-1),0))),1,0))))</f>
        <v/>
      </c>
      <c r="BP64" s="16" t="str">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
      </c>
      <c r="BQ64" s="0" t="str">
        <f aca="false">IF(LEN($A64&amp;$B64)=0,"",$A64&amp;" "&amp;$B64)</f>
        <v/>
      </c>
    </row>
    <row r="65" customFormat="false" ht="15" hidden="false" customHeight="false" outlineLevel="0" collapsed="false">
      <c r="A65" s="12"/>
      <c r="B65" s="12"/>
      <c r="C65" s="12"/>
      <c r="D65" s="13"/>
      <c r="E65" s="14" t="str">
        <f aca="false">IF(OR(AJ65=0,$D65=""),"",DATE(YEAR(AsOfDate)+IF(DATE(YEAR(AsOfDate),MONTH($D65),DAY($D65))&lt;=AsOfDate,1,0),MONTH($D65),DAY($D65)))</f>
        <v/>
      </c>
      <c r="F65" s="13"/>
      <c r="G65" s="13"/>
      <c r="H65" s="13"/>
      <c r="I65" s="13"/>
      <c r="J65" s="13"/>
      <c r="K65" s="14" t="str">
        <f aca="false">IF(AJ65=0,"",DATE(YEAR(AsOfDate)+IF(DATE(YEAR(AsOfDate),MONTH(AK65),DAY(AK65))&lt;=AsOfDate,1,0),MONTH(AK65),DAY(AK65)))</f>
        <v/>
      </c>
      <c r="L65" s="15" t="str">
        <f aca="false">IF(AJ65=0,"",ROUND((AsOfDate-AK65)/365.25,1))</f>
        <v/>
      </c>
      <c r="M65" s="16" t="str">
        <f aca="false">IF(AJ65=0,"",IF(AsOfDate&lt;AK65,"-",DATEDIF(AK65,AsOfDate,"y")&amp;"y "&amp;DATEDIF(AK65,AsOfDate,"ym")&amp;"m "&amp;DATEDIF(AK65,AsOfDate,"md")&amp;"d"))</f>
        <v/>
      </c>
      <c r="N65" s="17" t="str">
        <f aca="false">IF(AJ65=0,"",O65*HoursPerDay)</f>
        <v/>
      </c>
      <c r="O65" s="17" t="str">
        <f aca="false">IF(AJ65=0,"",MAX(0,BC65-BP65))</f>
        <v/>
      </c>
      <c r="P65" s="18"/>
      <c r="Q65" s="16"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16" t="str">
        <f aca="false">IF(AJ65=0,"",IF(AV65="None",IF(O65&gt;0,"No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IF(AJ65=0,"",IF(AV65="None","",EDATE(AK65,BE65)))</f>
        <v/>
      </c>
      <c r="T65" s="17" t="str">
        <f aca="false">IF(AJ65=0,"",IF(NOT(LH_Ready),"",IF($F65&gt;PFYDate,0,IF(LH_ColPeriod=0,W65-U65+V65,SUMIFS(INDEX(LH_Data,0,LH_ColAcc),INDEX(LH_Data,0,LH_ColFirst),$A65,INDEX(LH_Data,0,LH_ColSur),$B65,INDEX(LH_Data,0,LH_ColCat),BonusCat,INDEX(LH_Data,0,LH_ColPeriod),LH_OpenLabel)*UnitFactor))))</f>
        <v/>
      </c>
      <c r="U65" s="17" t="str">
        <f aca="false">IF(AJ65=0,"",IF(NOT(LH_Ready),"",SUMIFS(INDEX(LH_Data,0,LH_ColAcc),INDEX(LH_Data,0,LH_ColFirst),$A65,INDEX(LH_Data,0,LH_ColSur),$B65,INDEX(LH_Data,0,LH_ColCat),BonusCat,INDEX(LH_Data,0,LH_ColStart),"&gt;="&amp;AK65)*UnitFactor))</f>
        <v/>
      </c>
      <c r="V65" s="17" t="str">
        <f aca="false">IF(AJ65=0,"",IF(NOT(LH_Ready),"",SUMIFS(INDEX(LH_Data,0,LH_ColTaken),INDEX(LH_Data,0,LH_ColFirst),$A65,INDEX(LH_Data,0,LH_ColSur),$B65,INDEX(LH_Data,0,LH_ColCat),BonusCat,INDEX(LH_Data,0,LH_ColStart),"&gt;="&amp;AK65)*UnitFactor))</f>
        <v/>
      </c>
      <c r="W65" s="17" t="str">
        <f aca="false">IF(AJ65=0,"",IF(NOT(LH_Ready),"",IF(BG65=0,0,INDEX(INDEX(LH_Data,0,LH_ColClose),BG65-1)*UnitFactor)))</f>
        <v/>
      </c>
      <c r="X65" s="17" t="str">
        <f aca="false">IF(AJ65=0,"",(MAX(0,BC65-BP65)-MAX(0,BD65-BP65))*HoursPerDay)</f>
        <v/>
      </c>
      <c r="Y65" s="17" t="str">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
      </c>
      <c r="Z65" s="16" t="str">
        <f aca="false">IF(OR(AJ65=0,Y65=""),"",IF(Y65&gt;0,"Yes","No"))</f>
        <v/>
      </c>
      <c r="AA65" s="16"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
      </c>
      <c r="AB65" s="17" t="str">
        <f aca="false">IF(OR(AJ65=0,T65=""),"",MAX(0,BD65-BP65)*HoursPerDay-T65)</f>
        <v/>
      </c>
      <c r="AC65" s="16" t="str">
        <f aca="false">IF(AJ65=0,"",BF65)</f>
        <v/>
      </c>
      <c r="AD65" s="16"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17" t="str">
        <f aca="false">IF(AJ65=0,"",O65-MAX(0,BK65-BP65))</f>
        <v/>
      </c>
      <c r="AF65" s="14" t="str">
        <f aca="false">IF(OR(AJ65=0,AE65="",N(AE65)=0,BL65=""),"",EDATE(AK65,BL65))</f>
        <v/>
      </c>
      <c r="AG65" s="17" t="str">
        <f aca="false">IF(AJ65=0,"",MIN(BC65,BP65))</f>
        <v/>
      </c>
      <c r="AH65" s="12"/>
      <c r="AI65" s="12"/>
      <c r="AJ65" s="16" t="n">
        <f aca="false">IF(OR(LEN($A65&amp;$B65)=0,$F65=""),0,1)</f>
        <v>0</v>
      </c>
      <c r="AK65" s="14" t="str">
        <f aca="false">IF(AJ65=0,"",IF(PreSchemeCounts="No",MAX(SchemeStart,IF($J65&lt;&gt;"",$J65,IF(OR(CasualCounts="Yes",COUNT($G65:$I65)=0),$F65,IF(Apply2026="No",IF($I65="",$F65,$I65),IF(COUNT($H65:$I65)=0,$F65,MIN($H65:$I65)))))),IF($J65&lt;&gt;"",$J65,IF(OR(CasualCounts="Yes",COUNT($G65:$I65)=0),$F65,IF(Apply2026="No",IF($I65="",$F65,$I65),IF(COUNT($H65:$I65)=0,$F65,MIN($H65:$I65)))))))</f>
        <v/>
      </c>
      <c r="AL65" s="16" t="str">
        <f aca="false">IF(AJ65=0,"",COUNT($G65:$I65))</f>
        <v/>
      </c>
      <c r="AM65" s="14" t="str">
        <f aca="false">IF(AJ65=0,"",IFERROR(SMALL($G65:$I65,1),""))</f>
        <v/>
      </c>
      <c r="AN65" s="14" t="str">
        <f aca="false">IF(AJ65=0,"",IFERROR(SMALL($G65:$I65,2),""))</f>
        <v/>
      </c>
      <c r="AO65" s="14" t="str">
        <f aca="false">IF(AJ65=0,"",IFERROR(SMALL($G65:$I65,3),""))</f>
        <v/>
      </c>
      <c r="AP65" s="16" t="str">
        <f aca="false">IF(AJ65=0,"",IF(AM65="","",IF(AM65=$H65,"Part-Time",IF(AM65=$I65,"Full-Time","Casual"))))</f>
        <v/>
      </c>
      <c r="AQ65" s="16" t="str">
        <f aca="false">IF(AJ65=0,"",IF(AN65="","",IF(AN65=$H65,"Part-Time",IF(AN65=$I65,"Full-Time","Casual"))))</f>
        <v/>
      </c>
      <c r="AR65" s="16" t="str">
        <f aca="false">IF(AJ65=0,"",IF(AO65="","",IF(AO65=$H65,"Part-Time",IF(AO65=$I65,"Full-Time","Casual"))))</f>
        <v/>
      </c>
      <c r="AS65" s="16"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
      </c>
      <c r="AT65" s="16" t="str">
        <f aca="false">IF(AJ65=0,"",IF(AL65&lt;2,"",IF(OR(ISNUMBER(SEARCH("full",AQ65)),UPPER(TRIM(AQ65))="FT",UPPER(TRIM(AQ65))="FTE"),"FT",IF(AND(OR(ISNUMBER(SEARCH("part",AQ65)),UPPER(TRIM(AQ65))="PT",UPPER(TRIM(AQ65))="PTE"),Apply2026="Yes",OR($P65="",N($P65)&gt;=PT_MinHours)),"PT","None"))))</f>
        <v/>
      </c>
      <c r="AU65" s="16" t="str">
        <f aca="false">IF(AJ65=0,"",IF(AL65&lt;3,"",IF(OR(ISNUMBER(SEARCH("full",AR65)),UPPER(TRIM(AR65))="FT",UPPER(TRIM(AR65))="FTE"),"FT",IF(AND(OR(ISNUMBER(SEARCH("part",AR65)),UPPER(TRIM(AR65))="PT",UPPER(TRIM(AR65))="PTE"),Apply2026="Yes",OR($P65="",N($P65)&gt;=PT_MinHours)),"PT","None"))))</f>
        <v/>
      </c>
      <c r="AV65" s="16" t="str">
        <f aca="false">IF(AJ65=0,"",IF(AND(AL65&gt;=3,AO65&lt;=AsOfDate),AU65,IF(AND(AL65&gt;=2,AN65&lt;=AsOfDate),AT65,AS65)))</f>
        <v/>
      </c>
      <c r="AW65" s="16" t="str">
        <f aca="false">IF(AJ65=0,"",IF(AsOfDate&lt;AK65,-1,12*(YEAR(AsOfDate)-YEAR(AK65))+MONTH(AsOfDate)-MONTH(AK65)-IF(DAY(AsOfDate)&lt;MIN(DAY(AK65),DAY(EOMONTH(AsOfDate,0))),1,0)))</f>
        <v/>
      </c>
      <c r="AX65" s="16" t="str">
        <f aca="false">IF(AJ65=0,"",IF(OR(AL65&lt;2,AN65&gt;AsOfDate),AW65,IF((AN65-1)&lt;AK65,-1,12*(YEAR((AN65-1))-YEAR(AK65))+MONTH((AN65-1))-MONTH(AK65)-IF(DAY((AN65-1))&lt;MIN(DAY(AK65),DAY(EOMONTH((AN65-1),0))),1,0))))</f>
        <v/>
      </c>
      <c r="AY65" s="16" t="str">
        <f aca="false">IF(AJ65=0,"",IF(OR(AL65&lt;3,AO65&gt;AsOfDate),AW65,IF((AO65-1)&lt;AK65,-1,12*(YEAR((AO65-1))-YEAR(AK65))+MONTH((AO65-1))-MONTH(AK65)-IF(DAY((AO65-1))&lt;MIN(DAY(AK65),DAY(EOMONTH((AO65-1),0))),1,0))))</f>
        <v/>
      </c>
      <c r="AZ65" s="16" t="str">
        <f aca="false">IF(AJ65=0,"",IF(PFYDate&lt;AK65,-1,12*(YEAR(PFYDate)-YEAR(AK65))+MONTH(PFYDate)-MONTH(AK65)-IF(DAY(PFYDate)&lt;MIN(DAY(AK65),DAY(EOMONTH(PFYDate,0))),1,0)))</f>
        <v/>
      </c>
      <c r="BA65" s="16" t="str">
        <f aca="false">IF(AJ65=0,"",IF(OR(AL65&lt;2,AN65&gt;PFYDate),AZ65,IF((AN65-1)&lt;AK65,-1,12*(YEAR((AN65-1))-YEAR(AK65))+MONTH((AN65-1))-MONTH(AK65)-IF(DAY((AN65-1))&lt;MIN(DAY(AK65),DAY(EOMONTH((AN65-1),0))),1,0))))</f>
        <v/>
      </c>
      <c r="BB65" s="16" t="str">
        <f aca="false">IF(AJ65=0,"",IF(OR(AL65&lt;3,AO65&gt;PFYDate),AZ65,IF((AO65-1)&lt;AK65,-1,12*(YEAR((AO65-1))-YEAR(AK65))+MONTH((AO65-1))-MONTH(AK65)-IF(DAY((AO65-1))&lt;MIN(DAY(AK65),DAY(EOMONTH((AO65-1),0))),1,0))))</f>
        <v/>
      </c>
      <c r="BC65" s="16" t="str">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
      </c>
      <c r="BD65" s="16" t="str">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
      </c>
      <c r="BE65" s="16" t="str">
        <f aca="false">IF(AJ65=0,"",IF(AV65="FT",IF(AW65&lt;FT_First,FT_First,IF(AW65&lt;FT_Y5,MIN(FT_Y5,FT_First+FT_Int1*(INT((AW65-FT_First)/FT_Int1)+1)),FT_Y5+12*INT((AW65-FT_Y5)/12)+FT_Int2*(INT(MOD(AW65-FT_Y5,12)/FT_Int2)+1))),IF(AV65="PT",IF(AW65&lt;PT_First,PT_First,PT_First+PT_Int*(INT((AW65-PT_First)/PT_Int)+1)),"")))</f>
        <v/>
      </c>
      <c r="BF65" s="16" t="str">
        <f aca="false">IF(AJ65=0,"",IF(NOT(LH_Ready),0,COUNTIFS(INDEX(LH_Data,0,LH_ColFirst),$A65,INDEX(LH_Data,0,LH_ColSur),$B65,INDEX(LH_Data,0,LH_ColCat),BonusCat)))</f>
        <v/>
      </c>
      <c r="BG65" s="16" t="str">
        <f aca="false">IF(AJ65=0,"",IF(OR(NOT(LH_Ready),BF65=0),0,SUMPRODUCT(MAX((INDEX(LH_Data,0,LH_ColFirst)=$A65)*(INDEX(LH_Data,0,LH_ColSur)=$B65)*(INDEX(LH_Data,0,LH_ColCat)=BonusCat)*ROW(LH_Data)))))</f>
        <v/>
      </c>
      <c r="BH65" s="16" t="str">
        <f aca="false">IF(AJ65=0,"",IF(EOMONTH(AsOfDate,-1)&lt;AK65,-1,12*(YEAR(EOMONTH(AsOfDate,-1))-YEAR(AK65))+MONTH(EOMONTH(AsOfDate,-1))-MONTH(AK65)-IF(DAY(EOMONTH(AsOfDate,-1))&lt;MIN(DAY(AK65),DAY(EOMONTH(EOMONTH(AsOfDate,-1),0))),1,0)))</f>
        <v/>
      </c>
      <c r="BI65" s="16" t="str">
        <f aca="false">IF(AJ65=0,"",IF(OR(AL65&lt;2,AN65&gt;EOMONTH(AsOfDate,-1)),BH65,IF((AN65-1)&lt;AK65,-1,12*(YEAR((AN65-1))-YEAR(AK65))+MONTH((AN65-1))-MONTH(AK65)-IF(DAY((AN65-1))&lt;MIN(DAY(AK65),DAY(EOMONTH((AN65-1),0))),1,0))))</f>
        <v/>
      </c>
      <c r="BJ65" s="16" t="str">
        <f aca="false">IF(AJ65=0,"",IF(OR(AL65&lt;3,AO65&gt;EOMONTH(AsOfDate,-1)),BH65,IF((AO65-1)&lt;AK65,-1,12*(YEAR((AO65-1))-YEAR(AK65))+MONTH((AO65-1))-MONTH(AK65)-IF(DAY((AO65-1))&lt;MIN(DAY(AK65),DAY(EOMONTH((AO65-1),0))),1,0))))</f>
        <v/>
      </c>
      <c r="BK65" s="16" t="str">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
      </c>
      <c r="BL65" s="16" t="str">
        <f aca="false">IF(AJ65=0,"",IF(AV65="FT",IF(AW65&lt;FT_First,"",IF(AW65&lt;FT_Y5,FT_First+FT_Int1*INT((AW65-FT_First)/FT_Int1),FT_Y5+FT_Int2*INT((AW65-FT_Y5)/FT_Int2))),IF(AV65="PT",IF(AW65&lt;PT_First,"",PT_First+PT_Int*INT((AW65-PT_First)/PT_Int)),"")))</f>
        <v/>
      </c>
      <c r="BM65" s="16" t="str">
        <f aca="false">IF(AJ65=0,"",IF((SchemeStart-1)&lt;AK65,-1,12*(YEAR((SchemeStart-1))-YEAR(AK65))+MONTH((SchemeStart-1))-MONTH(AK65)-IF(DAY((SchemeStart-1))&lt;MIN(DAY(AK65),DAY(EOMONTH((SchemeStart-1),0))),1,0)))</f>
        <v/>
      </c>
      <c r="BN65" s="16" t="str">
        <f aca="false">IF(AJ65=0,"",IF(OR(AL65&lt;2,AN65&gt;(SchemeStart-1)),BM65,IF((AN65-1)&lt;AK65,-1,12*(YEAR((AN65-1))-YEAR(AK65))+MONTH((AN65-1))-MONTH(AK65)-IF(DAY((AN65-1))&lt;MIN(DAY(AK65),DAY(EOMONTH((AN65-1),0))),1,0))))</f>
        <v/>
      </c>
      <c r="BO65" s="16" t="str">
        <f aca="false">IF(AJ65=0,"",IF(OR(AL65&lt;3,AO65&gt;(SchemeStart-1)),BM65,IF((AO65-1)&lt;AK65,-1,12*(YEAR((AO65-1))-YEAR(AK65))+MONTH((AO65-1))-MONTH(AK65)-IF(DAY((AO65-1))&lt;MIN(DAY(AK65),DAY(EOMONTH((AO65-1),0))),1,0))))</f>
        <v/>
      </c>
      <c r="BP65" s="16" t="str">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
      </c>
      <c r="BQ65" s="0" t="str">
        <f aca="false">IF(LEN($A65&amp;$B65)=0,"",$A65&amp;" "&amp;$B65)</f>
        <v/>
      </c>
    </row>
    <row r="66" customFormat="false" ht="15" hidden="false" customHeight="false" outlineLevel="0" collapsed="false">
      <c r="A66" s="12"/>
      <c r="B66" s="12"/>
      <c r="C66" s="12"/>
      <c r="D66" s="13"/>
      <c r="E66" s="14" t="str">
        <f aca="false">IF(OR(AJ66=0,$D66=""),"",DATE(YEAR(AsOfDate)+IF(DATE(YEAR(AsOfDate),MONTH($D66),DAY($D66))&lt;=AsOfDate,1,0),MONTH($D66),DAY($D66)))</f>
        <v/>
      </c>
      <c r="F66" s="13"/>
      <c r="G66" s="13"/>
      <c r="H66" s="13"/>
      <c r="I66" s="13"/>
      <c r="J66" s="13"/>
      <c r="K66" s="14" t="str">
        <f aca="false">IF(AJ66=0,"",DATE(YEAR(AsOfDate)+IF(DATE(YEAR(AsOfDate),MONTH(AK66),DAY(AK66))&lt;=AsOfDate,1,0),MONTH(AK66),DAY(AK66)))</f>
        <v/>
      </c>
      <c r="L66" s="15" t="str">
        <f aca="false">IF(AJ66=0,"",ROUND((AsOfDate-AK66)/365.25,1))</f>
        <v/>
      </c>
      <c r="M66" s="16" t="str">
        <f aca="false">IF(AJ66=0,"",IF(AsOfDate&lt;AK66,"-",DATEDIF(AK66,AsOfDate,"y")&amp;"y "&amp;DATEDIF(AK66,AsOfDate,"ym")&amp;"m "&amp;DATEDIF(AK66,AsOfDate,"md")&amp;"d"))</f>
        <v/>
      </c>
      <c r="N66" s="17" t="str">
        <f aca="false">IF(AJ66=0,"",O66*HoursPerDay)</f>
        <v/>
      </c>
      <c r="O66" s="17" t="str">
        <f aca="false">IF(AJ66=0,"",MAX(0,BC66-BP66))</f>
        <v/>
      </c>
      <c r="P66" s="18"/>
      <c r="Q66" s="16"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16" t="str">
        <f aca="false">IF(AJ66=0,"",IF(AV66="None",IF(O66&gt;0,"No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IF(AJ66=0,"",IF(AV66="None","",EDATE(AK66,BE66)))</f>
        <v/>
      </c>
      <c r="T66" s="17" t="str">
        <f aca="false">IF(AJ66=0,"",IF(NOT(LH_Ready),"",IF($F66&gt;PFYDate,0,IF(LH_ColPeriod=0,W66-U66+V66,SUMIFS(INDEX(LH_Data,0,LH_ColAcc),INDEX(LH_Data,0,LH_ColFirst),$A66,INDEX(LH_Data,0,LH_ColSur),$B66,INDEX(LH_Data,0,LH_ColCat),BonusCat,INDEX(LH_Data,0,LH_ColPeriod),LH_OpenLabel)*UnitFactor))))</f>
        <v/>
      </c>
      <c r="U66" s="17" t="str">
        <f aca="false">IF(AJ66=0,"",IF(NOT(LH_Ready),"",SUMIFS(INDEX(LH_Data,0,LH_ColAcc),INDEX(LH_Data,0,LH_ColFirst),$A66,INDEX(LH_Data,0,LH_ColSur),$B66,INDEX(LH_Data,0,LH_ColCat),BonusCat,INDEX(LH_Data,0,LH_ColStart),"&gt;="&amp;AK66)*UnitFactor))</f>
        <v/>
      </c>
      <c r="V66" s="17" t="str">
        <f aca="false">IF(AJ66=0,"",IF(NOT(LH_Ready),"",SUMIFS(INDEX(LH_Data,0,LH_ColTaken),INDEX(LH_Data,0,LH_ColFirst),$A66,INDEX(LH_Data,0,LH_ColSur),$B66,INDEX(LH_Data,0,LH_ColCat),BonusCat,INDEX(LH_Data,0,LH_ColStart),"&gt;="&amp;AK66)*UnitFactor))</f>
        <v/>
      </c>
      <c r="W66" s="17" t="str">
        <f aca="false">IF(AJ66=0,"",IF(NOT(LH_Ready),"",IF(BG66=0,0,INDEX(INDEX(LH_Data,0,LH_ColClose),BG66-1)*UnitFactor)))</f>
        <v/>
      </c>
      <c r="X66" s="17" t="str">
        <f aca="false">IF(AJ66=0,"",(MAX(0,BC66-BP66)-MAX(0,BD66-BP66))*HoursPerDay)</f>
        <v/>
      </c>
      <c r="Y66" s="17" t="str">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
      </c>
      <c r="Z66" s="16" t="str">
        <f aca="false">IF(OR(AJ66=0,Y66=""),"",IF(Y66&gt;0,"Yes","No"))</f>
        <v/>
      </c>
      <c r="AA66" s="16"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
      </c>
      <c r="AB66" s="17" t="str">
        <f aca="false">IF(OR(AJ66=0,T66=""),"",MAX(0,BD66-BP66)*HoursPerDay-T66)</f>
        <v/>
      </c>
      <c r="AC66" s="16" t="str">
        <f aca="false">IF(AJ66=0,"",BF66)</f>
        <v/>
      </c>
      <c r="AD66" s="16"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17" t="str">
        <f aca="false">IF(AJ66=0,"",O66-MAX(0,BK66-BP66))</f>
        <v/>
      </c>
      <c r="AF66" s="14" t="str">
        <f aca="false">IF(OR(AJ66=0,AE66="",N(AE66)=0,BL66=""),"",EDATE(AK66,BL66))</f>
        <v/>
      </c>
      <c r="AG66" s="17" t="str">
        <f aca="false">IF(AJ66=0,"",MIN(BC66,BP66))</f>
        <v/>
      </c>
      <c r="AH66" s="12"/>
      <c r="AI66" s="12"/>
      <c r="AJ66" s="16" t="n">
        <f aca="false">IF(OR(LEN($A66&amp;$B66)=0,$F66=""),0,1)</f>
        <v>0</v>
      </c>
      <c r="AK66" s="14" t="str">
        <f aca="false">IF(AJ66=0,"",IF(PreSchemeCounts="No",MAX(SchemeStart,IF($J66&lt;&gt;"",$J66,IF(OR(CasualCounts="Yes",COUNT($G66:$I66)=0),$F66,IF(Apply2026="No",IF($I66="",$F66,$I66),IF(COUNT($H66:$I66)=0,$F66,MIN($H66:$I66)))))),IF($J66&lt;&gt;"",$J66,IF(OR(CasualCounts="Yes",COUNT($G66:$I66)=0),$F66,IF(Apply2026="No",IF($I66="",$F66,$I66),IF(COUNT($H66:$I66)=0,$F66,MIN($H66:$I66)))))))</f>
        <v/>
      </c>
      <c r="AL66" s="16" t="str">
        <f aca="false">IF(AJ66=0,"",COUNT($G66:$I66))</f>
        <v/>
      </c>
      <c r="AM66" s="14" t="str">
        <f aca="false">IF(AJ66=0,"",IFERROR(SMALL($G66:$I66,1),""))</f>
        <v/>
      </c>
      <c r="AN66" s="14" t="str">
        <f aca="false">IF(AJ66=0,"",IFERROR(SMALL($G66:$I66,2),""))</f>
        <v/>
      </c>
      <c r="AO66" s="14" t="str">
        <f aca="false">IF(AJ66=0,"",IFERROR(SMALL($G66:$I66,3),""))</f>
        <v/>
      </c>
      <c r="AP66" s="16" t="str">
        <f aca="false">IF(AJ66=0,"",IF(AM66="","",IF(AM66=$H66,"Part-Time",IF(AM66=$I66,"Full-Time","Casual"))))</f>
        <v/>
      </c>
      <c r="AQ66" s="16" t="str">
        <f aca="false">IF(AJ66=0,"",IF(AN66="","",IF(AN66=$H66,"Part-Time",IF(AN66=$I66,"Full-Time","Casual"))))</f>
        <v/>
      </c>
      <c r="AR66" s="16" t="str">
        <f aca="false">IF(AJ66=0,"",IF(AO66="","",IF(AO66=$H66,"Part-Time",IF(AO66=$I66,"Full-Time","Casual"))))</f>
        <v/>
      </c>
      <c r="AS66" s="16"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
      </c>
      <c r="AT66" s="16" t="str">
        <f aca="false">IF(AJ66=0,"",IF(AL66&lt;2,"",IF(OR(ISNUMBER(SEARCH("full",AQ66)),UPPER(TRIM(AQ66))="FT",UPPER(TRIM(AQ66))="FTE"),"FT",IF(AND(OR(ISNUMBER(SEARCH("part",AQ66)),UPPER(TRIM(AQ66))="PT",UPPER(TRIM(AQ66))="PTE"),Apply2026="Yes",OR($P66="",N($P66)&gt;=PT_MinHours)),"PT","None"))))</f>
        <v/>
      </c>
      <c r="AU66" s="16" t="str">
        <f aca="false">IF(AJ66=0,"",IF(AL66&lt;3,"",IF(OR(ISNUMBER(SEARCH("full",AR66)),UPPER(TRIM(AR66))="FT",UPPER(TRIM(AR66))="FTE"),"FT",IF(AND(OR(ISNUMBER(SEARCH("part",AR66)),UPPER(TRIM(AR66))="PT",UPPER(TRIM(AR66))="PTE"),Apply2026="Yes",OR($P66="",N($P66)&gt;=PT_MinHours)),"PT","None"))))</f>
        <v/>
      </c>
      <c r="AV66" s="16" t="str">
        <f aca="false">IF(AJ66=0,"",IF(AND(AL66&gt;=3,AO66&lt;=AsOfDate),AU66,IF(AND(AL66&gt;=2,AN66&lt;=AsOfDate),AT66,AS66)))</f>
        <v/>
      </c>
      <c r="AW66" s="16" t="str">
        <f aca="false">IF(AJ66=0,"",IF(AsOfDate&lt;AK66,-1,12*(YEAR(AsOfDate)-YEAR(AK66))+MONTH(AsOfDate)-MONTH(AK66)-IF(DAY(AsOfDate)&lt;MIN(DAY(AK66),DAY(EOMONTH(AsOfDate,0))),1,0)))</f>
        <v/>
      </c>
      <c r="AX66" s="16" t="str">
        <f aca="false">IF(AJ66=0,"",IF(OR(AL66&lt;2,AN66&gt;AsOfDate),AW66,IF((AN66-1)&lt;AK66,-1,12*(YEAR((AN66-1))-YEAR(AK66))+MONTH((AN66-1))-MONTH(AK66)-IF(DAY((AN66-1))&lt;MIN(DAY(AK66),DAY(EOMONTH((AN66-1),0))),1,0))))</f>
        <v/>
      </c>
      <c r="AY66" s="16" t="str">
        <f aca="false">IF(AJ66=0,"",IF(OR(AL66&lt;3,AO66&gt;AsOfDate),AW66,IF((AO66-1)&lt;AK66,-1,12*(YEAR((AO66-1))-YEAR(AK66))+MONTH((AO66-1))-MONTH(AK66)-IF(DAY((AO66-1))&lt;MIN(DAY(AK66),DAY(EOMONTH((AO66-1),0))),1,0))))</f>
        <v/>
      </c>
      <c r="AZ66" s="16" t="str">
        <f aca="false">IF(AJ66=0,"",IF(PFYDate&lt;AK66,-1,12*(YEAR(PFYDate)-YEAR(AK66))+MONTH(PFYDate)-MONTH(AK66)-IF(DAY(PFYDate)&lt;MIN(DAY(AK66),DAY(EOMONTH(PFYDate,0))),1,0)))</f>
        <v/>
      </c>
      <c r="BA66" s="16" t="str">
        <f aca="false">IF(AJ66=0,"",IF(OR(AL66&lt;2,AN66&gt;PFYDate),AZ66,IF((AN66-1)&lt;AK66,-1,12*(YEAR((AN66-1))-YEAR(AK66))+MONTH((AN66-1))-MONTH(AK66)-IF(DAY((AN66-1))&lt;MIN(DAY(AK66),DAY(EOMONTH((AN66-1),0))),1,0))))</f>
        <v/>
      </c>
      <c r="BB66" s="16" t="str">
        <f aca="false">IF(AJ66=0,"",IF(OR(AL66&lt;3,AO66&gt;PFYDate),AZ66,IF((AO66-1)&lt;AK66,-1,12*(YEAR((AO66-1))-YEAR(AK66))+MONTH((AO66-1))-MONTH(AK66)-IF(DAY((AO66-1))&lt;MIN(DAY(AK66),DAY(EOMONTH((AO66-1),0))),1,0))))</f>
        <v/>
      </c>
      <c r="BC66" s="16" t="str">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
      </c>
      <c r="BD66" s="16" t="str">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
      </c>
      <c r="BE66" s="16" t="str">
        <f aca="false">IF(AJ66=0,"",IF(AV66="FT",IF(AW66&lt;FT_First,FT_First,IF(AW66&lt;FT_Y5,MIN(FT_Y5,FT_First+FT_Int1*(INT((AW66-FT_First)/FT_Int1)+1)),FT_Y5+12*INT((AW66-FT_Y5)/12)+FT_Int2*(INT(MOD(AW66-FT_Y5,12)/FT_Int2)+1))),IF(AV66="PT",IF(AW66&lt;PT_First,PT_First,PT_First+PT_Int*(INT((AW66-PT_First)/PT_Int)+1)),"")))</f>
        <v/>
      </c>
      <c r="BF66" s="16" t="str">
        <f aca="false">IF(AJ66=0,"",IF(NOT(LH_Ready),0,COUNTIFS(INDEX(LH_Data,0,LH_ColFirst),$A66,INDEX(LH_Data,0,LH_ColSur),$B66,INDEX(LH_Data,0,LH_ColCat),BonusCat)))</f>
        <v/>
      </c>
      <c r="BG66" s="16" t="str">
        <f aca="false">IF(AJ66=0,"",IF(OR(NOT(LH_Ready),BF66=0),0,SUMPRODUCT(MAX((INDEX(LH_Data,0,LH_ColFirst)=$A66)*(INDEX(LH_Data,0,LH_ColSur)=$B66)*(INDEX(LH_Data,0,LH_ColCat)=BonusCat)*ROW(LH_Data)))))</f>
        <v/>
      </c>
      <c r="BH66" s="16" t="str">
        <f aca="false">IF(AJ66=0,"",IF(EOMONTH(AsOfDate,-1)&lt;AK66,-1,12*(YEAR(EOMONTH(AsOfDate,-1))-YEAR(AK66))+MONTH(EOMONTH(AsOfDate,-1))-MONTH(AK66)-IF(DAY(EOMONTH(AsOfDate,-1))&lt;MIN(DAY(AK66),DAY(EOMONTH(EOMONTH(AsOfDate,-1),0))),1,0)))</f>
        <v/>
      </c>
      <c r="BI66" s="16" t="str">
        <f aca="false">IF(AJ66=0,"",IF(OR(AL66&lt;2,AN66&gt;EOMONTH(AsOfDate,-1)),BH66,IF((AN66-1)&lt;AK66,-1,12*(YEAR((AN66-1))-YEAR(AK66))+MONTH((AN66-1))-MONTH(AK66)-IF(DAY((AN66-1))&lt;MIN(DAY(AK66),DAY(EOMONTH((AN66-1),0))),1,0))))</f>
        <v/>
      </c>
      <c r="BJ66" s="16" t="str">
        <f aca="false">IF(AJ66=0,"",IF(OR(AL66&lt;3,AO66&gt;EOMONTH(AsOfDate,-1)),BH66,IF((AO66-1)&lt;AK66,-1,12*(YEAR((AO66-1))-YEAR(AK66))+MONTH((AO66-1))-MONTH(AK66)-IF(DAY((AO66-1))&lt;MIN(DAY(AK66),DAY(EOMONTH((AO66-1),0))),1,0))))</f>
        <v/>
      </c>
      <c r="BK66" s="16" t="str">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
      </c>
      <c r="BL66" s="16" t="str">
        <f aca="false">IF(AJ66=0,"",IF(AV66="FT",IF(AW66&lt;FT_First,"",IF(AW66&lt;FT_Y5,FT_First+FT_Int1*INT((AW66-FT_First)/FT_Int1),FT_Y5+FT_Int2*INT((AW66-FT_Y5)/FT_Int2))),IF(AV66="PT",IF(AW66&lt;PT_First,"",PT_First+PT_Int*INT((AW66-PT_First)/PT_Int)),"")))</f>
        <v/>
      </c>
      <c r="BM66" s="16" t="str">
        <f aca="false">IF(AJ66=0,"",IF((SchemeStart-1)&lt;AK66,-1,12*(YEAR((SchemeStart-1))-YEAR(AK66))+MONTH((SchemeStart-1))-MONTH(AK66)-IF(DAY((SchemeStart-1))&lt;MIN(DAY(AK66),DAY(EOMONTH((SchemeStart-1),0))),1,0)))</f>
        <v/>
      </c>
      <c r="BN66" s="16" t="str">
        <f aca="false">IF(AJ66=0,"",IF(OR(AL66&lt;2,AN66&gt;(SchemeStart-1)),BM66,IF((AN66-1)&lt;AK66,-1,12*(YEAR((AN66-1))-YEAR(AK66))+MONTH((AN66-1))-MONTH(AK66)-IF(DAY((AN66-1))&lt;MIN(DAY(AK66),DAY(EOMONTH((AN66-1),0))),1,0))))</f>
        <v/>
      </c>
      <c r="BO66" s="16" t="str">
        <f aca="false">IF(AJ66=0,"",IF(OR(AL66&lt;3,AO66&gt;(SchemeStart-1)),BM66,IF((AO66-1)&lt;AK66,-1,12*(YEAR((AO66-1))-YEAR(AK66))+MONTH((AO66-1))-MONTH(AK66)-IF(DAY((AO66-1))&lt;MIN(DAY(AK66),DAY(EOMONTH((AO66-1),0))),1,0))))</f>
        <v/>
      </c>
      <c r="BP66" s="16" t="str">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
      </c>
      <c r="BQ66" s="0" t="str">
        <f aca="false">IF(LEN($A66&amp;$B66)=0,"",$A66&amp;" "&amp;$B66)</f>
        <v/>
      </c>
    </row>
    <row r="67" customFormat="false" ht="15" hidden="false" customHeight="false" outlineLevel="0" collapsed="false">
      <c r="A67" s="12"/>
      <c r="B67" s="12"/>
      <c r="C67" s="12"/>
      <c r="D67" s="13"/>
      <c r="E67" s="14" t="str">
        <f aca="false">IF(OR(AJ67=0,$D67=""),"",DATE(YEAR(AsOfDate)+IF(DATE(YEAR(AsOfDate),MONTH($D67),DAY($D67))&lt;=AsOfDate,1,0),MONTH($D67),DAY($D67)))</f>
        <v/>
      </c>
      <c r="F67" s="13"/>
      <c r="G67" s="13"/>
      <c r="H67" s="13"/>
      <c r="I67" s="13"/>
      <c r="J67" s="13"/>
      <c r="K67" s="14" t="str">
        <f aca="false">IF(AJ67=0,"",DATE(YEAR(AsOfDate)+IF(DATE(YEAR(AsOfDate),MONTH(AK67),DAY(AK67))&lt;=AsOfDate,1,0),MONTH(AK67),DAY(AK67)))</f>
        <v/>
      </c>
      <c r="L67" s="15" t="str">
        <f aca="false">IF(AJ67=0,"",ROUND((AsOfDate-AK67)/365.25,1))</f>
        <v/>
      </c>
      <c r="M67" s="16" t="str">
        <f aca="false">IF(AJ67=0,"",IF(AsOfDate&lt;AK67,"-",DATEDIF(AK67,AsOfDate,"y")&amp;"y "&amp;DATEDIF(AK67,AsOfDate,"ym")&amp;"m "&amp;DATEDIF(AK67,AsOfDate,"md")&amp;"d"))</f>
        <v/>
      </c>
      <c r="N67" s="17" t="str">
        <f aca="false">IF(AJ67=0,"",O67*HoursPerDay)</f>
        <v/>
      </c>
      <c r="O67" s="17" t="str">
        <f aca="false">IF(AJ67=0,"",MAX(0,BC67-BP67))</f>
        <v/>
      </c>
      <c r="P67" s="18"/>
      <c r="Q67" s="16"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16" t="str">
        <f aca="false">IF(AJ67=0,"",IF(AV67="None",IF(O67&gt;0,"No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IF(AJ67=0,"",IF(AV67="None","",EDATE(AK67,BE67)))</f>
        <v/>
      </c>
      <c r="T67" s="17" t="str">
        <f aca="false">IF(AJ67=0,"",IF(NOT(LH_Ready),"",IF($F67&gt;PFYDate,0,IF(LH_ColPeriod=0,W67-U67+V67,SUMIFS(INDEX(LH_Data,0,LH_ColAcc),INDEX(LH_Data,0,LH_ColFirst),$A67,INDEX(LH_Data,0,LH_ColSur),$B67,INDEX(LH_Data,0,LH_ColCat),BonusCat,INDEX(LH_Data,0,LH_ColPeriod),LH_OpenLabel)*UnitFactor))))</f>
        <v/>
      </c>
      <c r="U67" s="17" t="str">
        <f aca="false">IF(AJ67=0,"",IF(NOT(LH_Ready),"",SUMIFS(INDEX(LH_Data,0,LH_ColAcc),INDEX(LH_Data,0,LH_ColFirst),$A67,INDEX(LH_Data,0,LH_ColSur),$B67,INDEX(LH_Data,0,LH_ColCat),BonusCat,INDEX(LH_Data,0,LH_ColStart),"&gt;="&amp;AK67)*UnitFactor))</f>
        <v/>
      </c>
      <c r="V67" s="17" t="str">
        <f aca="false">IF(AJ67=0,"",IF(NOT(LH_Ready),"",SUMIFS(INDEX(LH_Data,0,LH_ColTaken),INDEX(LH_Data,0,LH_ColFirst),$A67,INDEX(LH_Data,0,LH_ColSur),$B67,INDEX(LH_Data,0,LH_ColCat),BonusCat,INDEX(LH_Data,0,LH_ColStart),"&gt;="&amp;AK67)*UnitFactor))</f>
        <v/>
      </c>
      <c r="W67" s="17" t="str">
        <f aca="false">IF(AJ67=0,"",IF(NOT(LH_Ready),"",IF(BG67=0,0,INDEX(INDEX(LH_Data,0,LH_ColClose),BG67-1)*UnitFactor)))</f>
        <v/>
      </c>
      <c r="X67" s="17" t="str">
        <f aca="false">IF(AJ67=0,"",(MAX(0,BC67-BP67)-MAX(0,BD67-BP67))*HoursPerDay)</f>
        <v/>
      </c>
      <c r="Y67" s="17" t="str">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
      </c>
      <c r="Z67" s="16" t="str">
        <f aca="false">IF(OR(AJ67=0,Y67=""),"",IF(Y67&gt;0,"Yes","No"))</f>
        <v/>
      </c>
      <c r="AA67" s="16"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
      </c>
      <c r="AB67" s="17" t="str">
        <f aca="false">IF(OR(AJ67=0,T67=""),"",MAX(0,BD67-BP67)*HoursPerDay-T67)</f>
        <v/>
      </c>
      <c r="AC67" s="16" t="str">
        <f aca="false">IF(AJ67=0,"",BF67)</f>
        <v/>
      </c>
      <c r="AD67" s="16"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17" t="str">
        <f aca="false">IF(AJ67=0,"",O67-MAX(0,BK67-BP67))</f>
        <v/>
      </c>
      <c r="AF67" s="14" t="str">
        <f aca="false">IF(OR(AJ67=0,AE67="",N(AE67)=0,BL67=""),"",EDATE(AK67,BL67))</f>
        <v/>
      </c>
      <c r="AG67" s="17" t="str">
        <f aca="false">IF(AJ67=0,"",MIN(BC67,BP67))</f>
        <v/>
      </c>
      <c r="AH67" s="12"/>
      <c r="AI67" s="12"/>
      <c r="AJ67" s="16" t="n">
        <f aca="false">IF(OR(LEN($A67&amp;$B67)=0,$F67=""),0,1)</f>
        <v>0</v>
      </c>
      <c r="AK67" s="14" t="str">
        <f aca="false">IF(AJ67=0,"",IF(PreSchemeCounts="No",MAX(SchemeStart,IF($J67&lt;&gt;"",$J67,IF(OR(CasualCounts="Yes",COUNT($G67:$I67)=0),$F67,IF(Apply2026="No",IF($I67="",$F67,$I67),IF(COUNT($H67:$I67)=0,$F67,MIN($H67:$I67)))))),IF($J67&lt;&gt;"",$J67,IF(OR(CasualCounts="Yes",COUNT($G67:$I67)=0),$F67,IF(Apply2026="No",IF($I67="",$F67,$I67),IF(COUNT($H67:$I67)=0,$F67,MIN($H67:$I67)))))))</f>
        <v/>
      </c>
      <c r="AL67" s="16" t="str">
        <f aca="false">IF(AJ67=0,"",COUNT($G67:$I67))</f>
        <v/>
      </c>
      <c r="AM67" s="14" t="str">
        <f aca="false">IF(AJ67=0,"",IFERROR(SMALL($G67:$I67,1),""))</f>
        <v/>
      </c>
      <c r="AN67" s="14" t="str">
        <f aca="false">IF(AJ67=0,"",IFERROR(SMALL($G67:$I67,2),""))</f>
        <v/>
      </c>
      <c r="AO67" s="14" t="str">
        <f aca="false">IF(AJ67=0,"",IFERROR(SMALL($G67:$I67,3),""))</f>
        <v/>
      </c>
      <c r="AP67" s="16" t="str">
        <f aca="false">IF(AJ67=0,"",IF(AM67="","",IF(AM67=$H67,"Part-Time",IF(AM67=$I67,"Full-Time","Casual"))))</f>
        <v/>
      </c>
      <c r="AQ67" s="16" t="str">
        <f aca="false">IF(AJ67=0,"",IF(AN67="","",IF(AN67=$H67,"Part-Time",IF(AN67=$I67,"Full-Time","Casual"))))</f>
        <v/>
      </c>
      <c r="AR67" s="16" t="str">
        <f aca="false">IF(AJ67=0,"",IF(AO67="","",IF(AO67=$H67,"Part-Time",IF(AO67=$I67,"Full-Time","Casual"))))</f>
        <v/>
      </c>
      <c r="AS67" s="16"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
      </c>
      <c r="AT67" s="16" t="str">
        <f aca="false">IF(AJ67=0,"",IF(AL67&lt;2,"",IF(OR(ISNUMBER(SEARCH("full",AQ67)),UPPER(TRIM(AQ67))="FT",UPPER(TRIM(AQ67))="FTE"),"FT",IF(AND(OR(ISNUMBER(SEARCH("part",AQ67)),UPPER(TRIM(AQ67))="PT",UPPER(TRIM(AQ67))="PTE"),Apply2026="Yes",OR($P67="",N($P67)&gt;=PT_MinHours)),"PT","None"))))</f>
        <v/>
      </c>
      <c r="AU67" s="16" t="str">
        <f aca="false">IF(AJ67=0,"",IF(AL67&lt;3,"",IF(OR(ISNUMBER(SEARCH("full",AR67)),UPPER(TRIM(AR67))="FT",UPPER(TRIM(AR67))="FTE"),"FT",IF(AND(OR(ISNUMBER(SEARCH("part",AR67)),UPPER(TRIM(AR67))="PT",UPPER(TRIM(AR67))="PTE"),Apply2026="Yes",OR($P67="",N($P67)&gt;=PT_MinHours)),"PT","None"))))</f>
        <v/>
      </c>
      <c r="AV67" s="16" t="str">
        <f aca="false">IF(AJ67=0,"",IF(AND(AL67&gt;=3,AO67&lt;=AsOfDate),AU67,IF(AND(AL67&gt;=2,AN67&lt;=AsOfDate),AT67,AS67)))</f>
        <v/>
      </c>
      <c r="AW67" s="16" t="str">
        <f aca="false">IF(AJ67=0,"",IF(AsOfDate&lt;AK67,-1,12*(YEAR(AsOfDate)-YEAR(AK67))+MONTH(AsOfDate)-MONTH(AK67)-IF(DAY(AsOfDate)&lt;MIN(DAY(AK67),DAY(EOMONTH(AsOfDate,0))),1,0)))</f>
        <v/>
      </c>
      <c r="AX67" s="16" t="str">
        <f aca="false">IF(AJ67=0,"",IF(OR(AL67&lt;2,AN67&gt;AsOfDate),AW67,IF((AN67-1)&lt;AK67,-1,12*(YEAR((AN67-1))-YEAR(AK67))+MONTH((AN67-1))-MONTH(AK67)-IF(DAY((AN67-1))&lt;MIN(DAY(AK67),DAY(EOMONTH((AN67-1),0))),1,0))))</f>
        <v/>
      </c>
      <c r="AY67" s="16" t="str">
        <f aca="false">IF(AJ67=0,"",IF(OR(AL67&lt;3,AO67&gt;AsOfDate),AW67,IF((AO67-1)&lt;AK67,-1,12*(YEAR((AO67-1))-YEAR(AK67))+MONTH((AO67-1))-MONTH(AK67)-IF(DAY((AO67-1))&lt;MIN(DAY(AK67),DAY(EOMONTH((AO67-1),0))),1,0))))</f>
        <v/>
      </c>
      <c r="AZ67" s="16" t="str">
        <f aca="false">IF(AJ67=0,"",IF(PFYDate&lt;AK67,-1,12*(YEAR(PFYDate)-YEAR(AK67))+MONTH(PFYDate)-MONTH(AK67)-IF(DAY(PFYDate)&lt;MIN(DAY(AK67),DAY(EOMONTH(PFYDate,0))),1,0)))</f>
        <v/>
      </c>
      <c r="BA67" s="16" t="str">
        <f aca="false">IF(AJ67=0,"",IF(OR(AL67&lt;2,AN67&gt;PFYDate),AZ67,IF((AN67-1)&lt;AK67,-1,12*(YEAR((AN67-1))-YEAR(AK67))+MONTH((AN67-1))-MONTH(AK67)-IF(DAY((AN67-1))&lt;MIN(DAY(AK67),DAY(EOMONTH((AN67-1),0))),1,0))))</f>
        <v/>
      </c>
      <c r="BB67" s="16" t="str">
        <f aca="false">IF(AJ67=0,"",IF(OR(AL67&lt;3,AO67&gt;PFYDate),AZ67,IF((AO67-1)&lt;AK67,-1,12*(YEAR((AO67-1))-YEAR(AK67))+MONTH((AO67-1))-MONTH(AK67)-IF(DAY((AO67-1))&lt;MIN(DAY(AK67),DAY(EOMONTH((AO67-1),0))),1,0))))</f>
        <v/>
      </c>
      <c r="BC67" s="16" t="str">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
      </c>
      <c r="BD67" s="16" t="str">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
      </c>
      <c r="BE67" s="16" t="str">
        <f aca="false">IF(AJ67=0,"",IF(AV67="FT",IF(AW67&lt;FT_First,FT_First,IF(AW67&lt;FT_Y5,MIN(FT_Y5,FT_First+FT_Int1*(INT((AW67-FT_First)/FT_Int1)+1)),FT_Y5+12*INT((AW67-FT_Y5)/12)+FT_Int2*(INT(MOD(AW67-FT_Y5,12)/FT_Int2)+1))),IF(AV67="PT",IF(AW67&lt;PT_First,PT_First,PT_First+PT_Int*(INT((AW67-PT_First)/PT_Int)+1)),"")))</f>
        <v/>
      </c>
      <c r="BF67" s="16" t="str">
        <f aca="false">IF(AJ67=0,"",IF(NOT(LH_Ready),0,COUNTIFS(INDEX(LH_Data,0,LH_ColFirst),$A67,INDEX(LH_Data,0,LH_ColSur),$B67,INDEX(LH_Data,0,LH_ColCat),BonusCat)))</f>
        <v/>
      </c>
      <c r="BG67" s="16" t="str">
        <f aca="false">IF(AJ67=0,"",IF(OR(NOT(LH_Ready),BF67=0),0,SUMPRODUCT(MAX((INDEX(LH_Data,0,LH_ColFirst)=$A67)*(INDEX(LH_Data,0,LH_ColSur)=$B67)*(INDEX(LH_Data,0,LH_ColCat)=BonusCat)*ROW(LH_Data)))))</f>
        <v/>
      </c>
      <c r="BH67" s="16" t="str">
        <f aca="false">IF(AJ67=0,"",IF(EOMONTH(AsOfDate,-1)&lt;AK67,-1,12*(YEAR(EOMONTH(AsOfDate,-1))-YEAR(AK67))+MONTH(EOMONTH(AsOfDate,-1))-MONTH(AK67)-IF(DAY(EOMONTH(AsOfDate,-1))&lt;MIN(DAY(AK67),DAY(EOMONTH(EOMONTH(AsOfDate,-1),0))),1,0)))</f>
        <v/>
      </c>
      <c r="BI67" s="16" t="str">
        <f aca="false">IF(AJ67=0,"",IF(OR(AL67&lt;2,AN67&gt;EOMONTH(AsOfDate,-1)),BH67,IF((AN67-1)&lt;AK67,-1,12*(YEAR((AN67-1))-YEAR(AK67))+MONTH((AN67-1))-MONTH(AK67)-IF(DAY((AN67-1))&lt;MIN(DAY(AK67),DAY(EOMONTH((AN67-1),0))),1,0))))</f>
        <v/>
      </c>
      <c r="BJ67" s="16" t="str">
        <f aca="false">IF(AJ67=0,"",IF(OR(AL67&lt;3,AO67&gt;EOMONTH(AsOfDate,-1)),BH67,IF((AO67-1)&lt;AK67,-1,12*(YEAR((AO67-1))-YEAR(AK67))+MONTH((AO67-1))-MONTH(AK67)-IF(DAY((AO67-1))&lt;MIN(DAY(AK67),DAY(EOMONTH((AO67-1),0))),1,0))))</f>
        <v/>
      </c>
      <c r="BK67" s="16" t="str">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
      </c>
      <c r="BL67" s="16" t="str">
        <f aca="false">IF(AJ67=0,"",IF(AV67="FT",IF(AW67&lt;FT_First,"",IF(AW67&lt;FT_Y5,FT_First+FT_Int1*INT((AW67-FT_First)/FT_Int1),FT_Y5+FT_Int2*INT((AW67-FT_Y5)/FT_Int2))),IF(AV67="PT",IF(AW67&lt;PT_First,"",PT_First+PT_Int*INT((AW67-PT_First)/PT_Int)),"")))</f>
        <v/>
      </c>
      <c r="BM67" s="16" t="str">
        <f aca="false">IF(AJ67=0,"",IF((SchemeStart-1)&lt;AK67,-1,12*(YEAR((SchemeStart-1))-YEAR(AK67))+MONTH((SchemeStart-1))-MONTH(AK67)-IF(DAY((SchemeStart-1))&lt;MIN(DAY(AK67),DAY(EOMONTH((SchemeStart-1),0))),1,0)))</f>
        <v/>
      </c>
      <c r="BN67" s="16" t="str">
        <f aca="false">IF(AJ67=0,"",IF(OR(AL67&lt;2,AN67&gt;(SchemeStart-1)),BM67,IF((AN67-1)&lt;AK67,-1,12*(YEAR((AN67-1))-YEAR(AK67))+MONTH((AN67-1))-MONTH(AK67)-IF(DAY((AN67-1))&lt;MIN(DAY(AK67),DAY(EOMONTH((AN67-1),0))),1,0))))</f>
        <v/>
      </c>
      <c r="BO67" s="16" t="str">
        <f aca="false">IF(AJ67=0,"",IF(OR(AL67&lt;3,AO67&gt;(SchemeStart-1)),BM67,IF((AO67-1)&lt;AK67,-1,12*(YEAR((AO67-1))-YEAR(AK67))+MONTH((AO67-1))-MONTH(AK67)-IF(DAY((AO67-1))&lt;MIN(DAY(AK67),DAY(EOMONTH((AO67-1),0))),1,0))))</f>
        <v/>
      </c>
      <c r="BP67" s="16" t="str">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
      </c>
      <c r="BQ67" s="0" t="str">
        <f aca="false">IF(LEN($A67&amp;$B67)=0,"",$A67&amp;" "&amp;$B67)</f>
        <v/>
      </c>
    </row>
    <row r="68" customFormat="false" ht="15" hidden="false" customHeight="false" outlineLevel="0" collapsed="false">
      <c r="A68" s="12"/>
      <c r="B68" s="12"/>
      <c r="C68" s="12"/>
      <c r="D68" s="13"/>
      <c r="E68" s="14" t="str">
        <f aca="false">IF(OR(AJ68=0,$D68=""),"",DATE(YEAR(AsOfDate)+IF(DATE(YEAR(AsOfDate),MONTH($D68),DAY($D68))&lt;=AsOfDate,1,0),MONTH($D68),DAY($D68)))</f>
        <v/>
      </c>
      <c r="F68" s="13"/>
      <c r="G68" s="13"/>
      <c r="H68" s="13"/>
      <c r="I68" s="13"/>
      <c r="J68" s="13"/>
      <c r="K68" s="14" t="str">
        <f aca="false">IF(AJ68=0,"",DATE(YEAR(AsOfDate)+IF(DATE(YEAR(AsOfDate),MONTH(AK68),DAY(AK68))&lt;=AsOfDate,1,0),MONTH(AK68),DAY(AK68)))</f>
        <v/>
      </c>
      <c r="L68" s="15" t="str">
        <f aca="false">IF(AJ68=0,"",ROUND((AsOfDate-AK68)/365.25,1))</f>
        <v/>
      </c>
      <c r="M68" s="16" t="str">
        <f aca="false">IF(AJ68=0,"",IF(AsOfDate&lt;AK68,"-",DATEDIF(AK68,AsOfDate,"y")&amp;"y "&amp;DATEDIF(AK68,AsOfDate,"ym")&amp;"m "&amp;DATEDIF(AK68,AsOfDate,"md")&amp;"d"))</f>
        <v/>
      </c>
      <c r="N68" s="17" t="str">
        <f aca="false">IF(AJ68=0,"",O68*HoursPerDay)</f>
        <v/>
      </c>
      <c r="O68" s="17" t="str">
        <f aca="false">IF(AJ68=0,"",MAX(0,BC68-BP68))</f>
        <v/>
      </c>
      <c r="P68" s="18"/>
      <c r="Q68" s="16"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16" t="str">
        <f aca="false">IF(AJ68=0,"",IF(AV68="None",IF(O68&gt;0,"No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IF(AJ68=0,"",IF(AV68="None","",EDATE(AK68,BE68)))</f>
        <v/>
      </c>
      <c r="T68" s="17" t="str">
        <f aca="false">IF(AJ68=0,"",IF(NOT(LH_Ready),"",IF($F68&gt;PFYDate,0,IF(LH_ColPeriod=0,W68-U68+V68,SUMIFS(INDEX(LH_Data,0,LH_ColAcc),INDEX(LH_Data,0,LH_ColFirst),$A68,INDEX(LH_Data,0,LH_ColSur),$B68,INDEX(LH_Data,0,LH_ColCat),BonusCat,INDEX(LH_Data,0,LH_ColPeriod),LH_OpenLabel)*UnitFactor))))</f>
        <v/>
      </c>
      <c r="U68" s="17" t="str">
        <f aca="false">IF(AJ68=0,"",IF(NOT(LH_Ready),"",SUMIFS(INDEX(LH_Data,0,LH_ColAcc),INDEX(LH_Data,0,LH_ColFirst),$A68,INDEX(LH_Data,0,LH_ColSur),$B68,INDEX(LH_Data,0,LH_ColCat),BonusCat,INDEX(LH_Data,0,LH_ColStart),"&gt;="&amp;AK68)*UnitFactor))</f>
        <v/>
      </c>
      <c r="V68" s="17" t="str">
        <f aca="false">IF(AJ68=0,"",IF(NOT(LH_Ready),"",SUMIFS(INDEX(LH_Data,0,LH_ColTaken),INDEX(LH_Data,0,LH_ColFirst),$A68,INDEX(LH_Data,0,LH_ColSur),$B68,INDEX(LH_Data,0,LH_ColCat),BonusCat,INDEX(LH_Data,0,LH_ColStart),"&gt;="&amp;AK68)*UnitFactor))</f>
        <v/>
      </c>
      <c r="W68" s="17" t="str">
        <f aca="false">IF(AJ68=0,"",IF(NOT(LH_Ready),"",IF(BG68=0,0,INDEX(INDEX(LH_Data,0,LH_ColClose),BG68-1)*UnitFactor)))</f>
        <v/>
      </c>
      <c r="X68" s="17" t="str">
        <f aca="false">IF(AJ68=0,"",(MAX(0,BC68-BP68)-MAX(0,BD68-BP68))*HoursPerDay)</f>
        <v/>
      </c>
      <c r="Y68" s="17" t="str">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
      </c>
      <c r="Z68" s="16" t="str">
        <f aca="false">IF(OR(AJ68=0,Y68=""),"",IF(Y68&gt;0,"Yes","No"))</f>
        <v/>
      </c>
      <c r="AA68" s="16"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
      </c>
      <c r="AB68" s="17" t="str">
        <f aca="false">IF(OR(AJ68=0,T68=""),"",MAX(0,BD68-BP68)*HoursPerDay-T68)</f>
        <v/>
      </c>
      <c r="AC68" s="16" t="str">
        <f aca="false">IF(AJ68=0,"",BF68)</f>
        <v/>
      </c>
      <c r="AD68" s="16"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17" t="str">
        <f aca="false">IF(AJ68=0,"",O68-MAX(0,BK68-BP68))</f>
        <v/>
      </c>
      <c r="AF68" s="14" t="str">
        <f aca="false">IF(OR(AJ68=0,AE68="",N(AE68)=0,BL68=""),"",EDATE(AK68,BL68))</f>
        <v/>
      </c>
      <c r="AG68" s="17" t="str">
        <f aca="false">IF(AJ68=0,"",MIN(BC68,BP68))</f>
        <v/>
      </c>
      <c r="AH68" s="12"/>
      <c r="AI68" s="12"/>
      <c r="AJ68" s="16" t="n">
        <f aca="false">IF(OR(LEN($A68&amp;$B68)=0,$F68=""),0,1)</f>
        <v>0</v>
      </c>
      <c r="AK68" s="14" t="str">
        <f aca="false">IF(AJ68=0,"",IF(PreSchemeCounts="No",MAX(SchemeStart,IF($J68&lt;&gt;"",$J68,IF(OR(CasualCounts="Yes",COUNT($G68:$I68)=0),$F68,IF(Apply2026="No",IF($I68="",$F68,$I68),IF(COUNT($H68:$I68)=0,$F68,MIN($H68:$I68)))))),IF($J68&lt;&gt;"",$J68,IF(OR(CasualCounts="Yes",COUNT($G68:$I68)=0),$F68,IF(Apply2026="No",IF($I68="",$F68,$I68),IF(COUNT($H68:$I68)=0,$F68,MIN($H68:$I68)))))))</f>
        <v/>
      </c>
      <c r="AL68" s="16" t="str">
        <f aca="false">IF(AJ68=0,"",COUNT($G68:$I68))</f>
        <v/>
      </c>
      <c r="AM68" s="14" t="str">
        <f aca="false">IF(AJ68=0,"",IFERROR(SMALL($G68:$I68,1),""))</f>
        <v/>
      </c>
      <c r="AN68" s="14" t="str">
        <f aca="false">IF(AJ68=0,"",IFERROR(SMALL($G68:$I68,2),""))</f>
        <v/>
      </c>
      <c r="AO68" s="14" t="str">
        <f aca="false">IF(AJ68=0,"",IFERROR(SMALL($G68:$I68,3),""))</f>
        <v/>
      </c>
      <c r="AP68" s="16" t="str">
        <f aca="false">IF(AJ68=0,"",IF(AM68="","",IF(AM68=$H68,"Part-Time",IF(AM68=$I68,"Full-Time","Casual"))))</f>
        <v/>
      </c>
      <c r="AQ68" s="16" t="str">
        <f aca="false">IF(AJ68=0,"",IF(AN68="","",IF(AN68=$H68,"Part-Time",IF(AN68=$I68,"Full-Time","Casual"))))</f>
        <v/>
      </c>
      <c r="AR68" s="16" t="str">
        <f aca="false">IF(AJ68=0,"",IF(AO68="","",IF(AO68=$H68,"Part-Time",IF(AO68=$I68,"Full-Time","Casual"))))</f>
        <v/>
      </c>
      <c r="AS68" s="16"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
      </c>
      <c r="AT68" s="16" t="str">
        <f aca="false">IF(AJ68=0,"",IF(AL68&lt;2,"",IF(OR(ISNUMBER(SEARCH("full",AQ68)),UPPER(TRIM(AQ68))="FT",UPPER(TRIM(AQ68))="FTE"),"FT",IF(AND(OR(ISNUMBER(SEARCH("part",AQ68)),UPPER(TRIM(AQ68))="PT",UPPER(TRIM(AQ68))="PTE"),Apply2026="Yes",OR($P68="",N($P68)&gt;=PT_MinHours)),"PT","None"))))</f>
        <v/>
      </c>
      <c r="AU68" s="16" t="str">
        <f aca="false">IF(AJ68=0,"",IF(AL68&lt;3,"",IF(OR(ISNUMBER(SEARCH("full",AR68)),UPPER(TRIM(AR68))="FT",UPPER(TRIM(AR68))="FTE"),"FT",IF(AND(OR(ISNUMBER(SEARCH("part",AR68)),UPPER(TRIM(AR68))="PT",UPPER(TRIM(AR68))="PTE"),Apply2026="Yes",OR($P68="",N($P68)&gt;=PT_MinHours)),"PT","None"))))</f>
        <v/>
      </c>
      <c r="AV68" s="16" t="str">
        <f aca="false">IF(AJ68=0,"",IF(AND(AL68&gt;=3,AO68&lt;=AsOfDate),AU68,IF(AND(AL68&gt;=2,AN68&lt;=AsOfDate),AT68,AS68)))</f>
        <v/>
      </c>
      <c r="AW68" s="16" t="str">
        <f aca="false">IF(AJ68=0,"",IF(AsOfDate&lt;AK68,-1,12*(YEAR(AsOfDate)-YEAR(AK68))+MONTH(AsOfDate)-MONTH(AK68)-IF(DAY(AsOfDate)&lt;MIN(DAY(AK68),DAY(EOMONTH(AsOfDate,0))),1,0)))</f>
        <v/>
      </c>
      <c r="AX68" s="16" t="str">
        <f aca="false">IF(AJ68=0,"",IF(OR(AL68&lt;2,AN68&gt;AsOfDate),AW68,IF((AN68-1)&lt;AK68,-1,12*(YEAR((AN68-1))-YEAR(AK68))+MONTH((AN68-1))-MONTH(AK68)-IF(DAY((AN68-1))&lt;MIN(DAY(AK68),DAY(EOMONTH((AN68-1),0))),1,0))))</f>
        <v/>
      </c>
      <c r="AY68" s="16" t="str">
        <f aca="false">IF(AJ68=0,"",IF(OR(AL68&lt;3,AO68&gt;AsOfDate),AW68,IF((AO68-1)&lt;AK68,-1,12*(YEAR((AO68-1))-YEAR(AK68))+MONTH((AO68-1))-MONTH(AK68)-IF(DAY((AO68-1))&lt;MIN(DAY(AK68),DAY(EOMONTH((AO68-1),0))),1,0))))</f>
        <v/>
      </c>
      <c r="AZ68" s="16" t="str">
        <f aca="false">IF(AJ68=0,"",IF(PFYDate&lt;AK68,-1,12*(YEAR(PFYDate)-YEAR(AK68))+MONTH(PFYDate)-MONTH(AK68)-IF(DAY(PFYDate)&lt;MIN(DAY(AK68),DAY(EOMONTH(PFYDate,0))),1,0)))</f>
        <v/>
      </c>
      <c r="BA68" s="16" t="str">
        <f aca="false">IF(AJ68=0,"",IF(OR(AL68&lt;2,AN68&gt;PFYDate),AZ68,IF((AN68-1)&lt;AK68,-1,12*(YEAR((AN68-1))-YEAR(AK68))+MONTH((AN68-1))-MONTH(AK68)-IF(DAY((AN68-1))&lt;MIN(DAY(AK68),DAY(EOMONTH((AN68-1),0))),1,0))))</f>
        <v/>
      </c>
      <c r="BB68" s="16" t="str">
        <f aca="false">IF(AJ68=0,"",IF(OR(AL68&lt;3,AO68&gt;PFYDate),AZ68,IF((AO68-1)&lt;AK68,-1,12*(YEAR((AO68-1))-YEAR(AK68))+MONTH((AO68-1))-MONTH(AK68)-IF(DAY((AO68-1))&lt;MIN(DAY(AK68),DAY(EOMONTH((AO68-1),0))),1,0))))</f>
        <v/>
      </c>
      <c r="BC68" s="16" t="str">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
      </c>
      <c r="BD68" s="16" t="str">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
      </c>
      <c r="BE68" s="16" t="str">
        <f aca="false">IF(AJ68=0,"",IF(AV68="FT",IF(AW68&lt;FT_First,FT_First,IF(AW68&lt;FT_Y5,MIN(FT_Y5,FT_First+FT_Int1*(INT((AW68-FT_First)/FT_Int1)+1)),FT_Y5+12*INT((AW68-FT_Y5)/12)+FT_Int2*(INT(MOD(AW68-FT_Y5,12)/FT_Int2)+1))),IF(AV68="PT",IF(AW68&lt;PT_First,PT_First,PT_First+PT_Int*(INT((AW68-PT_First)/PT_Int)+1)),"")))</f>
        <v/>
      </c>
      <c r="BF68" s="16" t="str">
        <f aca="false">IF(AJ68=0,"",IF(NOT(LH_Ready),0,COUNTIFS(INDEX(LH_Data,0,LH_ColFirst),$A68,INDEX(LH_Data,0,LH_ColSur),$B68,INDEX(LH_Data,0,LH_ColCat),BonusCat)))</f>
        <v/>
      </c>
      <c r="BG68" s="16" t="str">
        <f aca="false">IF(AJ68=0,"",IF(OR(NOT(LH_Ready),BF68=0),0,SUMPRODUCT(MAX((INDEX(LH_Data,0,LH_ColFirst)=$A68)*(INDEX(LH_Data,0,LH_ColSur)=$B68)*(INDEX(LH_Data,0,LH_ColCat)=BonusCat)*ROW(LH_Data)))))</f>
        <v/>
      </c>
      <c r="BH68" s="16" t="str">
        <f aca="false">IF(AJ68=0,"",IF(EOMONTH(AsOfDate,-1)&lt;AK68,-1,12*(YEAR(EOMONTH(AsOfDate,-1))-YEAR(AK68))+MONTH(EOMONTH(AsOfDate,-1))-MONTH(AK68)-IF(DAY(EOMONTH(AsOfDate,-1))&lt;MIN(DAY(AK68),DAY(EOMONTH(EOMONTH(AsOfDate,-1),0))),1,0)))</f>
        <v/>
      </c>
      <c r="BI68" s="16" t="str">
        <f aca="false">IF(AJ68=0,"",IF(OR(AL68&lt;2,AN68&gt;EOMONTH(AsOfDate,-1)),BH68,IF((AN68-1)&lt;AK68,-1,12*(YEAR((AN68-1))-YEAR(AK68))+MONTH((AN68-1))-MONTH(AK68)-IF(DAY((AN68-1))&lt;MIN(DAY(AK68),DAY(EOMONTH((AN68-1),0))),1,0))))</f>
        <v/>
      </c>
      <c r="BJ68" s="16" t="str">
        <f aca="false">IF(AJ68=0,"",IF(OR(AL68&lt;3,AO68&gt;EOMONTH(AsOfDate,-1)),BH68,IF((AO68-1)&lt;AK68,-1,12*(YEAR((AO68-1))-YEAR(AK68))+MONTH((AO68-1))-MONTH(AK68)-IF(DAY((AO68-1))&lt;MIN(DAY(AK68),DAY(EOMONTH((AO68-1),0))),1,0))))</f>
        <v/>
      </c>
      <c r="BK68" s="16" t="str">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
      </c>
      <c r="BL68" s="16" t="str">
        <f aca="false">IF(AJ68=0,"",IF(AV68="FT",IF(AW68&lt;FT_First,"",IF(AW68&lt;FT_Y5,FT_First+FT_Int1*INT((AW68-FT_First)/FT_Int1),FT_Y5+FT_Int2*INT((AW68-FT_Y5)/FT_Int2))),IF(AV68="PT",IF(AW68&lt;PT_First,"",PT_First+PT_Int*INT((AW68-PT_First)/PT_Int)),"")))</f>
        <v/>
      </c>
      <c r="BM68" s="16" t="str">
        <f aca="false">IF(AJ68=0,"",IF((SchemeStart-1)&lt;AK68,-1,12*(YEAR((SchemeStart-1))-YEAR(AK68))+MONTH((SchemeStart-1))-MONTH(AK68)-IF(DAY((SchemeStart-1))&lt;MIN(DAY(AK68),DAY(EOMONTH((SchemeStart-1),0))),1,0)))</f>
        <v/>
      </c>
      <c r="BN68" s="16" t="str">
        <f aca="false">IF(AJ68=0,"",IF(OR(AL68&lt;2,AN68&gt;(SchemeStart-1)),BM68,IF((AN68-1)&lt;AK68,-1,12*(YEAR((AN68-1))-YEAR(AK68))+MONTH((AN68-1))-MONTH(AK68)-IF(DAY((AN68-1))&lt;MIN(DAY(AK68),DAY(EOMONTH((AN68-1),0))),1,0))))</f>
        <v/>
      </c>
      <c r="BO68" s="16" t="str">
        <f aca="false">IF(AJ68=0,"",IF(OR(AL68&lt;3,AO68&gt;(SchemeStart-1)),BM68,IF((AO68-1)&lt;AK68,-1,12*(YEAR((AO68-1))-YEAR(AK68))+MONTH((AO68-1))-MONTH(AK68)-IF(DAY((AO68-1))&lt;MIN(DAY(AK68),DAY(EOMONTH((AO68-1),0))),1,0))))</f>
        <v/>
      </c>
      <c r="BP68" s="16" t="str">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
      </c>
      <c r="BQ68" s="0" t="str">
        <f aca="false">IF(LEN($A68&amp;$B68)=0,"",$A68&amp;" "&amp;$B68)</f>
        <v/>
      </c>
    </row>
    <row r="69" customFormat="false" ht="15" hidden="false" customHeight="false" outlineLevel="0" collapsed="false">
      <c r="A69" s="12"/>
      <c r="B69" s="12"/>
      <c r="C69" s="12"/>
      <c r="D69" s="13"/>
      <c r="E69" s="14" t="str">
        <f aca="false">IF(OR(AJ69=0,$D69=""),"",DATE(YEAR(AsOfDate)+IF(DATE(YEAR(AsOfDate),MONTH($D69),DAY($D69))&lt;=AsOfDate,1,0),MONTH($D69),DAY($D69)))</f>
        <v/>
      </c>
      <c r="F69" s="13"/>
      <c r="G69" s="13"/>
      <c r="H69" s="13"/>
      <c r="I69" s="13"/>
      <c r="J69" s="13"/>
      <c r="K69" s="14" t="str">
        <f aca="false">IF(AJ69=0,"",DATE(YEAR(AsOfDate)+IF(DATE(YEAR(AsOfDate),MONTH(AK69),DAY(AK69))&lt;=AsOfDate,1,0),MONTH(AK69),DAY(AK69)))</f>
        <v/>
      </c>
      <c r="L69" s="15" t="str">
        <f aca="false">IF(AJ69=0,"",ROUND((AsOfDate-AK69)/365.25,1))</f>
        <v/>
      </c>
      <c r="M69" s="16" t="str">
        <f aca="false">IF(AJ69=0,"",IF(AsOfDate&lt;AK69,"-",DATEDIF(AK69,AsOfDate,"y")&amp;"y "&amp;DATEDIF(AK69,AsOfDate,"ym")&amp;"m "&amp;DATEDIF(AK69,AsOfDate,"md")&amp;"d"))</f>
        <v/>
      </c>
      <c r="N69" s="17" t="str">
        <f aca="false">IF(AJ69=0,"",O69*HoursPerDay)</f>
        <v/>
      </c>
      <c r="O69" s="17" t="str">
        <f aca="false">IF(AJ69=0,"",MAX(0,BC69-BP69))</f>
        <v/>
      </c>
      <c r="P69" s="18"/>
      <c r="Q69" s="16"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16" t="str">
        <f aca="false">IF(AJ69=0,"",IF(AV69="None",IF(O69&gt;0,"No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IF(AJ69=0,"",IF(AV69="None","",EDATE(AK69,BE69)))</f>
        <v/>
      </c>
      <c r="T69" s="17" t="str">
        <f aca="false">IF(AJ69=0,"",IF(NOT(LH_Ready),"",IF($F69&gt;PFYDate,0,IF(LH_ColPeriod=0,W69-U69+V69,SUMIFS(INDEX(LH_Data,0,LH_ColAcc),INDEX(LH_Data,0,LH_ColFirst),$A69,INDEX(LH_Data,0,LH_ColSur),$B69,INDEX(LH_Data,0,LH_ColCat),BonusCat,INDEX(LH_Data,0,LH_ColPeriod),LH_OpenLabel)*UnitFactor))))</f>
        <v/>
      </c>
      <c r="U69" s="17" t="str">
        <f aca="false">IF(AJ69=0,"",IF(NOT(LH_Ready),"",SUMIFS(INDEX(LH_Data,0,LH_ColAcc),INDEX(LH_Data,0,LH_ColFirst),$A69,INDEX(LH_Data,0,LH_ColSur),$B69,INDEX(LH_Data,0,LH_ColCat),BonusCat,INDEX(LH_Data,0,LH_ColStart),"&gt;="&amp;AK69)*UnitFactor))</f>
        <v/>
      </c>
      <c r="V69" s="17" t="str">
        <f aca="false">IF(AJ69=0,"",IF(NOT(LH_Ready),"",SUMIFS(INDEX(LH_Data,0,LH_ColTaken),INDEX(LH_Data,0,LH_ColFirst),$A69,INDEX(LH_Data,0,LH_ColSur),$B69,INDEX(LH_Data,0,LH_ColCat),BonusCat,INDEX(LH_Data,0,LH_ColStart),"&gt;="&amp;AK69)*UnitFactor))</f>
        <v/>
      </c>
      <c r="W69" s="17" t="str">
        <f aca="false">IF(AJ69=0,"",IF(NOT(LH_Ready),"",IF(BG69=0,0,INDEX(INDEX(LH_Data,0,LH_ColClose),BG69-1)*UnitFactor)))</f>
        <v/>
      </c>
      <c r="X69" s="17" t="str">
        <f aca="false">IF(AJ69=0,"",(MAX(0,BC69-BP69)-MAX(0,BD69-BP69))*HoursPerDay)</f>
        <v/>
      </c>
      <c r="Y69" s="17" t="str">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
      </c>
      <c r="Z69" s="16" t="str">
        <f aca="false">IF(OR(AJ69=0,Y69=""),"",IF(Y69&gt;0,"Yes","No"))</f>
        <v/>
      </c>
      <c r="AA69" s="16"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
      </c>
      <c r="AB69" s="17" t="str">
        <f aca="false">IF(OR(AJ69=0,T69=""),"",MAX(0,BD69-BP69)*HoursPerDay-T69)</f>
        <v/>
      </c>
      <c r="AC69" s="16" t="str">
        <f aca="false">IF(AJ69=0,"",BF69)</f>
        <v/>
      </c>
      <c r="AD69" s="16"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17" t="str">
        <f aca="false">IF(AJ69=0,"",O69-MAX(0,BK69-BP69))</f>
        <v/>
      </c>
      <c r="AF69" s="14" t="str">
        <f aca="false">IF(OR(AJ69=0,AE69="",N(AE69)=0,BL69=""),"",EDATE(AK69,BL69))</f>
        <v/>
      </c>
      <c r="AG69" s="17" t="str">
        <f aca="false">IF(AJ69=0,"",MIN(BC69,BP69))</f>
        <v/>
      </c>
      <c r="AH69" s="12"/>
      <c r="AI69" s="12"/>
      <c r="AJ69" s="16" t="n">
        <f aca="false">IF(OR(LEN($A69&amp;$B69)=0,$F69=""),0,1)</f>
        <v>0</v>
      </c>
      <c r="AK69" s="14" t="str">
        <f aca="false">IF(AJ69=0,"",IF(PreSchemeCounts="No",MAX(SchemeStart,IF($J69&lt;&gt;"",$J69,IF(OR(CasualCounts="Yes",COUNT($G69:$I69)=0),$F69,IF(Apply2026="No",IF($I69="",$F69,$I69),IF(COUNT($H69:$I69)=0,$F69,MIN($H69:$I69)))))),IF($J69&lt;&gt;"",$J69,IF(OR(CasualCounts="Yes",COUNT($G69:$I69)=0),$F69,IF(Apply2026="No",IF($I69="",$F69,$I69),IF(COUNT($H69:$I69)=0,$F69,MIN($H69:$I69)))))))</f>
        <v/>
      </c>
      <c r="AL69" s="16" t="str">
        <f aca="false">IF(AJ69=0,"",COUNT($G69:$I69))</f>
        <v/>
      </c>
      <c r="AM69" s="14" t="str">
        <f aca="false">IF(AJ69=0,"",IFERROR(SMALL($G69:$I69,1),""))</f>
        <v/>
      </c>
      <c r="AN69" s="14" t="str">
        <f aca="false">IF(AJ69=0,"",IFERROR(SMALL($G69:$I69,2),""))</f>
        <v/>
      </c>
      <c r="AO69" s="14" t="str">
        <f aca="false">IF(AJ69=0,"",IFERROR(SMALL($G69:$I69,3),""))</f>
        <v/>
      </c>
      <c r="AP69" s="16" t="str">
        <f aca="false">IF(AJ69=0,"",IF(AM69="","",IF(AM69=$H69,"Part-Time",IF(AM69=$I69,"Full-Time","Casual"))))</f>
        <v/>
      </c>
      <c r="AQ69" s="16" t="str">
        <f aca="false">IF(AJ69=0,"",IF(AN69="","",IF(AN69=$H69,"Part-Time",IF(AN69=$I69,"Full-Time","Casual"))))</f>
        <v/>
      </c>
      <c r="AR69" s="16" t="str">
        <f aca="false">IF(AJ69=0,"",IF(AO69="","",IF(AO69=$H69,"Part-Time",IF(AO69=$I69,"Full-Time","Casual"))))</f>
        <v/>
      </c>
      <c r="AS69" s="16"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
      </c>
      <c r="AT69" s="16" t="str">
        <f aca="false">IF(AJ69=0,"",IF(AL69&lt;2,"",IF(OR(ISNUMBER(SEARCH("full",AQ69)),UPPER(TRIM(AQ69))="FT",UPPER(TRIM(AQ69))="FTE"),"FT",IF(AND(OR(ISNUMBER(SEARCH("part",AQ69)),UPPER(TRIM(AQ69))="PT",UPPER(TRIM(AQ69))="PTE"),Apply2026="Yes",OR($P69="",N($P69)&gt;=PT_MinHours)),"PT","None"))))</f>
        <v/>
      </c>
      <c r="AU69" s="16" t="str">
        <f aca="false">IF(AJ69=0,"",IF(AL69&lt;3,"",IF(OR(ISNUMBER(SEARCH("full",AR69)),UPPER(TRIM(AR69))="FT",UPPER(TRIM(AR69))="FTE"),"FT",IF(AND(OR(ISNUMBER(SEARCH("part",AR69)),UPPER(TRIM(AR69))="PT",UPPER(TRIM(AR69))="PTE"),Apply2026="Yes",OR($P69="",N($P69)&gt;=PT_MinHours)),"PT","None"))))</f>
        <v/>
      </c>
      <c r="AV69" s="16" t="str">
        <f aca="false">IF(AJ69=0,"",IF(AND(AL69&gt;=3,AO69&lt;=AsOfDate),AU69,IF(AND(AL69&gt;=2,AN69&lt;=AsOfDate),AT69,AS69)))</f>
        <v/>
      </c>
      <c r="AW69" s="16" t="str">
        <f aca="false">IF(AJ69=0,"",IF(AsOfDate&lt;AK69,-1,12*(YEAR(AsOfDate)-YEAR(AK69))+MONTH(AsOfDate)-MONTH(AK69)-IF(DAY(AsOfDate)&lt;MIN(DAY(AK69),DAY(EOMONTH(AsOfDate,0))),1,0)))</f>
        <v/>
      </c>
      <c r="AX69" s="16" t="str">
        <f aca="false">IF(AJ69=0,"",IF(OR(AL69&lt;2,AN69&gt;AsOfDate),AW69,IF((AN69-1)&lt;AK69,-1,12*(YEAR((AN69-1))-YEAR(AK69))+MONTH((AN69-1))-MONTH(AK69)-IF(DAY((AN69-1))&lt;MIN(DAY(AK69),DAY(EOMONTH((AN69-1),0))),1,0))))</f>
        <v/>
      </c>
      <c r="AY69" s="16" t="str">
        <f aca="false">IF(AJ69=0,"",IF(OR(AL69&lt;3,AO69&gt;AsOfDate),AW69,IF((AO69-1)&lt;AK69,-1,12*(YEAR((AO69-1))-YEAR(AK69))+MONTH((AO69-1))-MONTH(AK69)-IF(DAY((AO69-1))&lt;MIN(DAY(AK69),DAY(EOMONTH((AO69-1),0))),1,0))))</f>
        <v/>
      </c>
      <c r="AZ69" s="16" t="str">
        <f aca="false">IF(AJ69=0,"",IF(PFYDate&lt;AK69,-1,12*(YEAR(PFYDate)-YEAR(AK69))+MONTH(PFYDate)-MONTH(AK69)-IF(DAY(PFYDate)&lt;MIN(DAY(AK69),DAY(EOMONTH(PFYDate,0))),1,0)))</f>
        <v/>
      </c>
      <c r="BA69" s="16" t="str">
        <f aca="false">IF(AJ69=0,"",IF(OR(AL69&lt;2,AN69&gt;PFYDate),AZ69,IF((AN69-1)&lt;AK69,-1,12*(YEAR((AN69-1))-YEAR(AK69))+MONTH((AN69-1))-MONTH(AK69)-IF(DAY((AN69-1))&lt;MIN(DAY(AK69),DAY(EOMONTH((AN69-1),0))),1,0))))</f>
        <v/>
      </c>
      <c r="BB69" s="16" t="str">
        <f aca="false">IF(AJ69=0,"",IF(OR(AL69&lt;3,AO69&gt;PFYDate),AZ69,IF((AO69-1)&lt;AK69,-1,12*(YEAR((AO69-1))-YEAR(AK69))+MONTH((AO69-1))-MONTH(AK69)-IF(DAY((AO69-1))&lt;MIN(DAY(AK69),DAY(EOMONTH((AO69-1),0))),1,0))))</f>
        <v/>
      </c>
      <c r="BC69" s="16" t="str">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
      </c>
      <c r="BD69" s="16" t="str">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
      </c>
      <c r="BE69" s="16" t="str">
        <f aca="false">IF(AJ69=0,"",IF(AV69="FT",IF(AW69&lt;FT_First,FT_First,IF(AW69&lt;FT_Y5,MIN(FT_Y5,FT_First+FT_Int1*(INT((AW69-FT_First)/FT_Int1)+1)),FT_Y5+12*INT((AW69-FT_Y5)/12)+FT_Int2*(INT(MOD(AW69-FT_Y5,12)/FT_Int2)+1))),IF(AV69="PT",IF(AW69&lt;PT_First,PT_First,PT_First+PT_Int*(INT((AW69-PT_First)/PT_Int)+1)),"")))</f>
        <v/>
      </c>
      <c r="BF69" s="16" t="str">
        <f aca="false">IF(AJ69=0,"",IF(NOT(LH_Ready),0,COUNTIFS(INDEX(LH_Data,0,LH_ColFirst),$A69,INDEX(LH_Data,0,LH_ColSur),$B69,INDEX(LH_Data,0,LH_ColCat),BonusCat)))</f>
        <v/>
      </c>
      <c r="BG69" s="16" t="str">
        <f aca="false">IF(AJ69=0,"",IF(OR(NOT(LH_Ready),BF69=0),0,SUMPRODUCT(MAX((INDEX(LH_Data,0,LH_ColFirst)=$A69)*(INDEX(LH_Data,0,LH_ColSur)=$B69)*(INDEX(LH_Data,0,LH_ColCat)=BonusCat)*ROW(LH_Data)))))</f>
        <v/>
      </c>
      <c r="BH69" s="16" t="str">
        <f aca="false">IF(AJ69=0,"",IF(EOMONTH(AsOfDate,-1)&lt;AK69,-1,12*(YEAR(EOMONTH(AsOfDate,-1))-YEAR(AK69))+MONTH(EOMONTH(AsOfDate,-1))-MONTH(AK69)-IF(DAY(EOMONTH(AsOfDate,-1))&lt;MIN(DAY(AK69),DAY(EOMONTH(EOMONTH(AsOfDate,-1),0))),1,0)))</f>
        <v/>
      </c>
      <c r="BI69" s="16" t="str">
        <f aca="false">IF(AJ69=0,"",IF(OR(AL69&lt;2,AN69&gt;EOMONTH(AsOfDate,-1)),BH69,IF((AN69-1)&lt;AK69,-1,12*(YEAR((AN69-1))-YEAR(AK69))+MONTH((AN69-1))-MONTH(AK69)-IF(DAY((AN69-1))&lt;MIN(DAY(AK69),DAY(EOMONTH((AN69-1),0))),1,0))))</f>
        <v/>
      </c>
      <c r="BJ69" s="16" t="str">
        <f aca="false">IF(AJ69=0,"",IF(OR(AL69&lt;3,AO69&gt;EOMONTH(AsOfDate,-1)),BH69,IF((AO69-1)&lt;AK69,-1,12*(YEAR((AO69-1))-YEAR(AK69))+MONTH((AO69-1))-MONTH(AK69)-IF(DAY((AO69-1))&lt;MIN(DAY(AK69),DAY(EOMONTH((AO69-1),0))),1,0))))</f>
        <v/>
      </c>
      <c r="BK69" s="16" t="str">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
      </c>
      <c r="BL69" s="16" t="str">
        <f aca="false">IF(AJ69=0,"",IF(AV69="FT",IF(AW69&lt;FT_First,"",IF(AW69&lt;FT_Y5,FT_First+FT_Int1*INT((AW69-FT_First)/FT_Int1),FT_Y5+FT_Int2*INT((AW69-FT_Y5)/FT_Int2))),IF(AV69="PT",IF(AW69&lt;PT_First,"",PT_First+PT_Int*INT((AW69-PT_First)/PT_Int)),"")))</f>
        <v/>
      </c>
      <c r="BM69" s="16" t="str">
        <f aca="false">IF(AJ69=0,"",IF((SchemeStart-1)&lt;AK69,-1,12*(YEAR((SchemeStart-1))-YEAR(AK69))+MONTH((SchemeStart-1))-MONTH(AK69)-IF(DAY((SchemeStart-1))&lt;MIN(DAY(AK69),DAY(EOMONTH((SchemeStart-1),0))),1,0)))</f>
        <v/>
      </c>
      <c r="BN69" s="16" t="str">
        <f aca="false">IF(AJ69=0,"",IF(OR(AL69&lt;2,AN69&gt;(SchemeStart-1)),BM69,IF((AN69-1)&lt;AK69,-1,12*(YEAR((AN69-1))-YEAR(AK69))+MONTH((AN69-1))-MONTH(AK69)-IF(DAY((AN69-1))&lt;MIN(DAY(AK69),DAY(EOMONTH((AN69-1),0))),1,0))))</f>
        <v/>
      </c>
      <c r="BO69" s="16" t="str">
        <f aca="false">IF(AJ69=0,"",IF(OR(AL69&lt;3,AO69&gt;(SchemeStart-1)),BM69,IF((AO69-1)&lt;AK69,-1,12*(YEAR((AO69-1))-YEAR(AK69))+MONTH((AO69-1))-MONTH(AK69)-IF(DAY((AO69-1))&lt;MIN(DAY(AK69),DAY(EOMONTH((AO69-1),0))),1,0))))</f>
        <v/>
      </c>
      <c r="BP69" s="16" t="str">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
      </c>
      <c r="BQ69" s="0" t="str">
        <f aca="false">IF(LEN($A69&amp;$B69)=0,"",$A69&amp;" "&amp;$B69)</f>
        <v/>
      </c>
    </row>
    <row r="70" customFormat="false" ht="15" hidden="false" customHeight="false" outlineLevel="0" collapsed="false">
      <c r="A70" s="12"/>
      <c r="B70" s="12"/>
      <c r="C70" s="12"/>
      <c r="D70" s="13"/>
      <c r="E70" s="14" t="str">
        <f aca="false">IF(OR(AJ70=0,$D70=""),"",DATE(YEAR(AsOfDate)+IF(DATE(YEAR(AsOfDate),MONTH($D70),DAY($D70))&lt;=AsOfDate,1,0),MONTH($D70),DAY($D70)))</f>
        <v/>
      </c>
      <c r="F70" s="13"/>
      <c r="G70" s="13"/>
      <c r="H70" s="13"/>
      <c r="I70" s="13"/>
      <c r="J70" s="13"/>
      <c r="K70" s="14" t="str">
        <f aca="false">IF(AJ70=0,"",DATE(YEAR(AsOfDate)+IF(DATE(YEAR(AsOfDate),MONTH(AK70),DAY(AK70))&lt;=AsOfDate,1,0),MONTH(AK70),DAY(AK70)))</f>
        <v/>
      </c>
      <c r="L70" s="15" t="str">
        <f aca="false">IF(AJ70=0,"",ROUND((AsOfDate-AK70)/365.25,1))</f>
        <v/>
      </c>
      <c r="M70" s="16" t="str">
        <f aca="false">IF(AJ70=0,"",IF(AsOfDate&lt;AK70,"-",DATEDIF(AK70,AsOfDate,"y")&amp;"y "&amp;DATEDIF(AK70,AsOfDate,"ym")&amp;"m "&amp;DATEDIF(AK70,AsOfDate,"md")&amp;"d"))</f>
        <v/>
      </c>
      <c r="N70" s="17" t="str">
        <f aca="false">IF(AJ70=0,"",O70*HoursPerDay)</f>
        <v/>
      </c>
      <c r="O70" s="17" t="str">
        <f aca="false">IF(AJ70=0,"",MAX(0,BC70-BP70))</f>
        <v/>
      </c>
      <c r="P70" s="18"/>
      <c r="Q70" s="16"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16" t="str">
        <f aca="false">IF(AJ70=0,"",IF(AV70="None",IF(O70&gt;0,"No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IF(AJ70=0,"",IF(AV70="None","",EDATE(AK70,BE70)))</f>
        <v/>
      </c>
      <c r="T70" s="17" t="str">
        <f aca="false">IF(AJ70=0,"",IF(NOT(LH_Ready),"",IF($F70&gt;PFYDate,0,IF(LH_ColPeriod=0,W70-U70+V70,SUMIFS(INDEX(LH_Data,0,LH_ColAcc),INDEX(LH_Data,0,LH_ColFirst),$A70,INDEX(LH_Data,0,LH_ColSur),$B70,INDEX(LH_Data,0,LH_ColCat),BonusCat,INDEX(LH_Data,0,LH_ColPeriod),LH_OpenLabel)*UnitFactor))))</f>
        <v/>
      </c>
      <c r="U70" s="17" t="str">
        <f aca="false">IF(AJ70=0,"",IF(NOT(LH_Ready),"",SUMIFS(INDEX(LH_Data,0,LH_ColAcc),INDEX(LH_Data,0,LH_ColFirst),$A70,INDEX(LH_Data,0,LH_ColSur),$B70,INDEX(LH_Data,0,LH_ColCat),BonusCat,INDEX(LH_Data,0,LH_ColStart),"&gt;="&amp;AK70)*UnitFactor))</f>
        <v/>
      </c>
      <c r="V70" s="17" t="str">
        <f aca="false">IF(AJ70=0,"",IF(NOT(LH_Ready),"",SUMIFS(INDEX(LH_Data,0,LH_ColTaken),INDEX(LH_Data,0,LH_ColFirst),$A70,INDEX(LH_Data,0,LH_ColSur),$B70,INDEX(LH_Data,0,LH_ColCat),BonusCat,INDEX(LH_Data,0,LH_ColStart),"&gt;="&amp;AK70)*UnitFactor))</f>
        <v/>
      </c>
      <c r="W70" s="17" t="str">
        <f aca="false">IF(AJ70=0,"",IF(NOT(LH_Ready),"",IF(BG70=0,0,INDEX(INDEX(LH_Data,0,LH_ColClose),BG70-1)*UnitFactor)))</f>
        <v/>
      </c>
      <c r="X70" s="17" t="str">
        <f aca="false">IF(AJ70=0,"",(MAX(0,BC70-BP70)-MAX(0,BD70-BP70))*HoursPerDay)</f>
        <v/>
      </c>
      <c r="Y70" s="17" t="str">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
      </c>
      <c r="Z70" s="16" t="str">
        <f aca="false">IF(OR(AJ70=0,Y70=""),"",IF(Y70&gt;0,"Yes","No"))</f>
        <v/>
      </c>
      <c r="AA70" s="16"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
      </c>
      <c r="AB70" s="17" t="str">
        <f aca="false">IF(OR(AJ70=0,T70=""),"",MAX(0,BD70-BP70)*HoursPerDay-T70)</f>
        <v/>
      </c>
      <c r="AC70" s="16" t="str">
        <f aca="false">IF(AJ70=0,"",BF70)</f>
        <v/>
      </c>
      <c r="AD70" s="16"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17" t="str">
        <f aca="false">IF(AJ70=0,"",O70-MAX(0,BK70-BP70))</f>
        <v/>
      </c>
      <c r="AF70" s="14" t="str">
        <f aca="false">IF(OR(AJ70=0,AE70="",N(AE70)=0,BL70=""),"",EDATE(AK70,BL70))</f>
        <v/>
      </c>
      <c r="AG70" s="17" t="str">
        <f aca="false">IF(AJ70=0,"",MIN(BC70,BP70))</f>
        <v/>
      </c>
      <c r="AH70" s="12"/>
      <c r="AI70" s="12"/>
      <c r="AJ70" s="16" t="n">
        <f aca="false">IF(OR(LEN($A70&amp;$B70)=0,$F70=""),0,1)</f>
        <v>0</v>
      </c>
      <c r="AK70" s="14" t="str">
        <f aca="false">IF(AJ70=0,"",IF(PreSchemeCounts="No",MAX(SchemeStart,IF($J70&lt;&gt;"",$J70,IF(OR(CasualCounts="Yes",COUNT($G70:$I70)=0),$F70,IF(Apply2026="No",IF($I70="",$F70,$I70),IF(COUNT($H70:$I70)=0,$F70,MIN($H70:$I70)))))),IF($J70&lt;&gt;"",$J70,IF(OR(CasualCounts="Yes",COUNT($G70:$I70)=0),$F70,IF(Apply2026="No",IF($I70="",$F70,$I70),IF(COUNT($H70:$I70)=0,$F70,MIN($H70:$I70)))))))</f>
        <v/>
      </c>
      <c r="AL70" s="16" t="str">
        <f aca="false">IF(AJ70=0,"",COUNT($G70:$I70))</f>
        <v/>
      </c>
      <c r="AM70" s="14" t="str">
        <f aca="false">IF(AJ70=0,"",IFERROR(SMALL($G70:$I70,1),""))</f>
        <v/>
      </c>
      <c r="AN70" s="14" t="str">
        <f aca="false">IF(AJ70=0,"",IFERROR(SMALL($G70:$I70,2),""))</f>
        <v/>
      </c>
      <c r="AO70" s="14" t="str">
        <f aca="false">IF(AJ70=0,"",IFERROR(SMALL($G70:$I70,3),""))</f>
        <v/>
      </c>
      <c r="AP70" s="16" t="str">
        <f aca="false">IF(AJ70=0,"",IF(AM70="","",IF(AM70=$H70,"Part-Time",IF(AM70=$I70,"Full-Time","Casual"))))</f>
        <v/>
      </c>
      <c r="AQ70" s="16" t="str">
        <f aca="false">IF(AJ70=0,"",IF(AN70="","",IF(AN70=$H70,"Part-Time",IF(AN70=$I70,"Full-Time","Casual"))))</f>
        <v/>
      </c>
      <c r="AR70" s="16" t="str">
        <f aca="false">IF(AJ70=0,"",IF(AO70="","",IF(AO70=$H70,"Part-Time",IF(AO70=$I70,"Full-Time","Casual"))))</f>
        <v/>
      </c>
      <c r="AS70" s="16"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
      </c>
      <c r="AT70" s="16" t="str">
        <f aca="false">IF(AJ70=0,"",IF(AL70&lt;2,"",IF(OR(ISNUMBER(SEARCH("full",AQ70)),UPPER(TRIM(AQ70))="FT",UPPER(TRIM(AQ70))="FTE"),"FT",IF(AND(OR(ISNUMBER(SEARCH("part",AQ70)),UPPER(TRIM(AQ70))="PT",UPPER(TRIM(AQ70))="PTE"),Apply2026="Yes",OR($P70="",N($P70)&gt;=PT_MinHours)),"PT","None"))))</f>
        <v/>
      </c>
      <c r="AU70" s="16" t="str">
        <f aca="false">IF(AJ70=0,"",IF(AL70&lt;3,"",IF(OR(ISNUMBER(SEARCH("full",AR70)),UPPER(TRIM(AR70))="FT",UPPER(TRIM(AR70))="FTE"),"FT",IF(AND(OR(ISNUMBER(SEARCH("part",AR70)),UPPER(TRIM(AR70))="PT",UPPER(TRIM(AR70))="PTE"),Apply2026="Yes",OR($P70="",N($P70)&gt;=PT_MinHours)),"PT","None"))))</f>
        <v/>
      </c>
      <c r="AV70" s="16" t="str">
        <f aca="false">IF(AJ70=0,"",IF(AND(AL70&gt;=3,AO70&lt;=AsOfDate),AU70,IF(AND(AL70&gt;=2,AN70&lt;=AsOfDate),AT70,AS70)))</f>
        <v/>
      </c>
      <c r="AW70" s="16" t="str">
        <f aca="false">IF(AJ70=0,"",IF(AsOfDate&lt;AK70,-1,12*(YEAR(AsOfDate)-YEAR(AK70))+MONTH(AsOfDate)-MONTH(AK70)-IF(DAY(AsOfDate)&lt;MIN(DAY(AK70),DAY(EOMONTH(AsOfDate,0))),1,0)))</f>
        <v/>
      </c>
      <c r="AX70" s="16" t="str">
        <f aca="false">IF(AJ70=0,"",IF(OR(AL70&lt;2,AN70&gt;AsOfDate),AW70,IF((AN70-1)&lt;AK70,-1,12*(YEAR((AN70-1))-YEAR(AK70))+MONTH((AN70-1))-MONTH(AK70)-IF(DAY((AN70-1))&lt;MIN(DAY(AK70),DAY(EOMONTH((AN70-1),0))),1,0))))</f>
        <v/>
      </c>
      <c r="AY70" s="16" t="str">
        <f aca="false">IF(AJ70=0,"",IF(OR(AL70&lt;3,AO70&gt;AsOfDate),AW70,IF((AO70-1)&lt;AK70,-1,12*(YEAR((AO70-1))-YEAR(AK70))+MONTH((AO70-1))-MONTH(AK70)-IF(DAY((AO70-1))&lt;MIN(DAY(AK70),DAY(EOMONTH((AO70-1),0))),1,0))))</f>
        <v/>
      </c>
      <c r="AZ70" s="16" t="str">
        <f aca="false">IF(AJ70=0,"",IF(PFYDate&lt;AK70,-1,12*(YEAR(PFYDate)-YEAR(AK70))+MONTH(PFYDate)-MONTH(AK70)-IF(DAY(PFYDate)&lt;MIN(DAY(AK70),DAY(EOMONTH(PFYDate,0))),1,0)))</f>
        <v/>
      </c>
      <c r="BA70" s="16" t="str">
        <f aca="false">IF(AJ70=0,"",IF(OR(AL70&lt;2,AN70&gt;PFYDate),AZ70,IF((AN70-1)&lt;AK70,-1,12*(YEAR((AN70-1))-YEAR(AK70))+MONTH((AN70-1))-MONTH(AK70)-IF(DAY((AN70-1))&lt;MIN(DAY(AK70),DAY(EOMONTH((AN70-1),0))),1,0))))</f>
        <v/>
      </c>
      <c r="BB70" s="16" t="str">
        <f aca="false">IF(AJ70=0,"",IF(OR(AL70&lt;3,AO70&gt;PFYDate),AZ70,IF((AO70-1)&lt;AK70,-1,12*(YEAR((AO70-1))-YEAR(AK70))+MONTH((AO70-1))-MONTH(AK70)-IF(DAY((AO70-1))&lt;MIN(DAY(AK70),DAY(EOMONTH((AO70-1),0))),1,0))))</f>
        <v/>
      </c>
      <c r="BC70" s="16" t="str">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
      </c>
      <c r="BD70" s="16" t="str">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
      </c>
      <c r="BE70" s="16" t="str">
        <f aca="false">IF(AJ70=0,"",IF(AV70="FT",IF(AW70&lt;FT_First,FT_First,IF(AW70&lt;FT_Y5,MIN(FT_Y5,FT_First+FT_Int1*(INT((AW70-FT_First)/FT_Int1)+1)),FT_Y5+12*INT((AW70-FT_Y5)/12)+FT_Int2*(INT(MOD(AW70-FT_Y5,12)/FT_Int2)+1))),IF(AV70="PT",IF(AW70&lt;PT_First,PT_First,PT_First+PT_Int*(INT((AW70-PT_First)/PT_Int)+1)),"")))</f>
        <v/>
      </c>
      <c r="BF70" s="16" t="str">
        <f aca="false">IF(AJ70=0,"",IF(NOT(LH_Ready),0,COUNTIFS(INDEX(LH_Data,0,LH_ColFirst),$A70,INDEX(LH_Data,0,LH_ColSur),$B70,INDEX(LH_Data,0,LH_ColCat),BonusCat)))</f>
        <v/>
      </c>
      <c r="BG70" s="16" t="str">
        <f aca="false">IF(AJ70=0,"",IF(OR(NOT(LH_Ready),BF70=0),0,SUMPRODUCT(MAX((INDEX(LH_Data,0,LH_ColFirst)=$A70)*(INDEX(LH_Data,0,LH_ColSur)=$B70)*(INDEX(LH_Data,0,LH_ColCat)=BonusCat)*ROW(LH_Data)))))</f>
        <v/>
      </c>
      <c r="BH70" s="16" t="str">
        <f aca="false">IF(AJ70=0,"",IF(EOMONTH(AsOfDate,-1)&lt;AK70,-1,12*(YEAR(EOMONTH(AsOfDate,-1))-YEAR(AK70))+MONTH(EOMONTH(AsOfDate,-1))-MONTH(AK70)-IF(DAY(EOMONTH(AsOfDate,-1))&lt;MIN(DAY(AK70),DAY(EOMONTH(EOMONTH(AsOfDate,-1),0))),1,0)))</f>
        <v/>
      </c>
      <c r="BI70" s="16" t="str">
        <f aca="false">IF(AJ70=0,"",IF(OR(AL70&lt;2,AN70&gt;EOMONTH(AsOfDate,-1)),BH70,IF((AN70-1)&lt;AK70,-1,12*(YEAR((AN70-1))-YEAR(AK70))+MONTH((AN70-1))-MONTH(AK70)-IF(DAY((AN70-1))&lt;MIN(DAY(AK70),DAY(EOMONTH((AN70-1),0))),1,0))))</f>
        <v/>
      </c>
      <c r="BJ70" s="16" t="str">
        <f aca="false">IF(AJ70=0,"",IF(OR(AL70&lt;3,AO70&gt;EOMONTH(AsOfDate,-1)),BH70,IF((AO70-1)&lt;AK70,-1,12*(YEAR((AO70-1))-YEAR(AK70))+MONTH((AO70-1))-MONTH(AK70)-IF(DAY((AO70-1))&lt;MIN(DAY(AK70),DAY(EOMONTH((AO70-1),0))),1,0))))</f>
        <v/>
      </c>
      <c r="BK70" s="16" t="str">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
      </c>
      <c r="BL70" s="16" t="str">
        <f aca="false">IF(AJ70=0,"",IF(AV70="FT",IF(AW70&lt;FT_First,"",IF(AW70&lt;FT_Y5,FT_First+FT_Int1*INT((AW70-FT_First)/FT_Int1),FT_Y5+FT_Int2*INT((AW70-FT_Y5)/FT_Int2))),IF(AV70="PT",IF(AW70&lt;PT_First,"",PT_First+PT_Int*INT((AW70-PT_First)/PT_Int)),"")))</f>
        <v/>
      </c>
      <c r="BM70" s="16" t="str">
        <f aca="false">IF(AJ70=0,"",IF((SchemeStart-1)&lt;AK70,-1,12*(YEAR((SchemeStart-1))-YEAR(AK70))+MONTH((SchemeStart-1))-MONTH(AK70)-IF(DAY((SchemeStart-1))&lt;MIN(DAY(AK70),DAY(EOMONTH((SchemeStart-1),0))),1,0)))</f>
        <v/>
      </c>
      <c r="BN70" s="16" t="str">
        <f aca="false">IF(AJ70=0,"",IF(OR(AL70&lt;2,AN70&gt;(SchemeStart-1)),BM70,IF((AN70-1)&lt;AK70,-1,12*(YEAR((AN70-1))-YEAR(AK70))+MONTH((AN70-1))-MONTH(AK70)-IF(DAY((AN70-1))&lt;MIN(DAY(AK70),DAY(EOMONTH((AN70-1),0))),1,0))))</f>
        <v/>
      </c>
      <c r="BO70" s="16" t="str">
        <f aca="false">IF(AJ70=0,"",IF(OR(AL70&lt;3,AO70&gt;(SchemeStart-1)),BM70,IF((AO70-1)&lt;AK70,-1,12*(YEAR((AO70-1))-YEAR(AK70))+MONTH((AO70-1))-MONTH(AK70)-IF(DAY((AO70-1))&lt;MIN(DAY(AK70),DAY(EOMONTH((AO70-1),0))),1,0))))</f>
        <v/>
      </c>
      <c r="BP70" s="16" t="str">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
      </c>
      <c r="BQ70" s="0" t="str">
        <f aca="false">IF(LEN($A70&amp;$B70)=0,"",$A70&amp;" "&amp;$B70)</f>
        <v/>
      </c>
    </row>
    <row r="71" customFormat="false" ht="15" hidden="false" customHeight="false" outlineLevel="0" collapsed="false">
      <c r="A71" s="12"/>
      <c r="B71" s="12"/>
      <c r="C71" s="12"/>
      <c r="D71" s="13"/>
      <c r="E71" s="14" t="str">
        <f aca="false">IF(OR(AJ71=0,$D71=""),"",DATE(YEAR(AsOfDate)+IF(DATE(YEAR(AsOfDate),MONTH($D71),DAY($D71))&lt;=AsOfDate,1,0),MONTH($D71),DAY($D71)))</f>
        <v/>
      </c>
      <c r="F71" s="13"/>
      <c r="G71" s="13"/>
      <c r="H71" s="13"/>
      <c r="I71" s="13"/>
      <c r="J71" s="13"/>
      <c r="K71" s="14" t="str">
        <f aca="false">IF(AJ71=0,"",DATE(YEAR(AsOfDate)+IF(DATE(YEAR(AsOfDate),MONTH(AK71),DAY(AK71))&lt;=AsOfDate,1,0),MONTH(AK71),DAY(AK71)))</f>
        <v/>
      </c>
      <c r="L71" s="15" t="str">
        <f aca="false">IF(AJ71=0,"",ROUND((AsOfDate-AK71)/365.25,1))</f>
        <v/>
      </c>
      <c r="M71" s="16" t="str">
        <f aca="false">IF(AJ71=0,"",IF(AsOfDate&lt;AK71,"-",DATEDIF(AK71,AsOfDate,"y")&amp;"y "&amp;DATEDIF(AK71,AsOfDate,"ym")&amp;"m "&amp;DATEDIF(AK71,AsOfDate,"md")&amp;"d"))</f>
        <v/>
      </c>
      <c r="N71" s="17" t="str">
        <f aca="false">IF(AJ71=0,"",O71*HoursPerDay)</f>
        <v/>
      </c>
      <c r="O71" s="17" t="str">
        <f aca="false">IF(AJ71=0,"",MAX(0,BC71-BP71))</f>
        <v/>
      </c>
      <c r="P71" s="18"/>
      <c r="Q71" s="16"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16" t="str">
        <f aca="false">IF(AJ71=0,"",IF(AV71="None",IF(O71&gt;0,"No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IF(AJ71=0,"",IF(AV71="None","",EDATE(AK71,BE71)))</f>
        <v/>
      </c>
      <c r="T71" s="17" t="str">
        <f aca="false">IF(AJ71=0,"",IF(NOT(LH_Ready),"",IF($F71&gt;PFYDate,0,IF(LH_ColPeriod=0,W71-U71+V71,SUMIFS(INDEX(LH_Data,0,LH_ColAcc),INDEX(LH_Data,0,LH_ColFirst),$A71,INDEX(LH_Data,0,LH_ColSur),$B71,INDEX(LH_Data,0,LH_ColCat),BonusCat,INDEX(LH_Data,0,LH_ColPeriod),LH_OpenLabel)*UnitFactor))))</f>
        <v/>
      </c>
      <c r="U71" s="17" t="str">
        <f aca="false">IF(AJ71=0,"",IF(NOT(LH_Ready),"",SUMIFS(INDEX(LH_Data,0,LH_ColAcc),INDEX(LH_Data,0,LH_ColFirst),$A71,INDEX(LH_Data,0,LH_ColSur),$B71,INDEX(LH_Data,0,LH_ColCat),BonusCat,INDEX(LH_Data,0,LH_ColStart),"&gt;="&amp;AK71)*UnitFactor))</f>
        <v/>
      </c>
      <c r="V71" s="17" t="str">
        <f aca="false">IF(AJ71=0,"",IF(NOT(LH_Ready),"",SUMIFS(INDEX(LH_Data,0,LH_ColTaken),INDEX(LH_Data,0,LH_ColFirst),$A71,INDEX(LH_Data,0,LH_ColSur),$B71,INDEX(LH_Data,0,LH_ColCat),BonusCat,INDEX(LH_Data,0,LH_ColStart),"&gt;="&amp;AK71)*UnitFactor))</f>
        <v/>
      </c>
      <c r="W71" s="17" t="str">
        <f aca="false">IF(AJ71=0,"",IF(NOT(LH_Ready),"",IF(BG71=0,0,INDEX(INDEX(LH_Data,0,LH_ColClose),BG71-1)*UnitFactor)))</f>
        <v/>
      </c>
      <c r="X71" s="17" t="str">
        <f aca="false">IF(AJ71=0,"",(MAX(0,BC71-BP71)-MAX(0,BD71-BP71))*HoursPerDay)</f>
        <v/>
      </c>
      <c r="Y71" s="17" t="str">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
      </c>
      <c r="Z71" s="16" t="str">
        <f aca="false">IF(OR(AJ71=0,Y71=""),"",IF(Y71&gt;0,"Yes","No"))</f>
        <v/>
      </c>
      <c r="AA71" s="16"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
      </c>
      <c r="AB71" s="17" t="str">
        <f aca="false">IF(OR(AJ71=0,T71=""),"",MAX(0,BD71-BP71)*HoursPerDay-T71)</f>
        <v/>
      </c>
      <c r="AC71" s="16" t="str">
        <f aca="false">IF(AJ71=0,"",BF71)</f>
        <v/>
      </c>
      <c r="AD71" s="16"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17" t="str">
        <f aca="false">IF(AJ71=0,"",O71-MAX(0,BK71-BP71))</f>
        <v/>
      </c>
      <c r="AF71" s="14" t="str">
        <f aca="false">IF(OR(AJ71=0,AE71="",N(AE71)=0,BL71=""),"",EDATE(AK71,BL71))</f>
        <v/>
      </c>
      <c r="AG71" s="17" t="str">
        <f aca="false">IF(AJ71=0,"",MIN(BC71,BP71))</f>
        <v/>
      </c>
      <c r="AH71" s="12"/>
      <c r="AI71" s="12"/>
      <c r="AJ71" s="16" t="n">
        <f aca="false">IF(OR(LEN($A71&amp;$B71)=0,$F71=""),0,1)</f>
        <v>0</v>
      </c>
      <c r="AK71" s="14" t="str">
        <f aca="false">IF(AJ71=0,"",IF(PreSchemeCounts="No",MAX(SchemeStart,IF($J71&lt;&gt;"",$J71,IF(OR(CasualCounts="Yes",COUNT($G71:$I71)=0),$F71,IF(Apply2026="No",IF($I71="",$F71,$I71),IF(COUNT($H71:$I71)=0,$F71,MIN($H71:$I71)))))),IF($J71&lt;&gt;"",$J71,IF(OR(CasualCounts="Yes",COUNT($G71:$I71)=0),$F71,IF(Apply2026="No",IF($I71="",$F71,$I71),IF(COUNT($H71:$I71)=0,$F71,MIN($H71:$I71)))))))</f>
        <v/>
      </c>
      <c r="AL71" s="16" t="str">
        <f aca="false">IF(AJ71=0,"",COUNT($G71:$I71))</f>
        <v/>
      </c>
      <c r="AM71" s="14" t="str">
        <f aca="false">IF(AJ71=0,"",IFERROR(SMALL($G71:$I71,1),""))</f>
        <v/>
      </c>
      <c r="AN71" s="14" t="str">
        <f aca="false">IF(AJ71=0,"",IFERROR(SMALL($G71:$I71,2),""))</f>
        <v/>
      </c>
      <c r="AO71" s="14" t="str">
        <f aca="false">IF(AJ71=0,"",IFERROR(SMALL($G71:$I71,3),""))</f>
        <v/>
      </c>
      <c r="AP71" s="16" t="str">
        <f aca="false">IF(AJ71=0,"",IF(AM71="","",IF(AM71=$H71,"Part-Time",IF(AM71=$I71,"Full-Time","Casual"))))</f>
        <v/>
      </c>
      <c r="AQ71" s="16" t="str">
        <f aca="false">IF(AJ71=0,"",IF(AN71="","",IF(AN71=$H71,"Part-Time",IF(AN71=$I71,"Full-Time","Casual"))))</f>
        <v/>
      </c>
      <c r="AR71" s="16" t="str">
        <f aca="false">IF(AJ71=0,"",IF(AO71="","",IF(AO71=$H71,"Part-Time",IF(AO71=$I71,"Full-Time","Casual"))))</f>
        <v/>
      </c>
      <c r="AS71" s="16"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
      </c>
      <c r="AT71" s="16" t="str">
        <f aca="false">IF(AJ71=0,"",IF(AL71&lt;2,"",IF(OR(ISNUMBER(SEARCH("full",AQ71)),UPPER(TRIM(AQ71))="FT",UPPER(TRIM(AQ71))="FTE"),"FT",IF(AND(OR(ISNUMBER(SEARCH("part",AQ71)),UPPER(TRIM(AQ71))="PT",UPPER(TRIM(AQ71))="PTE"),Apply2026="Yes",OR($P71="",N($P71)&gt;=PT_MinHours)),"PT","None"))))</f>
        <v/>
      </c>
      <c r="AU71" s="16" t="str">
        <f aca="false">IF(AJ71=0,"",IF(AL71&lt;3,"",IF(OR(ISNUMBER(SEARCH("full",AR71)),UPPER(TRIM(AR71))="FT",UPPER(TRIM(AR71))="FTE"),"FT",IF(AND(OR(ISNUMBER(SEARCH("part",AR71)),UPPER(TRIM(AR71))="PT",UPPER(TRIM(AR71))="PTE"),Apply2026="Yes",OR($P71="",N($P71)&gt;=PT_MinHours)),"PT","None"))))</f>
        <v/>
      </c>
      <c r="AV71" s="16" t="str">
        <f aca="false">IF(AJ71=0,"",IF(AND(AL71&gt;=3,AO71&lt;=AsOfDate),AU71,IF(AND(AL71&gt;=2,AN71&lt;=AsOfDate),AT71,AS71)))</f>
        <v/>
      </c>
      <c r="AW71" s="16" t="str">
        <f aca="false">IF(AJ71=0,"",IF(AsOfDate&lt;AK71,-1,12*(YEAR(AsOfDate)-YEAR(AK71))+MONTH(AsOfDate)-MONTH(AK71)-IF(DAY(AsOfDate)&lt;MIN(DAY(AK71),DAY(EOMONTH(AsOfDate,0))),1,0)))</f>
        <v/>
      </c>
      <c r="AX71" s="16" t="str">
        <f aca="false">IF(AJ71=0,"",IF(OR(AL71&lt;2,AN71&gt;AsOfDate),AW71,IF((AN71-1)&lt;AK71,-1,12*(YEAR((AN71-1))-YEAR(AK71))+MONTH((AN71-1))-MONTH(AK71)-IF(DAY((AN71-1))&lt;MIN(DAY(AK71),DAY(EOMONTH((AN71-1),0))),1,0))))</f>
        <v/>
      </c>
      <c r="AY71" s="16" t="str">
        <f aca="false">IF(AJ71=0,"",IF(OR(AL71&lt;3,AO71&gt;AsOfDate),AW71,IF((AO71-1)&lt;AK71,-1,12*(YEAR((AO71-1))-YEAR(AK71))+MONTH((AO71-1))-MONTH(AK71)-IF(DAY((AO71-1))&lt;MIN(DAY(AK71),DAY(EOMONTH((AO71-1),0))),1,0))))</f>
        <v/>
      </c>
      <c r="AZ71" s="16" t="str">
        <f aca="false">IF(AJ71=0,"",IF(PFYDate&lt;AK71,-1,12*(YEAR(PFYDate)-YEAR(AK71))+MONTH(PFYDate)-MONTH(AK71)-IF(DAY(PFYDate)&lt;MIN(DAY(AK71),DAY(EOMONTH(PFYDate,0))),1,0)))</f>
        <v/>
      </c>
      <c r="BA71" s="16" t="str">
        <f aca="false">IF(AJ71=0,"",IF(OR(AL71&lt;2,AN71&gt;PFYDate),AZ71,IF((AN71-1)&lt;AK71,-1,12*(YEAR((AN71-1))-YEAR(AK71))+MONTH((AN71-1))-MONTH(AK71)-IF(DAY((AN71-1))&lt;MIN(DAY(AK71),DAY(EOMONTH((AN71-1),0))),1,0))))</f>
        <v/>
      </c>
      <c r="BB71" s="16" t="str">
        <f aca="false">IF(AJ71=0,"",IF(OR(AL71&lt;3,AO71&gt;PFYDate),AZ71,IF((AO71-1)&lt;AK71,-1,12*(YEAR((AO71-1))-YEAR(AK71))+MONTH((AO71-1))-MONTH(AK71)-IF(DAY((AO71-1))&lt;MIN(DAY(AK71),DAY(EOMONTH((AO71-1),0))),1,0))))</f>
        <v/>
      </c>
      <c r="BC71" s="16" t="str">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
      </c>
      <c r="BD71" s="16" t="str">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
      </c>
      <c r="BE71" s="16" t="str">
        <f aca="false">IF(AJ71=0,"",IF(AV71="FT",IF(AW71&lt;FT_First,FT_First,IF(AW71&lt;FT_Y5,MIN(FT_Y5,FT_First+FT_Int1*(INT((AW71-FT_First)/FT_Int1)+1)),FT_Y5+12*INT((AW71-FT_Y5)/12)+FT_Int2*(INT(MOD(AW71-FT_Y5,12)/FT_Int2)+1))),IF(AV71="PT",IF(AW71&lt;PT_First,PT_First,PT_First+PT_Int*(INT((AW71-PT_First)/PT_Int)+1)),"")))</f>
        <v/>
      </c>
      <c r="BF71" s="16" t="str">
        <f aca="false">IF(AJ71=0,"",IF(NOT(LH_Ready),0,COUNTIFS(INDEX(LH_Data,0,LH_ColFirst),$A71,INDEX(LH_Data,0,LH_ColSur),$B71,INDEX(LH_Data,0,LH_ColCat),BonusCat)))</f>
        <v/>
      </c>
      <c r="BG71" s="16" t="str">
        <f aca="false">IF(AJ71=0,"",IF(OR(NOT(LH_Ready),BF71=0),0,SUMPRODUCT(MAX((INDEX(LH_Data,0,LH_ColFirst)=$A71)*(INDEX(LH_Data,0,LH_ColSur)=$B71)*(INDEX(LH_Data,0,LH_ColCat)=BonusCat)*ROW(LH_Data)))))</f>
        <v/>
      </c>
      <c r="BH71" s="16" t="str">
        <f aca="false">IF(AJ71=0,"",IF(EOMONTH(AsOfDate,-1)&lt;AK71,-1,12*(YEAR(EOMONTH(AsOfDate,-1))-YEAR(AK71))+MONTH(EOMONTH(AsOfDate,-1))-MONTH(AK71)-IF(DAY(EOMONTH(AsOfDate,-1))&lt;MIN(DAY(AK71),DAY(EOMONTH(EOMONTH(AsOfDate,-1),0))),1,0)))</f>
        <v/>
      </c>
      <c r="BI71" s="16" t="str">
        <f aca="false">IF(AJ71=0,"",IF(OR(AL71&lt;2,AN71&gt;EOMONTH(AsOfDate,-1)),BH71,IF((AN71-1)&lt;AK71,-1,12*(YEAR((AN71-1))-YEAR(AK71))+MONTH((AN71-1))-MONTH(AK71)-IF(DAY((AN71-1))&lt;MIN(DAY(AK71),DAY(EOMONTH((AN71-1),0))),1,0))))</f>
        <v/>
      </c>
      <c r="BJ71" s="16" t="str">
        <f aca="false">IF(AJ71=0,"",IF(OR(AL71&lt;3,AO71&gt;EOMONTH(AsOfDate,-1)),BH71,IF((AO71-1)&lt;AK71,-1,12*(YEAR((AO71-1))-YEAR(AK71))+MONTH((AO71-1))-MONTH(AK71)-IF(DAY((AO71-1))&lt;MIN(DAY(AK71),DAY(EOMONTH((AO71-1),0))),1,0))))</f>
        <v/>
      </c>
      <c r="BK71" s="16" t="str">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
      </c>
      <c r="BL71" s="16" t="str">
        <f aca="false">IF(AJ71=0,"",IF(AV71="FT",IF(AW71&lt;FT_First,"",IF(AW71&lt;FT_Y5,FT_First+FT_Int1*INT((AW71-FT_First)/FT_Int1),FT_Y5+FT_Int2*INT((AW71-FT_Y5)/FT_Int2))),IF(AV71="PT",IF(AW71&lt;PT_First,"",PT_First+PT_Int*INT((AW71-PT_First)/PT_Int)),"")))</f>
        <v/>
      </c>
      <c r="BM71" s="16" t="str">
        <f aca="false">IF(AJ71=0,"",IF((SchemeStart-1)&lt;AK71,-1,12*(YEAR((SchemeStart-1))-YEAR(AK71))+MONTH((SchemeStart-1))-MONTH(AK71)-IF(DAY((SchemeStart-1))&lt;MIN(DAY(AK71),DAY(EOMONTH((SchemeStart-1),0))),1,0)))</f>
        <v/>
      </c>
      <c r="BN71" s="16" t="str">
        <f aca="false">IF(AJ71=0,"",IF(OR(AL71&lt;2,AN71&gt;(SchemeStart-1)),BM71,IF((AN71-1)&lt;AK71,-1,12*(YEAR((AN71-1))-YEAR(AK71))+MONTH((AN71-1))-MONTH(AK71)-IF(DAY((AN71-1))&lt;MIN(DAY(AK71),DAY(EOMONTH((AN71-1),0))),1,0))))</f>
        <v/>
      </c>
      <c r="BO71" s="16" t="str">
        <f aca="false">IF(AJ71=0,"",IF(OR(AL71&lt;3,AO71&gt;(SchemeStart-1)),BM71,IF((AO71-1)&lt;AK71,-1,12*(YEAR((AO71-1))-YEAR(AK71))+MONTH((AO71-1))-MONTH(AK71)-IF(DAY((AO71-1))&lt;MIN(DAY(AK71),DAY(EOMONTH((AO71-1),0))),1,0))))</f>
        <v/>
      </c>
      <c r="BP71" s="16" t="str">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
      </c>
      <c r="BQ71" s="0" t="str">
        <f aca="false">IF(LEN($A71&amp;$B71)=0,"",$A71&amp;" "&amp;$B71)</f>
        <v/>
      </c>
    </row>
    <row r="72" customFormat="false" ht="15" hidden="false" customHeight="false" outlineLevel="0" collapsed="false">
      <c r="A72" s="12"/>
      <c r="B72" s="12"/>
      <c r="C72" s="12"/>
      <c r="D72" s="13"/>
      <c r="E72" s="14" t="str">
        <f aca="false">IF(OR(AJ72=0,$D72=""),"",DATE(YEAR(AsOfDate)+IF(DATE(YEAR(AsOfDate),MONTH($D72),DAY($D72))&lt;=AsOfDate,1,0),MONTH($D72),DAY($D72)))</f>
        <v/>
      </c>
      <c r="F72" s="13"/>
      <c r="G72" s="13"/>
      <c r="H72" s="13"/>
      <c r="I72" s="13"/>
      <c r="J72" s="13"/>
      <c r="K72" s="14" t="str">
        <f aca="false">IF(AJ72=0,"",DATE(YEAR(AsOfDate)+IF(DATE(YEAR(AsOfDate),MONTH(AK72),DAY(AK72))&lt;=AsOfDate,1,0),MONTH(AK72),DAY(AK72)))</f>
        <v/>
      </c>
      <c r="L72" s="15" t="str">
        <f aca="false">IF(AJ72=0,"",ROUND((AsOfDate-AK72)/365.25,1))</f>
        <v/>
      </c>
      <c r="M72" s="16" t="str">
        <f aca="false">IF(AJ72=0,"",IF(AsOfDate&lt;AK72,"-",DATEDIF(AK72,AsOfDate,"y")&amp;"y "&amp;DATEDIF(AK72,AsOfDate,"ym")&amp;"m "&amp;DATEDIF(AK72,AsOfDate,"md")&amp;"d"))</f>
        <v/>
      </c>
      <c r="N72" s="17" t="str">
        <f aca="false">IF(AJ72=0,"",O72*HoursPerDay)</f>
        <v/>
      </c>
      <c r="O72" s="17" t="str">
        <f aca="false">IF(AJ72=0,"",MAX(0,BC72-BP72))</f>
        <v/>
      </c>
      <c r="P72" s="18"/>
      <c r="Q72" s="16"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16" t="str">
        <f aca="false">IF(AJ72=0,"",IF(AV72="None",IF(O72&gt;0,"No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IF(AJ72=0,"",IF(AV72="None","",EDATE(AK72,BE72)))</f>
        <v/>
      </c>
      <c r="T72" s="17" t="str">
        <f aca="false">IF(AJ72=0,"",IF(NOT(LH_Ready),"",IF($F72&gt;PFYDate,0,IF(LH_ColPeriod=0,W72-U72+V72,SUMIFS(INDEX(LH_Data,0,LH_ColAcc),INDEX(LH_Data,0,LH_ColFirst),$A72,INDEX(LH_Data,0,LH_ColSur),$B72,INDEX(LH_Data,0,LH_ColCat),BonusCat,INDEX(LH_Data,0,LH_ColPeriod),LH_OpenLabel)*UnitFactor))))</f>
        <v/>
      </c>
      <c r="U72" s="17" t="str">
        <f aca="false">IF(AJ72=0,"",IF(NOT(LH_Ready),"",SUMIFS(INDEX(LH_Data,0,LH_ColAcc),INDEX(LH_Data,0,LH_ColFirst),$A72,INDEX(LH_Data,0,LH_ColSur),$B72,INDEX(LH_Data,0,LH_ColCat),BonusCat,INDEX(LH_Data,0,LH_ColStart),"&gt;="&amp;AK72)*UnitFactor))</f>
        <v/>
      </c>
      <c r="V72" s="17" t="str">
        <f aca="false">IF(AJ72=0,"",IF(NOT(LH_Ready),"",SUMIFS(INDEX(LH_Data,0,LH_ColTaken),INDEX(LH_Data,0,LH_ColFirst),$A72,INDEX(LH_Data,0,LH_ColSur),$B72,INDEX(LH_Data,0,LH_ColCat),BonusCat,INDEX(LH_Data,0,LH_ColStart),"&gt;="&amp;AK72)*UnitFactor))</f>
        <v/>
      </c>
      <c r="W72" s="17" t="str">
        <f aca="false">IF(AJ72=0,"",IF(NOT(LH_Ready),"",IF(BG72=0,0,INDEX(INDEX(LH_Data,0,LH_ColClose),BG72-1)*UnitFactor)))</f>
        <v/>
      </c>
      <c r="X72" s="17" t="str">
        <f aca="false">IF(AJ72=0,"",(MAX(0,BC72-BP72)-MAX(0,BD72-BP72))*HoursPerDay)</f>
        <v/>
      </c>
      <c r="Y72" s="17" t="str">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
      </c>
      <c r="Z72" s="16" t="str">
        <f aca="false">IF(OR(AJ72=0,Y72=""),"",IF(Y72&gt;0,"Yes","No"))</f>
        <v/>
      </c>
      <c r="AA72" s="16"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
      </c>
      <c r="AB72" s="17" t="str">
        <f aca="false">IF(OR(AJ72=0,T72=""),"",MAX(0,BD72-BP72)*HoursPerDay-T72)</f>
        <v/>
      </c>
      <c r="AC72" s="16" t="str">
        <f aca="false">IF(AJ72=0,"",BF72)</f>
        <v/>
      </c>
      <c r="AD72" s="16"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17" t="str">
        <f aca="false">IF(AJ72=0,"",O72-MAX(0,BK72-BP72))</f>
        <v/>
      </c>
      <c r="AF72" s="14" t="str">
        <f aca="false">IF(OR(AJ72=0,AE72="",N(AE72)=0,BL72=""),"",EDATE(AK72,BL72))</f>
        <v/>
      </c>
      <c r="AG72" s="17" t="str">
        <f aca="false">IF(AJ72=0,"",MIN(BC72,BP72))</f>
        <v/>
      </c>
      <c r="AH72" s="12"/>
      <c r="AI72" s="12"/>
      <c r="AJ72" s="16" t="n">
        <f aca="false">IF(OR(LEN($A72&amp;$B72)=0,$F72=""),0,1)</f>
        <v>0</v>
      </c>
      <c r="AK72" s="14" t="str">
        <f aca="false">IF(AJ72=0,"",IF(PreSchemeCounts="No",MAX(SchemeStart,IF($J72&lt;&gt;"",$J72,IF(OR(CasualCounts="Yes",COUNT($G72:$I72)=0),$F72,IF(Apply2026="No",IF($I72="",$F72,$I72),IF(COUNT($H72:$I72)=0,$F72,MIN($H72:$I72)))))),IF($J72&lt;&gt;"",$J72,IF(OR(CasualCounts="Yes",COUNT($G72:$I72)=0),$F72,IF(Apply2026="No",IF($I72="",$F72,$I72),IF(COUNT($H72:$I72)=0,$F72,MIN($H72:$I72)))))))</f>
        <v/>
      </c>
      <c r="AL72" s="16" t="str">
        <f aca="false">IF(AJ72=0,"",COUNT($G72:$I72))</f>
        <v/>
      </c>
      <c r="AM72" s="14" t="str">
        <f aca="false">IF(AJ72=0,"",IFERROR(SMALL($G72:$I72,1),""))</f>
        <v/>
      </c>
      <c r="AN72" s="14" t="str">
        <f aca="false">IF(AJ72=0,"",IFERROR(SMALL($G72:$I72,2),""))</f>
        <v/>
      </c>
      <c r="AO72" s="14" t="str">
        <f aca="false">IF(AJ72=0,"",IFERROR(SMALL($G72:$I72,3),""))</f>
        <v/>
      </c>
      <c r="AP72" s="16" t="str">
        <f aca="false">IF(AJ72=0,"",IF(AM72="","",IF(AM72=$H72,"Part-Time",IF(AM72=$I72,"Full-Time","Casual"))))</f>
        <v/>
      </c>
      <c r="AQ72" s="16" t="str">
        <f aca="false">IF(AJ72=0,"",IF(AN72="","",IF(AN72=$H72,"Part-Time",IF(AN72=$I72,"Full-Time","Casual"))))</f>
        <v/>
      </c>
      <c r="AR72" s="16" t="str">
        <f aca="false">IF(AJ72=0,"",IF(AO72="","",IF(AO72=$H72,"Part-Time",IF(AO72=$I72,"Full-Time","Casual"))))</f>
        <v/>
      </c>
      <c r="AS72" s="16"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
      </c>
      <c r="AT72" s="16" t="str">
        <f aca="false">IF(AJ72=0,"",IF(AL72&lt;2,"",IF(OR(ISNUMBER(SEARCH("full",AQ72)),UPPER(TRIM(AQ72))="FT",UPPER(TRIM(AQ72))="FTE"),"FT",IF(AND(OR(ISNUMBER(SEARCH("part",AQ72)),UPPER(TRIM(AQ72))="PT",UPPER(TRIM(AQ72))="PTE"),Apply2026="Yes",OR($P72="",N($P72)&gt;=PT_MinHours)),"PT","None"))))</f>
        <v/>
      </c>
      <c r="AU72" s="16" t="str">
        <f aca="false">IF(AJ72=0,"",IF(AL72&lt;3,"",IF(OR(ISNUMBER(SEARCH("full",AR72)),UPPER(TRIM(AR72))="FT",UPPER(TRIM(AR72))="FTE"),"FT",IF(AND(OR(ISNUMBER(SEARCH("part",AR72)),UPPER(TRIM(AR72))="PT",UPPER(TRIM(AR72))="PTE"),Apply2026="Yes",OR($P72="",N($P72)&gt;=PT_MinHours)),"PT","None"))))</f>
        <v/>
      </c>
      <c r="AV72" s="16" t="str">
        <f aca="false">IF(AJ72=0,"",IF(AND(AL72&gt;=3,AO72&lt;=AsOfDate),AU72,IF(AND(AL72&gt;=2,AN72&lt;=AsOfDate),AT72,AS72)))</f>
        <v/>
      </c>
      <c r="AW72" s="16" t="str">
        <f aca="false">IF(AJ72=0,"",IF(AsOfDate&lt;AK72,-1,12*(YEAR(AsOfDate)-YEAR(AK72))+MONTH(AsOfDate)-MONTH(AK72)-IF(DAY(AsOfDate)&lt;MIN(DAY(AK72),DAY(EOMONTH(AsOfDate,0))),1,0)))</f>
        <v/>
      </c>
      <c r="AX72" s="16" t="str">
        <f aca="false">IF(AJ72=0,"",IF(OR(AL72&lt;2,AN72&gt;AsOfDate),AW72,IF((AN72-1)&lt;AK72,-1,12*(YEAR((AN72-1))-YEAR(AK72))+MONTH((AN72-1))-MONTH(AK72)-IF(DAY((AN72-1))&lt;MIN(DAY(AK72),DAY(EOMONTH((AN72-1),0))),1,0))))</f>
        <v/>
      </c>
      <c r="AY72" s="16" t="str">
        <f aca="false">IF(AJ72=0,"",IF(OR(AL72&lt;3,AO72&gt;AsOfDate),AW72,IF((AO72-1)&lt;AK72,-1,12*(YEAR((AO72-1))-YEAR(AK72))+MONTH((AO72-1))-MONTH(AK72)-IF(DAY((AO72-1))&lt;MIN(DAY(AK72),DAY(EOMONTH((AO72-1),0))),1,0))))</f>
        <v/>
      </c>
      <c r="AZ72" s="16" t="str">
        <f aca="false">IF(AJ72=0,"",IF(PFYDate&lt;AK72,-1,12*(YEAR(PFYDate)-YEAR(AK72))+MONTH(PFYDate)-MONTH(AK72)-IF(DAY(PFYDate)&lt;MIN(DAY(AK72),DAY(EOMONTH(PFYDate,0))),1,0)))</f>
        <v/>
      </c>
      <c r="BA72" s="16" t="str">
        <f aca="false">IF(AJ72=0,"",IF(OR(AL72&lt;2,AN72&gt;PFYDate),AZ72,IF((AN72-1)&lt;AK72,-1,12*(YEAR((AN72-1))-YEAR(AK72))+MONTH((AN72-1))-MONTH(AK72)-IF(DAY((AN72-1))&lt;MIN(DAY(AK72),DAY(EOMONTH((AN72-1),0))),1,0))))</f>
        <v/>
      </c>
      <c r="BB72" s="16" t="str">
        <f aca="false">IF(AJ72=0,"",IF(OR(AL72&lt;3,AO72&gt;PFYDate),AZ72,IF((AO72-1)&lt;AK72,-1,12*(YEAR((AO72-1))-YEAR(AK72))+MONTH((AO72-1))-MONTH(AK72)-IF(DAY((AO72-1))&lt;MIN(DAY(AK72),DAY(EOMONTH((AO72-1),0))),1,0))))</f>
        <v/>
      </c>
      <c r="BC72" s="16" t="str">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
      </c>
      <c r="BD72" s="16" t="str">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
      </c>
      <c r="BE72" s="16" t="str">
        <f aca="false">IF(AJ72=0,"",IF(AV72="FT",IF(AW72&lt;FT_First,FT_First,IF(AW72&lt;FT_Y5,MIN(FT_Y5,FT_First+FT_Int1*(INT((AW72-FT_First)/FT_Int1)+1)),FT_Y5+12*INT((AW72-FT_Y5)/12)+FT_Int2*(INT(MOD(AW72-FT_Y5,12)/FT_Int2)+1))),IF(AV72="PT",IF(AW72&lt;PT_First,PT_First,PT_First+PT_Int*(INT((AW72-PT_First)/PT_Int)+1)),"")))</f>
        <v/>
      </c>
      <c r="BF72" s="16" t="str">
        <f aca="false">IF(AJ72=0,"",IF(NOT(LH_Ready),0,COUNTIFS(INDEX(LH_Data,0,LH_ColFirst),$A72,INDEX(LH_Data,0,LH_ColSur),$B72,INDEX(LH_Data,0,LH_ColCat),BonusCat)))</f>
        <v/>
      </c>
      <c r="BG72" s="16" t="str">
        <f aca="false">IF(AJ72=0,"",IF(OR(NOT(LH_Ready),BF72=0),0,SUMPRODUCT(MAX((INDEX(LH_Data,0,LH_ColFirst)=$A72)*(INDEX(LH_Data,0,LH_ColSur)=$B72)*(INDEX(LH_Data,0,LH_ColCat)=BonusCat)*ROW(LH_Data)))))</f>
        <v/>
      </c>
      <c r="BH72" s="16" t="str">
        <f aca="false">IF(AJ72=0,"",IF(EOMONTH(AsOfDate,-1)&lt;AK72,-1,12*(YEAR(EOMONTH(AsOfDate,-1))-YEAR(AK72))+MONTH(EOMONTH(AsOfDate,-1))-MONTH(AK72)-IF(DAY(EOMONTH(AsOfDate,-1))&lt;MIN(DAY(AK72),DAY(EOMONTH(EOMONTH(AsOfDate,-1),0))),1,0)))</f>
        <v/>
      </c>
      <c r="BI72" s="16" t="str">
        <f aca="false">IF(AJ72=0,"",IF(OR(AL72&lt;2,AN72&gt;EOMONTH(AsOfDate,-1)),BH72,IF((AN72-1)&lt;AK72,-1,12*(YEAR((AN72-1))-YEAR(AK72))+MONTH((AN72-1))-MONTH(AK72)-IF(DAY((AN72-1))&lt;MIN(DAY(AK72),DAY(EOMONTH((AN72-1),0))),1,0))))</f>
        <v/>
      </c>
      <c r="BJ72" s="16" t="str">
        <f aca="false">IF(AJ72=0,"",IF(OR(AL72&lt;3,AO72&gt;EOMONTH(AsOfDate,-1)),BH72,IF((AO72-1)&lt;AK72,-1,12*(YEAR((AO72-1))-YEAR(AK72))+MONTH((AO72-1))-MONTH(AK72)-IF(DAY((AO72-1))&lt;MIN(DAY(AK72),DAY(EOMONTH((AO72-1),0))),1,0))))</f>
        <v/>
      </c>
      <c r="BK72" s="16" t="str">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
      </c>
      <c r="BL72" s="16" t="str">
        <f aca="false">IF(AJ72=0,"",IF(AV72="FT",IF(AW72&lt;FT_First,"",IF(AW72&lt;FT_Y5,FT_First+FT_Int1*INT((AW72-FT_First)/FT_Int1),FT_Y5+FT_Int2*INT((AW72-FT_Y5)/FT_Int2))),IF(AV72="PT",IF(AW72&lt;PT_First,"",PT_First+PT_Int*INT((AW72-PT_First)/PT_Int)),"")))</f>
        <v/>
      </c>
      <c r="BM72" s="16" t="str">
        <f aca="false">IF(AJ72=0,"",IF((SchemeStart-1)&lt;AK72,-1,12*(YEAR((SchemeStart-1))-YEAR(AK72))+MONTH((SchemeStart-1))-MONTH(AK72)-IF(DAY((SchemeStart-1))&lt;MIN(DAY(AK72),DAY(EOMONTH((SchemeStart-1),0))),1,0)))</f>
        <v/>
      </c>
      <c r="BN72" s="16" t="str">
        <f aca="false">IF(AJ72=0,"",IF(OR(AL72&lt;2,AN72&gt;(SchemeStart-1)),BM72,IF((AN72-1)&lt;AK72,-1,12*(YEAR((AN72-1))-YEAR(AK72))+MONTH((AN72-1))-MONTH(AK72)-IF(DAY((AN72-1))&lt;MIN(DAY(AK72),DAY(EOMONTH((AN72-1),0))),1,0))))</f>
        <v/>
      </c>
      <c r="BO72" s="16" t="str">
        <f aca="false">IF(AJ72=0,"",IF(OR(AL72&lt;3,AO72&gt;(SchemeStart-1)),BM72,IF((AO72-1)&lt;AK72,-1,12*(YEAR((AO72-1))-YEAR(AK72))+MONTH((AO72-1))-MONTH(AK72)-IF(DAY((AO72-1))&lt;MIN(DAY(AK72),DAY(EOMONTH((AO72-1),0))),1,0))))</f>
        <v/>
      </c>
      <c r="BP72" s="16" t="str">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
      </c>
      <c r="BQ72" s="0" t="str">
        <f aca="false">IF(LEN($A72&amp;$B72)=0,"",$A72&amp;" "&amp;$B72)</f>
        <v/>
      </c>
    </row>
    <row r="73" customFormat="false" ht="15" hidden="false" customHeight="false" outlineLevel="0" collapsed="false">
      <c r="A73" s="12"/>
      <c r="B73" s="12"/>
      <c r="C73" s="12"/>
      <c r="D73" s="13"/>
      <c r="E73" s="14" t="str">
        <f aca="false">IF(OR(AJ73=0,$D73=""),"",DATE(YEAR(AsOfDate)+IF(DATE(YEAR(AsOfDate),MONTH($D73),DAY($D73))&lt;=AsOfDate,1,0),MONTH($D73),DAY($D73)))</f>
        <v/>
      </c>
      <c r="F73" s="13"/>
      <c r="G73" s="13"/>
      <c r="H73" s="13"/>
      <c r="I73" s="13"/>
      <c r="J73" s="13"/>
      <c r="K73" s="14" t="str">
        <f aca="false">IF(AJ73=0,"",DATE(YEAR(AsOfDate)+IF(DATE(YEAR(AsOfDate),MONTH(AK73),DAY(AK73))&lt;=AsOfDate,1,0),MONTH(AK73),DAY(AK73)))</f>
        <v/>
      </c>
      <c r="L73" s="15" t="str">
        <f aca="false">IF(AJ73=0,"",ROUND((AsOfDate-AK73)/365.25,1))</f>
        <v/>
      </c>
      <c r="M73" s="16" t="str">
        <f aca="false">IF(AJ73=0,"",IF(AsOfDate&lt;AK73,"-",DATEDIF(AK73,AsOfDate,"y")&amp;"y "&amp;DATEDIF(AK73,AsOfDate,"ym")&amp;"m "&amp;DATEDIF(AK73,AsOfDate,"md")&amp;"d"))</f>
        <v/>
      </c>
      <c r="N73" s="17" t="str">
        <f aca="false">IF(AJ73=0,"",O73*HoursPerDay)</f>
        <v/>
      </c>
      <c r="O73" s="17" t="str">
        <f aca="false">IF(AJ73=0,"",MAX(0,BC73-BP73))</f>
        <v/>
      </c>
      <c r="P73" s="18"/>
      <c r="Q73" s="16"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16" t="str">
        <f aca="false">IF(AJ73=0,"",IF(AV73="None",IF(O73&gt;0,"No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IF(AJ73=0,"",IF(AV73="None","",EDATE(AK73,BE73)))</f>
        <v/>
      </c>
      <c r="T73" s="17" t="str">
        <f aca="false">IF(AJ73=0,"",IF(NOT(LH_Ready),"",IF($F73&gt;PFYDate,0,IF(LH_ColPeriod=0,W73-U73+V73,SUMIFS(INDEX(LH_Data,0,LH_ColAcc),INDEX(LH_Data,0,LH_ColFirst),$A73,INDEX(LH_Data,0,LH_ColSur),$B73,INDEX(LH_Data,0,LH_ColCat),BonusCat,INDEX(LH_Data,0,LH_ColPeriod),LH_OpenLabel)*UnitFactor))))</f>
        <v/>
      </c>
      <c r="U73" s="17" t="str">
        <f aca="false">IF(AJ73=0,"",IF(NOT(LH_Ready),"",SUMIFS(INDEX(LH_Data,0,LH_ColAcc),INDEX(LH_Data,0,LH_ColFirst),$A73,INDEX(LH_Data,0,LH_ColSur),$B73,INDEX(LH_Data,0,LH_ColCat),BonusCat,INDEX(LH_Data,0,LH_ColStart),"&gt;="&amp;AK73)*UnitFactor))</f>
        <v/>
      </c>
      <c r="V73" s="17" t="str">
        <f aca="false">IF(AJ73=0,"",IF(NOT(LH_Ready),"",SUMIFS(INDEX(LH_Data,0,LH_ColTaken),INDEX(LH_Data,0,LH_ColFirst),$A73,INDEX(LH_Data,0,LH_ColSur),$B73,INDEX(LH_Data,0,LH_ColCat),BonusCat,INDEX(LH_Data,0,LH_ColStart),"&gt;="&amp;AK73)*UnitFactor))</f>
        <v/>
      </c>
      <c r="W73" s="17" t="str">
        <f aca="false">IF(AJ73=0,"",IF(NOT(LH_Ready),"",IF(BG73=0,0,INDEX(INDEX(LH_Data,0,LH_ColClose),BG73-1)*UnitFactor)))</f>
        <v/>
      </c>
      <c r="X73" s="17" t="str">
        <f aca="false">IF(AJ73=0,"",(MAX(0,BC73-BP73)-MAX(0,BD73-BP73))*HoursPerDay)</f>
        <v/>
      </c>
      <c r="Y73" s="17" t="str">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
      </c>
      <c r="Z73" s="16" t="str">
        <f aca="false">IF(OR(AJ73=0,Y73=""),"",IF(Y73&gt;0,"Yes","No"))</f>
        <v/>
      </c>
      <c r="AA73" s="16"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
      </c>
      <c r="AB73" s="17" t="str">
        <f aca="false">IF(OR(AJ73=0,T73=""),"",MAX(0,BD73-BP73)*HoursPerDay-T73)</f>
        <v/>
      </c>
      <c r="AC73" s="16" t="str">
        <f aca="false">IF(AJ73=0,"",BF73)</f>
        <v/>
      </c>
      <c r="AD73" s="16"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17" t="str">
        <f aca="false">IF(AJ73=0,"",O73-MAX(0,BK73-BP73))</f>
        <v/>
      </c>
      <c r="AF73" s="14" t="str">
        <f aca="false">IF(OR(AJ73=0,AE73="",N(AE73)=0,BL73=""),"",EDATE(AK73,BL73))</f>
        <v/>
      </c>
      <c r="AG73" s="17" t="str">
        <f aca="false">IF(AJ73=0,"",MIN(BC73,BP73))</f>
        <v/>
      </c>
      <c r="AH73" s="12"/>
      <c r="AI73" s="12"/>
      <c r="AJ73" s="16" t="n">
        <f aca="false">IF(OR(LEN($A73&amp;$B73)=0,$F73=""),0,1)</f>
        <v>0</v>
      </c>
      <c r="AK73" s="14" t="str">
        <f aca="false">IF(AJ73=0,"",IF(PreSchemeCounts="No",MAX(SchemeStart,IF($J73&lt;&gt;"",$J73,IF(OR(CasualCounts="Yes",COUNT($G73:$I73)=0),$F73,IF(Apply2026="No",IF($I73="",$F73,$I73),IF(COUNT($H73:$I73)=0,$F73,MIN($H73:$I73)))))),IF($J73&lt;&gt;"",$J73,IF(OR(CasualCounts="Yes",COUNT($G73:$I73)=0),$F73,IF(Apply2026="No",IF($I73="",$F73,$I73),IF(COUNT($H73:$I73)=0,$F73,MIN($H73:$I73)))))))</f>
        <v/>
      </c>
      <c r="AL73" s="16" t="str">
        <f aca="false">IF(AJ73=0,"",COUNT($G73:$I73))</f>
        <v/>
      </c>
      <c r="AM73" s="14" t="str">
        <f aca="false">IF(AJ73=0,"",IFERROR(SMALL($G73:$I73,1),""))</f>
        <v/>
      </c>
      <c r="AN73" s="14" t="str">
        <f aca="false">IF(AJ73=0,"",IFERROR(SMALL($G73:$I73,2),""))</f>
        <v/>
      </c>
      <c r="AO73" s="14" t="str">
        <f aca="false">IF(AJ73=0,"",IFERROR(SMALL($G73:$I73,3),""))</f>
        <v/>
      </c>
      <c r="AP73" s="16" t="str">
        <f aca="false">IF(AJ73=0,"",IF(AM73="","",IF(AM73=$H73,"Part-Time",IF(AM73=$I73,"Full-Time","Casual"))))</f>
        <v/>
      </c>
      <c r="AQ73" s="16" t="str">
        <f aca="false">IF(AJ73=0,"",IF(AN73="","",IF(AN73=$H73,"Part-Time",IF(AN73=$I73,"Full-Time","Casual"))))</f>
        <v/>
      </c>
      <c r="AR73" s="16" t="str">
        <f aca="false">IF(AJ73=0,"",IF(AO73="","",IF(AO73=$H73,"Part-Time",IF(AO73=$I73,"Full-Time","Casual"))))</f>
        <v/>
      </c>
      <c r="AS73" s="16"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
      </c>
      <c r="AT73" s="16" t="str">
        <f aca="false">IF(AJ73=0,"",IF(AL73&lt;2,"",IF(OR(ISNUMBER(SEARCH("full",AQ73)),UPPER(TRIM(AQ73))="FT",UPPER(TRIM(AQ73))="FTE"),"FT",IF(AND(OR(ISNUMBER(SEARCH("part",AQ73)),UPPER(TRIM(AQ73))="PT",UPPER(TRIM(AQ73))="PTE"),Apply2026="Yes",OR($P73="",N($P73)&gt;=PT_MinHours)),"PT","None"))))</f>
        <v/>
      </c>
      <c r="AU73" s="16" t="str">
        <f aca="false">IF(AJ73=0,"",IF(AL73&lt;3,"",IF(OR(ISNUMBER(SEARCH("full",AR73)),UPPER(TRIM(AR73))="FT",UPPER(TRIM(AR73))="FTE"),"FT",IF(AND(OR(ISNUMBER(SEARCH("part",AR73)),UPPER(TRIM(AR73))="PT",UPPER(TRIM(AR73))="PTE"),Apply2026="Yes",OR($P73="",N($P73)&gt;=PT_MinHours)),"PT","None"))))</f>
        <v/>
      </c>
      <c r="AV73" s="16" t="str">
        <f aca="false">IF(AJ73=0,"",IF(AND(AL73&gt;=3,AO73&lt;=AsOfDate),AU73,IF(AND(AL73&gt;=2,AN73&lt;=AsOfDate),AT73,AS73)))</f>
        <v/>
      </c>
      <c r="AW73" s="16" t="str">
        <f aca="false">IF(AJ73=0,"",IF(AsOfDate&lt;AK73,-1,12*(YEAR(AsOfDate)-YEAR(AK73))+MONTH(AsOfDate)-MONTH(AK73)-IF(DAY(AsOfDate)&lt;MIN(DAY(AK73),DAY(EOMONTH(AsOfDate,0))),1,0)))</f>
        <v/>
      </c>
      <c r="AX73" s="16" t="str">
        <f aca="false">IF(AJ73=0,"",IF(OR(AL73&lt;2,AN73&gt;AsOfDate),AW73,IF((AN73-1)&lt;AK73,-1,12*(YEAR((AN73-1))-YEAR(AK73))+MONTH((AN73-1))-MONTH(AK73)-IF(DAY((AN73-1))&lt;MIN(DAY(AK73),DAY(EOMONTH((AN73-1),0))),1,0))))</f>
        <v/>
      </c>
      <c r="AY73" s="16" t="str">
        <f aca="false">IF(AJ73=0,"",IF(OR(AL73&lt;3,AO73&gt;AsOfDate),AW73,IF((AO73-1)&lt;AK73,-1,12*(YEAR((AO73-1))-YEAR(AK73))+MONTH((AO73-1))-MONTH(AK73)-IF(DAY((AO73-1))&lt;MIN(DAY(AK73),DAY(EOMONTH((AO73-1),0))),1,0))))</f>
        <v/>
      </c>
      <c r="AZ73" s="16" t="str">
        <f aca="false">IF(AJ73=0,"",IF(PFYDate&lt;AK73,-1,12*(YEAR(PFYDate)-YEAR(AK73))+MONTH(PFYDate)-MONTH(AK73)-IF(DAY(PFYDate)&lt;MIN(DAY(AK73),DAY(EOMONTH(PFYDate,0))),1,0)))</f>
        <v/>
      </c>
      <c r="BA73" s="16" t="str">
        <f aca="false">IF(AJ73=0,"",IF(OR(AL73&lt;2,AN73&gt;PFYDate),AZ73,IF((AN73-1)&lt;AK73,-1,12*(YEAR((AN73-1))-YEAR(AK73))+MONTH((AN73-1))-MONTH(AK73)-IF(DAY((AN73-1))&lt;MIN(DAY(AK73),DAY(EOMONTH((AN73-1),0))),1,0))))</f>
        <v/>
      </c>
      <c r="BB73" s="16" t="str">
        <f aca="false">IF(AJ73=0,"",IF(OR(AL73&lt;3,AO73&gt;PFYDate),AZ73,IF((AO73-1)&lt;AK73,-1,12*(YEAR((AO73-1))-YEAR(AK73))+MONTH((AO73-1))-MONTH(AK73)-IF(DAY((AO73-1))&lt;MIN(DAY(AK73),DAY(EOMONTH((AO73-1),0))),1,0))))</f>
        <v/>
      </c>
      <c r="BC73" s="16" t="str">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
      </c>
      <c r="BD73" s="16" t="str">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
      </c>
      <c r="BE73" s="16" t="str">
        <f aca="false">IF(AJ73=0,"",IF(AV73="FT",IF(AW73&lt;FT_First,FT_First,IF(AW73&lt;FT_Y5,MIN(FT_Y5,FT_First+FT_Int1*(INT((AW73-FT_First)/FT_Int1)+1)),FT_Y5+12*INT((AW73-FT_Y5)/12)+FT_Int2*(INT(MOD(AW73-FT_Y5,12)/FT_Int2)+1))),IF(AV73="PT",IF(AW73&lt;PT_First,PT_First,PT_First+PT_Int*(INT((AW73-PT_First)/PT_Int)+1)),"")))</f>
        <v/>
      </c>
      <c r="BF73" s="16" t="str">
        <f aca="false">IF(AJ73=0,"",IF(NOT(LH_Ready),0,COUNTIFS(INDEX(LH_Data,0,LH_ColFirst),$A73,INDEX(LH_Data,0,LH_ColSur),$B73,INDEX(LH_Data,0,LH_ColCat),BonusCat)))</f>
        <v/>
      </c>
      <c r="BG73" s="16" t="str">
        <f aca="false">IF(AJ73=0,"",IF(OR(NOT(LH_Ready),BF73=0),0,SUMPRODUCT(MAX((INDEX(LH_Data,0,LH_ColFirst)=$A73)*(INDEX(LH_Data,0,LH_ColSur)=$B73)*(INDEX(LH_Data,0,LH_ColCat)=BonusCat)*ROW(LH_Data)))))</f>
        <v/>
      </c>
      <c r="BH73" s="16" t="str">
        <f aca="false">IF(AJ73=0,"",IF(EOMONTH(AsOfDate,-1)&lt;AK73,-1,12*(YEAR(EOMONTH(AsOfDate,-1))-YEAR(AK73))+MONTH(EOMONTH(AsOfDate,-1))-MONTH(AK73)-IF(DAY(EOMONTH(AsOfDate,-1))&lt;MIN(DAY(AK73),DAY(EOMONTH(EOMONTH(AsOfDate,-1),0))),1,0)))</f>
        <v/>
      </c>
      <c r="BI73" s="16" t="str">
        <f aca="false">IF(AJ73=0,"",IF(OR(AL73&lt;2,AN73&gt;EOMONTH(AsOfDate,-1)),BH73,IF((AN73-1)&lt;AK73,-1,12*(YEAR((AN73-1))-YEAR(AK73))+MONTH((AN73-1))-MONTH(AK73)-IF(DAY((AN73-1))&lt;MIN(DAY(AK73),DAY(EOMONTH((AN73-1),0))),1,0))))</f>
        <v/>
      </c>
      <c r="BJ73" s="16" t="str">
        <f aca="false">IF(AJ73=0,"",IF(OR(AL73&lt;3,AO73&gt;EOMONTH(AsOfDate,-1)),BH73,IF((AO73-1)&lt;AK73,-1,12*(YEAR((AO73-1))-YEAR(AK73))+MONTH((AO73-1))-MONTH(AK73)-IF(DAY((AO73-1))&lt;MIN(DAY(AK73),DAY(EOMONTH((AO73-1),0))),1,0))))</f>
        <v/>
      </c>
      <c r="BK73" s="16" t="str">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
      </c>
      <c r="BL73" s="16" t="str">
        <f aca="false">IF(AJ73=0,"",IF(AV73="FT",IF(AW73&lt;FT_First,"",IF(AW73&lt;FT_Y5,FT_First+FT_Int1*INT((AW73-FT_First)/FT_Int1),FT_Y5+FT_Int2*INT((AW73-FT_Y5)/FT_Int2))),IF(AV73="PT",IF(AW73&lt;PT_First,"",PT_First+PT_Int*INT((AW73-PT_First)/PT_Int)),"")))</f>
        <v/>
      </c>
      <c r="BM73" s="16" t="str">
        <f aca="false">IF(AJ73=0,"",IF((SchemeStart-1)&lt;AK73,-1,12*(YEAR((SchemeStart-1))-YEAR(AK73))+MONTH((SchemeStart-1))-MONTH(AK73)-IF(DAY((SchemeStart-1))&lt;MIN(DAY(AK73),DAY(EOMONTH((SchemeStart-1),0))),1,0)))</f>
        <v/>
      </c>
      <c r="BN73" s="16" t="str">
        <f aca="false">IF(AJ73=0,"",IF(OR(AL73&lt;2,AN73&gt;(SchemeStart-1)),BM73,IF((AN73-1)&lt;AK73,-1,12*(YEAR((AN73-1))-YEAR(AK73))+MONTH((AN73-1))-MONTH(AK73)-IF(DAY((AN73-1))&lt;MIN(DAY(AK73),DAY(EOMONTH((AN73-1),0))),1,0))))</f>
        <v/>
      </c>
      <c r="BO73" s="16" t="str">
        <f aca="false">IF(AJ73=0,"",IF(OR(AL73&lt;3,AO73&gt;(SchemeStart-1)),BM73,IF((AO73-1)&lt;AK73,-1,12*(YEAR((AO73-1))-YEAR(AK73))+MONTH((AO73-1))-MONTH(AK73)-IF(DAY((AO73-1))&lt;MIN(DAY(AK73),DAY(EOMONTH((AO73-1),0))),1,0))))</f>
        <v/>
      </c>
      <c r="BP73" s="16" t="str">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
      </c>
      <c r="BQ73" s="0" t="str">
        <f aca="false">IF(LEN($A73&amp;$B73)=0,"",$A73&amp;" "&amp;$B73)</f>
        <v/>
      </c>
    </row>
    <row r="74" customFormat="false" ht="15" hidden="false" customHeight="false" outlineLevel="0" collapsed="false">
      <c r="A74" s="12"/>
      <c r="B74" s="12"/>
      <c r="C74" s="12"/>
      <c r="D74" s="13"/>
      <c r="E74" s="14" t="str">
        <f aca="false">IF(OR(AJ74=0,$D74=""),"",DATE(YEAR(AsOfDate)+IF(DATE(YEAR(AsOfDate),MONTH($D74),DAY($D74))&lt;=AsOfDate,1,0),MONTH($D74),DAY($D74)))</f>
        <v/>
      </c>
      <c r="F74" s="13"/>
      <c r="G74" s="13"/>
      <c r="H74" s="13"/>
      <c r="I74" s="13"/>
      <c r="J74" s="13"/>
      <c r="K74" s="14" t="str">
        <f aca="false">IF(AJ74=0,"",DATE(YEAR(AsOfDate)+IF(DATE(YEAR(AsOfDate),MONTH(AK74),DAY(AK74))&lt;=AsOfDate,1,0),MONTH(AK74),DAY(AK74)))</f>
        <v/>
      </c>
      <c r="L74" s="15" t="str">
        <f aca="false">IF(AJ74=0,"",ROUND((AsOfDate-AK74)/365.25,1))</f>
        <v/>
      </c>
      <c r="M74" s="16" t="str">
        <f aca="false">IF(AJ74=0,"",IF(AsOfDate&lt;AK74,"-",DATEDIF(AK74,AsOfDate,"y")&amp;"y "&amp;DATEDIF(AK74,AsOfDate,"ym")&amp;"m "&amp;DATEDIF(AK74,AsOfDate,"md")&amp;"d"))</f>
        <v/>
      </c>
      <c r="N74" s="17" t="str">
        <f aca="false">IF(AJ74=0,"",O74*HoursPerDay)</f>
        <v/>
      </c>
      <c r="O74" s="17" t="str">
        <f aca="false">IF(AJ74=0,"",MAX(0,BC74-BP74))</f>
        <v/>
      </c>
      <c r="P74" s="18"/>
      <c r="Q74" s="16"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16" t="str">
        <f aca="false">IF(AJ74=0,"",IF(AV74="None",IF(O74&gt;0,"No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IF(AJ74=0,"",IF(AV74="None","",EDATE(AK74,BE74)))</f>
        <v/>
      </c>
      <c r="T74" s="17" t="str">
        <f aca="false">IF(AJ74=0,"",IF(NOT(LH_Ready),"",IF($F74&gt;PFYDate,0,IF(LH_ColPeriod=0,W74-U74+V74,SUMIFS(INDEX(LH_Data,0,LH_ColAcc),INDEX(LH_Data,0,LH_ColFirst),$A74,INDEX(LH_Data,0,LH_ColSur),$B74,INDEX(LH_Data,0,LH_ColCat),BonusCat,INDEX(LH_Data,0,LH_ColPeriod),LH_OpenLabel)*UnitFactor))))</f>
        <v/>
      </c>
      <c r="U74" s="17" t="str">
        <f aca="false">IF(AJ74=0,"",IF(NOT(LH_Ready),"",SUMIFS(INDEX(LH_Data,0,LH_ColAcc),INDEX(LH_Data,0,LH_ColFirst),$A74,INDEX(LH_Data,0,LH_ColSur),$B74,INDEX(LH_Data,0,LH_ColCat),BonusCat,INDEX(LH_Data,0,LH_ColStart),"&gt;="&amp;AK74)*UnitFactor))</f>
        <v/>
      </c>
      <c r="V74" s="17" t="str">
        <f aca="false">IF(AJ74=0,"",IF(NOT(LH_Ready),"",SUMIFS(INDEX(LH_Data,0,LH_ColTaken),INDEX(LH_Data,0,LH_ColFirst),$A74,INDEX(LH_Data,0,LH_ColSur),$B74,INDEX(LH_Data,0,LH_ColCat),BonusCat,INDEX(LH_Data,0,LH_ColStart),"&gt;="&amp;AK74)*UnitFactor))</f>
        <v/>
      </c>
      <c r="W74" s="17" t="str">
        <f aca="false">IF(AJ74=0,"",IF(NOT(LH_Ready),"",IF(BG74=0,0,INDEX(INDEX(LH_Data,0,LH_ColClose),BG74-1)*UnitFactor)))</f>
        <v/>
      </c>
      <c r="X74" s="17" t="str">
        <f aca="false">IF(AJ74=0,"",(MAX(0,BC74-BP74)-MAX(0,BD74-BP74))*HoursPerDay)</f>
        <v/>
      </c>
      <c r="Y74" s="17" t="str">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
      </c>
      <c r="Z74" s="16" t="str">
        <f aca="false">IF(OR(AJ74=0,Y74=""),"",IF(Y74&gt;0,"Yes","No"))</f>
        <v/>
      </c>
      <c r="AA74" s="16"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
      </c>
      <c r="AB74" s="17" t="str">
        <f aca="false">IF(OR(AJ74=0,T74=""),"",MAX(0,BD74-BP74)*HoursPerDay-T74)</f>
        <v/>
      </c>
      <c r="AC74" s="16" t="str">
        <f aca="false">IF(AJ74=0,"",BF74)</f>
        <v/>
      </c>
      <c r="AD74" s="16"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17" t="str">
        <f aca="false">IF(AJ74=0,"",O74-MAX(0,BK74-BP74))</f>
        <v/>
      </c>
      <c r="AF74" s="14" t="str">
        <f aca="false">IF(OR(AJ74=0,AE74="",N(AE74)=0,BL74=""),"",EDATE(AK74,BL74))</f>
        <v/>
      </c>
      <c r="AG74" s="17" t="str">
        <f aca="false">IF(AJ74=0,"",MIN(BC74,BP74))</f>
        <v/>
      </c>
      <c r="AH74" s="12"/>
      <c r="AI74" s="12"/>
      <c r="AJ74" s="16" t="n">
        <f aca="false">IF(OR(LEN($A74&amp;$B74)=0,$F74=""),0,1)</f>
        <v>0</v>
      </c>
      <c r="AK74" s="14" t="str">
        <f aca="false">IF(AJ74=0,"",IF(PreSchemeCounts="No",MAX(SchemeStart,IF($J74&lt;&gt;"",$J74,IF(OR(CasualCounts="Yes",COUNT($G74:$I74)=0),$F74,IF(Apply2026="No",IF($I74="",$F74,$I74),IF(COUNT($H74:$I74)=0,$F74,MIN($H74:$I74)))))),IF($J74&lt;&gt;"",$J74,IF(OR(CasualCounts="Yes",COUNT($G74:$I74)=0),$F74,IF(Apply2026="No",IF($I74="",$F74,$I74),IF(COUNT($H74:$I74)=0,$F74,MIN($H74:$I74)))))))</f>
        <v/>
      </c>
      <c r="AL74" s="16" t="str">
        <f aca="false">IF(AJ74=0,"",COUNT($G74:$I74))</f>
        <v/>
      </c>
      <c r="AM74" s="14" t="str">
        <f aca="false">IF(AJ74=0,"",IFERROR(SMALL($G74:$I74,1),""))</f>
        <v/>
      </c>
      <c r="AN74" s="14" t="str">
        <f aca="false">IF(AJ74=0,"",IFERROR(SMALL($G74:$I74,2),""))</f>
        <v/>
      </c>
      <c r="AO74" s="14" t="str">
        <f aca="false">IF(AJ74=0,"",IFERROR(SMALL($G74:$I74,3),""))</f>
        <v/>
      </c>
      <c r="AP74" s="16" t="str">
        <f aca="false">IF(AJ74=0,"",IF(AM74="","",IF(AM74=$H74,"Part-Time",IF(AM74=$I74,"Full-Time","Casual"))))</f>
        <v/>
      </c>
      <c r="AQ74" s="16" t="str">
        <f aca="false">IF(AJ74=0,"",IF(AN74="","",IF(AN74=$H74,"Part-Time",IF(AN74=$I74,"Full-Time","Casual"))))</f>
        <v/>
      </c>
      <c r="AR74" s="16" t="str">
        <f aca="false">IF(AJ74=0,"",IF(AO74="","",IF(AO74=$H74,"Part-Time",IF(AO74=$I74,"Full-Time","Casual"))))</f>
        <v/>
      </c>
      <c r="AS74" s="16"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
      </c>
      <c r="AT74" s="16" t="str">
        <f aca="false">IF(AJ74=0,"",IF(AL74&lt;2,"",IF(OR(ISNUMBER(SEARCH("full",AQ74)),UPPER(TRIM(AQ74))="FT",UPPER(TRIM(AQ74))="FTE"),"FT",IF(AND(OR(ISNUMBER(SEARCH("part",AQ74)),UPPER(TRIM(AQ74))="PT",UPPER(TRIM(AQ74))="PTE"),Apply2026="Yes",OR($P74="",N($P74)&gt;=PT_MinHours)),"PT","None"))))</f>
        <v/>
      </c>
      <c r="AU74" s="16" t="str">
        <f aca="false">IF(AJ74=0,"",IF(AL74&lt;3,"",IF(OR(ISNUMBER(SEARCH("full",AR74)),UPPER(TRIM(AR74))="FT",UPPER(TRIM(AR74))="FTE"),"FT",IF(AND(OR(ISNUMBER(SEARCH("part",AR74)),UPPER(TRIM(AR74))="PT",UPPER(TRIM(AR74))="PTE"),Apply2026="Yes",OR($P74="",N($P74)&gt;=PT_MinHours)),"PT","None"))))</f>
        <v/>
      </c>
      <c r="AV74" s="16" t="str">
        <f aca="false">IF(AJ74=0,"",IF(AND(AL74&gt;=3,AO74&lt;=AsOfDate),AU74,IF(AND(AL74&gt;=2,AN74&lt;=AsOfDate),AT74,AS74)))</f>
        <v/>
      </c>
      <c r="AW74" s="16" t="str">
        <f aca="false">IF(AJ74=0,"",IF(AsOfDate&lt;AK74,-1,12*(YEAR(AsOfDate)-YEAR(AK74))+MONTH(AsOfDate)-MONTH(AK74)-IF(DAY(AsOfDate)&lt;MIN(DAY(AK74),DAY(EOMONTH(AsOfDate,0))),1,0)))</f>
        <v/>
      </c>
      <c r="AX74" s="16" t="str">
        <f aca="false">IF(AJ74=0,"",IF(OR(AL74&lt;2,AN74&gt;AsOfDate),AW74,IF((AN74-1)&lt;AK74,-1,12*(YEAR((AN74-1))-YEAR(AK74))+MONTH((AN74-1))-MONTH(AK74)-IF(DAY((AN74-1))&lt;MIN(DAY(AK74),DAY(EOMONTH((AN74-1),0))),1,0))))</f>
        <v/>
      </c>
      <c r="AY74" s="16" t="str">
        <f aca="false">IF(AJ74=0,"",IF(OR(AL74&lt;3,AO74&gt;AsOfDate),AW74,IF((AO74-1)&lt;AK74,-1,12*(YEAR((AO74-1))-YEAR(AK74))+MONTH((AO74-1))-MONTH(AK74)-IF(DAY((AO74-1))&lt;MIN(DAY(AK74),DAY(EOMONTH((AO74-1),0))),1,0))))</f>
        <v/>
      </c>
      <c r="AZ74" s="16" t="str">
        <f aca="false">IF(AJ74=0,"",IF(PFYDate&lt;AK74,-1,12*(YEAR(PFYDate)-YEAR(AK74))+MONTH(PFYDate)-MONTH(AK74)-IF(DAY(PFYDate)&lt;MIN(DAY(AK74),DAY(EOMONTH(PFYDate,0))),1,0)))</f>
        <v/>
      </c>
      <c r="BA74" s="16" t="str">
        <f aca="false">IF(AJ74=0,"",IF(OR(AL74&lt;2,AN74&gt;PFYDate),AZ74,IF((AN74-1)&lt;AK74,-1,12*(YEAR((AN74-1))-YEAR(AK74))+MONTH((AN74-1))-MONTH(AK74)-IF(DAY((AN74-1))&lt;MIN(DAY(AK74),DAY(EOMONTH((AN74-1),0))),1,0))))</f>
        <v/>
      </c>
      <c r="BB74" s="16" t="str">
        <f aca="false">IF(AJ74=0,"",IF(OR(AL74&lt;3,AO74&gt;PFYDate),AZ74,IF((AO74-1)&lt;AK74,-1,12*(YEAR((AO74-1))-YEAR(AK74))+MONTH((AO74-1))-MONTH(AK74)-IF(DAY((AO74-1))&lt;MIN(DAY(AK74),DAY(EOMONTH((AO74-1),0))),1,0))))</f>
        <v/>
      </c>
      <c r="BC74" s="16" t="str">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
      </c>
      <c r="BD74" s="16" t="str">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
      </c>
      <c r="BE74" s="16" t="str">
        <f aca="false">IF(AJ74=0,"",IF(AV74="FT",IF(AW74&lt;FT_First,FT_First,IF(AW74&lt;FT_Y5,MIN(FT_Y5,FT_First+FT_Int1*(INT((AW74-FT_First)/FT_Int1)+1)),FT_Y5+12*INT((AW74-FT_Y5)/12)+FT_Int2*(INT(MOD(AW74-FT_Y5,12)/FT_Int2)+1))),IF(AV74="PT",IF(AW74&lt;PT_First,PT_First,PT_First+PT_Int*(INT((AW74-PT_First)/PT_Int)+1)),"")))</f>
        <v/>
      </c>
      <c r="BF74" s="16" t="str">
        <f aca="false">IF(AJ74=0,"",IF(NOT(LH_Ready),0,COUNTIFS(INDEX(LH_Data,0,LH_ColFirst),$A74,INDEX(LH_Data,0,LH_ColSur),$B74,INDEX(LH_Data,0,LH_ColCat),BonusCat)))</f>
        <v/>
      </c>
      <c r="BG74" s="16" t="str">
        <f aca="false">IF(AJ74=0,"",IF(OR(NOT(LH_Ready),BF74=0),0,SUMPRODUCT(MAX((INDEX(LH_Data,0,LH_ColFirst)=$A74)*(INDEX(LH_Data,0,LH_ColSur)=$B74)*(INDEX(LH_Data,0,LH_ColCat)=BonusCat)*ROW(LH_Data)))))</f>
        <v/>
      </c>
      <c r="BH74" s="16" t="str">
        <f aca="false">IF(AJ74=0,"",IF(EOMONTH(AsOfDate,-1)&lt;AK74,-1,12*(YEAR(EOMONTH(AsOfDate,-1))-YEAR(AK74))+MONTH(EOMONTH(AsOfDate,-1))-MONTH(AK74)-IF(DAY(EOMONTH(AsOfDate,-1))&lt;MIN(DAY(AK74),DAY(EOMONTH(EOMONTH(AsOfDate,-1),0))),1,0)))</f>
        <v/>
      </c>
      <c r="BI74" s="16" t="str">
        <f aca="false">IF(AJ74=0,"",IF(OR(AL74&lt;2,AN74&gt;EOMONTH(AsOfDate,-1)),BH74,IF((AN74-1)&lt;AK74,-1,12*(YEAR((AN74-1))-YEAR(AK74))+MONTH((AN74-1))-MONTH(AK74)-IF(DAY((AN74-1))&lt;MIN(DAY(AK74),DAY(EOMONTH((AN74-1),0))),1,0))))</f>
        <v/>
      </c>
      <c r="BJ74" s="16" t="str">
        <f aca="false">IF(AJ74=0,"",IF(OR(AL74&lt;3,AO74&gt;EOMONTH(AsOfDate,-1)),BH74,IF((AO74-1)&lt;AK74,-1,12*(YEAR((AO74-1))-YEAR(AK74))+MONTH((AO74-1))-MONTH(AK74)-IF(DAY((AO74-1))&lt;MIN(DAY(AK74),DAY(EOMONTH((AO74-1),0))),1,0))))</f>
        <v/>
      </c>
      <c r="BK74" s="16" t="str">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
      </c>
      <c r="BL74" s="16" t="str">
        <f aca="false">IF(AJ74=0,"",IF(AV74="FT",IF(AW74&lt;FT_First,"",IF(AW74&lt;FT_Y5,FT_First+FT_Int1*INT((AW74-FT_First)/FT_Int1),FT_Y5+FT_Int2*INT((AW74-FT_Y5)/FT_Int2))),IF(AV74="PT",IF(AW74&lt;PT_First,"",PT_First+PT_Int*INT((AW74-PT_First)/PT_Int)),"")))</f>
        <v/>
      </c>
      <c r="BM74" s="16" t="str">
        <f aca="false">IF(AJ74=0,"",IF((SchemeStart-1)&lt;AK74,-1,12*(YEAR((SchemeStart-1))-YEAR(AK74))+MONTH((SchemeStart-1))-MONTH(AK74)-IF(DAY((SchemeStart-1))&lt;MIN(DAY(AK74),DAY(EOMONTH((SchemeStart-1),0))),1,0)))</f>
        <v/>
      </c>
      <c r="BN74" s="16" t="str">
        <f aca="false">IF(AJ74=0,"",IF(OR(AL74&lt;2,AN74&gt;(SchemeStart-1)),BM74,IF((AN74-1)&lt;AK74,-1,12*(YEAR((AN74-1))-YEAR(AK74))+MONTH((AN74-1))-MONTH(AK74)-IF(DAY((AN74-1))&lt;MIN(DAY(AK74),DAY(EOMONTH((AN74-1),0))),1,0))))</f>
        <v/>
      </c>
      <c r="BO74" s="16" t="str">
        <f aca="false">IF(AJ74=0,"",IF(OR(AL74&lt;3,AO74&gt;(SchemeStart-1)),BM74,IF((AO74-1)&lt;AK74,-1,12*(YEAR((AO74-1))-YEAR(AK74))+MONTH((AO74-1))-MONTH(AK74)-IF(DAY((AO74-1))&lt;MIN(DAY(AK74),DAY(EOMONTH((AO74-1),0))),1,0))))</f>
        <v/>
      </c>
      <c r="BP74" s="16" t="str">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
      </c>
      <c r="BQ74" s="0" t="str">
        <f aca="false">IF(LEN($A74&amp;$B74)=0,"",$A74&amp;" "&amp;$B74)</f>
        <v/>
      </c>
    </row>
    <row r="75" customFormat="false" ht="15" hidden="false" customHeight="false" outlineLevel="0" collapsed="false">
      <c r="A75" s="12"/>
      <c r="B75" s="12"/>
      <c r="C75" s="12"/>
      <c r="D75" s="13"/>
      <c r="E75" s="14" t="str">
        <f aca="false">IF(OR(AJ75=0,$D75=""),"",DATE(YEAR(AsOfDate)+IF(DATE(YEAR(AsOfDate),MONTH($D75),DAY($D75))&lt;=AsOfDate,1,0),MONTH($D75),DAY($D75)))</f>
        <v/>
      </c>
      <c r="F75" s="13"/>
      <c r="G75" s="13"/>
      <c r="H75" s="13"/>
      <c r="I75" s="13"/>
      <c r="J75" s="13"/>
      <c r="K75" s="14" t="str">
        <f aca="false">IF(AJ75=0,"",DATE(YEAR(AsOfDate)+IF(DATE(YEAR(AsOfDate),MONTH(AK75),DAY(AK75))&lt;=AsOfDate,1,0),MONTH(AK75),DAY(AK75)))</f>
        <v/>
      </c>
      <c r="L75" s="15" t="str">
        <f aca="false">IF(AJ75=0,"",ROUND((AsOfDate-AK75)/365.25,1))</f>
        <v/>
      </c>
      <c r="M75" s="16" t="str">
        <f aca="false">IF(AJ75=0,"",IF(AsOfDate&lt;AK75,"-",DATEDIF(AK75,AsOfDate,"y")&amp;"y "&amp;DATEDIF(AK75,AsOfDate,"ym")&amp;"m "&amp;DATEDIF(AK75,AsOfDate,"md")&amp;"d"))</f>
        <v/>
      </c>
      <c r="N75" s="17" t="str">
        <f aca="false">IF(AJ75=0,"",O75*HoursPerDay)</f>
        <v/>
      </c>
      <c r="O75" s="17" t="str">
        <f aca="false">IF(AJ75=0,"",MAX(0,BC75-BP75))</f>
        <v/>
      </c>
      <c r="P75" s="18"/>
      <c r="Q75" s="16"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16" t="str">
        <f aca="false">IF(AJ75=0,"",IF(AV75="None",IF(O75&gt;0,"No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IF(AJ75=0,"",IF(AV75="None","",EDATE(AK75,BE75)))</f>
        <v/>
      </c>
      <c r="T75" s="17" t="str">
        <f aca="false">IF(AJ75=0,"",IF(NOT(LH_Ready),"",IF($F75&gt;PFYDate,0,IF(LH_ColPeriod=0,W75-U75+V75,SUMIFS(INDEX(LH_Data,0,LH_ColAcc),INDEX(LH_Data,0,LH_ColFirst),$A75,INDEX(LH_Data,0,LH_ColSur),$B75,INDEX(LH_Data,0,LH_ColCat),BonusCat,INDEX(LH_Data,0,LH_ColPeriod),LH_OpenLabel)*UnitFactor))))</f>
        <v/>
      </c>
      <c r="U75" s="17" t="str">
        <f aca="false">IF(AJ75=0,"",IF(NOT(LH_Ready),"",SUMIFS(INDEX(LH_Data,0,LH_ColAcc),INDEX(LH_Data,0,LH_ColFirst),$A75,INDEX(LH_Data,0,LH_ColSur),$B75,INDEX(LH_Data,0,LH_ColCat),BonusCat,INDEX(LH_Data,0,LH_ColStart),"&gt;="&amp;AK75)*UnitFactor))</f>
        <v/>
      </c>
      <c r="V75" s="17" t="str">
        <f aca="false">IF(AJ75=0,"",IF(NOT(LH_Ready),"",SUMIFS(INDEX(LH_Data,0,LH_ColTaken),INDEX(LH_Data,0,LH_ColFirst),$A75,INDEX(LH_Data,0,LH_ColSur),$B75,INDEX(LH_Data,0,LH_ColCat),BonusCat,INDEX(LH_Data,0,LH_ColStart),"&gt;="&amp;AK75)*UnitFactor))</f>
        <v/>
      </c>
      <c r="W75" s="17" t="str">
        <f aca="false">IF(AJ75=0,"",IF(NOT(LH_Ready),"",IF(BG75=0,0,INDEX(INDEX(LH_Data,0,LH_ColClose),BG75-1)*UnitFactor)))</f>
        <v/>
      </c>
      <c r="X75" s="17" t="str">
        <f aca="false">IF(AJ75=0,"",(MAX(0,BC75-BP75)-MAX(0,BD75-BP75))*HoursPerDay)</f>
        <v/>
      </c>
      <c r="Y75" s="17"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16" t="str">
        <f aca="false">IF(OR(AJ75=0,Y75=""),"",IF(Y75&gt;0,"Yes","No"))</f>
        <v/>
      </c>
      <c r="AA75" s="16"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17" t="str">
        <f aca="false">IF(OR(AJ75=0,T75=""),"",MAX(0,BD75-BP75)*HoursPerDay-T75)</f>
        <v/>
      </c>
      <c r="AC75" s="16" t="str">
        <f aca="false">IF(AJ75=0,"",BF75)</f>
        <v/>
      </c>
      <c r="AD75" s="16"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17" t="str">
        <f aca="false">IF(AJ75=0,"",O75-MAX(0,BK75-BP75))</f>
        <v/>
      </c>
      <c r="AF75" s="14" t="str">
        <f aca="false">IF(OR(AJ75=0,AE75="",N(AE75)=0,BL75=""),"",EDATE(AK75,BL75))</f>
        <v/>
      </c>
      <c r="AG75" s="17" t="str">
        <f aca="false">IF(AJ75=0,"",MIN(BC75,BP75))</f>
        <v/>
      </c>
      <c r="AH75" s="12"/>
      <c r="AI75" s="12"/>
      <c r="AJ75" s="16" t="n">
        <f aca="false">IF(OR(LEN($A75&amp;$B75)=0,$F75=""),0,1)</f>
        <v>0</v>
      </c>
      <c r="AK75" s="14" t="str">
        <f aca="false">IF(AJ75=0,"",IF(PreSchemeCounts="No",MAX(SchemeStart,IF($J75&lt;&gt;"",$J75,IF(OR(CasualCounts="Yes",COUNT($G75:$I75)=0),$F75,IF(Apply2026="No",IF($I75="",$F75,$I75),IF(COUNT($H75:$I75)=0,$F75,MIN($H75:$I75)))))),IF($J75&lt;&gt;"",$J75,IF(OR(CasualCounts="Yes",COUNT($G75:$I75)=0),$F75,IF(Apply2026="No",IF($I75="",$F75,$I75),IF(COUNT($H75:$I75)=0,$F75,MIN($H75:$I75)))))))</f>
        <v/>
      </c>
      <c r="AL75" s="16" t="str">
        <f aca="false">IF(AJ75=0,"",COUNT($G75:$I75))</f>
        <v/>
      </c>
      <c r="AM75" s="14" t="str">
        <f aca="false">IF(AJ75=0,"",IFERROR(SMALL($G75:$I75,1),""))</f>
        <v/>
      </c>
      <c r="AN75" s="14" t="str">
        <f aca="false">IF(AJ75=0,"",IFERROR(SMALL($G75:$I75,2),""))</f>
        <v/>
      </c>
      <c r="AO75" s="14" t="str">
        <f aca="false">IF(AJ75=0,"",IFERROR(SMALL($G75:$I75,3),""))</f>
        <v/>
      </c>
      <c r="AP75" s="16" t="str">
        <f aca="false">IF(AJ75=0,"",IF(AM75="","",IF(AM75=$H75,"Part-Time",IF(AM75=$I75,"Full-Time","Casual"))))</f>
        <v/>
      </c>
      <c r="AQ75" s="16" t="str">
        <f aca="false">IF(AJ75=0,"",IF(AN75="","",IF(AN75=$H75,"Part-Time",IF(AN75=$I75,"Full-Time","Casual"))))</f>
        <v/>
      </c>
      <c r="AR75" s="16" t="str">
        <f aca="false">IF(AJ75=0,"",IF(AO75="","",IF(AO75=$H75,"Part-Time",IF(AO75=$I75,"Full-Time","Casual"))))</f>
        <v/>
      </c>
      <c r="AS75" s="16"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16" t="str">
        <f aca="false">IF(AJ75=0,"",IF(AL75&lt;2,"",IF(OR(ISNUMBER(SEARCH("full",AQ75)),UPPER(TRIM(AQ75))="FT",UPPER(TRIM(AQ75))="FTE"),"FT",IF(AND(OR(ISNUMBER(SEARCH("part",AQ75)),UPPER(TRIM(AQ75))="PT",UPPER(TRIM(AQ75))="PTE"),Apply2026="Yes",OR($P75="",N($P75)&gt;=PT_MinHours)),"PT","None"))))</f>
        <v/>
      </c>
      <c r="AU75" s="16" t="str">
        <f aca="false">IF(AJ75=0,"",IF(AL75&lt;3,"",IF(OR(ISNUMBER(SEARCH("full",AR75)),UPPER(TRIM(AR75))="FT",UPPER(TRIM(AR75))="FTE"),"FT",IF(AND(OR(ISNUMBER(SEARCH("part",AR75)),UPPER(TRIM(AR75))="PT",UPPER(TRIM(AR75))="PTE"),Apply2026="Yes",OR($P75="",N($P75)&gt;=PT_MinHours)),"PT","None"))))</f>
        <v/>
      </c>
      <c r="AV75" s="16" t="str">
        <f aca="false">IF(AJ75=0,"",IF(AND(AL75&gt;=3,AO75&lt;=AsOfDate),AU75,IF(AND(AL75&gt;=2,AN75&lt;=AsOfDate),AT75,AS75)))</f>
        <v/>
      </c>
      <c r="AW75" s="16" t="str">
        <f aca="false">IF(AJ75=0,"",IF(AsOfDate&lt;AK75,-1,12*(YEAR(AsOfDate)-YEAR(AK75))+MONTH(AsOfDate)-MONTH(AK75)-IF(DAY(AsOfDate)&lt;MIN(DAY(AK75),DAY(EOMONTH(AsOfDate,0))),1,0)))</f>
        <v/>
      </c>
      <c r="AX75" s="16" t="str">
        <f aca="false">IF(AJ75=0,"",IF(OR(AL75&lt;2,AN75&gt;AsOfDate),AW75,IF((AN75-1)&lt;AK75,-1,12*(YEAR((AN75-1))-YEAR(AK75))+MONTH((AN75-1))-MONTH(AK75)-IF(DAY((AN75-1))&lt;MIN(DAY(AK75),DAY(EOMONTH((AN75-1),0))),1,0))))</f>
        <v/>
      </c>
      <c r="AY75" s="16" t="str">
        <f aca="false">IF(AJ75=0,"",IF(OR(AL75&lt;3,AO75&gt;AsOfDate),AW75,IF((AO75-1)&lt;AK75,-1,12*(YEAR((AO75-1))-YEAR(AK75))+MONTH((AO75-1))-MONTH(AK75)-IF(DAY((AO75-1))&lt;MIN(DAY(AK75),DAY(EOMONTH((AO75-1),0))),1,0))))</f>
        <v/>
      </c>
      <c r="AZ75" s="16" t="str">
        <f aca="false">IF(AJ75=0,"",IF(PFYDate&lt;AK75,-1,12*(YEAR(PFYDate)-YEAR(AK75))+MONTH(PFYDate)-MONTH(AK75)-IF(DAY(PFYDate)&lt;MIN(DAY(AK75),DAY(EOMONTH(PFYDate,0))),1,0)))</f>
        <v/>
      </c>
      <c r="BA75" s="16" t="str">
        <f aca="false">IF(AJ75=0,"",IF(OR(AL75&lt;2,AN75&gt;PFYDate),AZ75,IF((AN75-1)&lt;AK75,-1,12*(YEAR((AN75-1))-YEAR(AK75))+MONTH((AN75-1))-MONTH(AK75)-IF(DAY((AN75-1))&lt;MIN(DAY(AK75),DAY(EOMONTH((AN75-1),0))),1,0))))</f>
        <v/>
      </c>
      <c r="BB75" s="16" t="str">
        <f aca="false">IF(AJ75=0,"",IF(OR(AL75&lt;3,AO75&gt;PFYDate),AZ75,IF((AO75-1)&lt;AK75,-1,12*(YEAR((AO75-1))-YEAR(AK75))+MONTH((AO75-1))-MONTH(AK75)-IF(DAY((AO75-1))&lt;MIN(DAY(AK75),DAY(EOMONTH((AO75-1),0))),1,0))))</f>
        <v/>
      </c>
      <c r="BC75" s="16"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16"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16" t="str">
        <f aca="false">IF(AJ75=0,"",IF(AV75="FT",IF(AW75&lt;FT_First,FT_First,IF(AW75&lt;FT_Y5,MIN(FT_Y5,FT_First+FT_Int1*(INT((AW75-FT_First)/FT_Int1)+1)),FT_Y5+12*INT((AW75-FT_Y5)/12)+FT_Int2*(INT(MOD(AW75-FT_Y5,12)/FT_Int2)+1))),IF(AV75="PT",IF(AW75&lt;PT_First,PT_First,PT_First+PT_Int*(INT((AW75-PT_First)/PT_Int)+1)),"")))</f>
        <v/>
      </c>
      <c r="BF75" s="16" t="str">
        <f aca="false">IF(AJ75=0,"",IF(NOT(LH_Ready),0,COUNTIFS(INDEX(LH_Data,0,LH_ColFirst),$A75,INDEX(LH_Data,0,LH_ColSur),$B75,INDEX(LH_Data,0,LH_ColCat),BonusCat)))</f>
        <v/>
      </c>
      <c r="BG75" s="16" t="str">
        <f aca="false">IF(AJ75=0,"",IF(OR(NOT(LH_Ready),BF75=0),0,SUMPRODUCT(MAX((INDEX(LH_Data,0,LH_ColFirst)=$A75)*(INDEX(LH_Data,0,LH_ColSur)=$B75)*(INDEX(LH_Data,0,LH_ColCat)=BonusCat)*ROW(LH_Data)))))</f>
        <v/>
      </c>
      <c r="BH75" s="16" t="str">
        <f aca="false">IF(AJ75=0,"",IF(EOMONTH(AsOfDate,-1)&lt;AK75,-1,12*(YEAR(EOMONTH(AsOfDate,-1))-YEAR(AK75))+MONTH(EOMONTH(AsOfDate,-1))-MONTH(AK75)-IF(DAY(EOMONTH(AsOfDate,-1))&lt;MIN(DAY(AK75),DAY(EOMONTH(EOMONTH(AsOfDate,-1),0))),1,0)))</f>
        <v/>
      </c>
      <c r="BI75" s="16" t="str">
        <f aca="false">IF(AJ75=0,"",IF(OR(AL75&lt;2,AN75&gt;EOMONTH(AsOfDate,-1)),BH75,IF((AN75-1)&lt;AK75,-1,12*(YEAR((AN75-1))-YEAR(AK75))+MONTH((AN75-1))-MONTH(AK75)-IF(DAY((AN75-1))&lt;MIN(DAY(AK75),DAY(EOMONTH((AN75-1),0))),1,0))))</f>
        <v/>
      </c>
      <c r="BJ75" s="16" t="str">
        <f aca="false">IF(AJ75=0,"",IF(OR(AL75&lt;3,AO75&gt;EOMONTH(AsOfDate,-1)),BH75,IF((AO75-1)&lt;AK75,-1,12*(YEAR((AO75-1))-YEAR(AK75))+MONTH((AO75-1))-MONTH(AK75)-IF(DAY((AO75-1))&lt;MIN(DAY(AK75),DAY(EOMONTH((AO75-1),0))),1,0))))</f>
        <v/>
      </c>
      <c r="BK75" s="16"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16" t="str">
        <f aca="false">IF(AJ75=0,"",IF(AV75="FT",IF(AW75&lt;FT_First,"",IF(AW75&lt;FT_Y5,FT_First+FT_Int1*INT((AW75-FT_First)/FT_Int1),FT_Y5+FT_Int2*INT((AW75-FT_Y5)/FT_Int2))),IF(AV75="PT",IF(AW75&lt;PT_First,"",PT_First+PT_Int*INT((AW75-PT_First)/PT_Int)),"")))</f>
        <v/>
      </c>
      <c r="BM75" s="16" t="str">
        <f aca="false">IF(AJ75=0,"",IF((SchemeStart-1)&lt;AK75,-1,12*(YEAR((SchemeStart-1))-YEAR(AK75))+MONTH((SchemeStart-1))-MONTH(AK75)-IF(DAY((SchemeStart-1))&lt;MIN(DAY(AK75),DAY(EOMONTH((SchemeStart-1),0))),1,0)))</f>
        <v/>
      </c>
      <c r="BN75" s="16" t="str">
        <f aca="false">IF(AJ75=0,"",IF(OR(AL75&lt;2,AN75&gt;(SchemeStart-1)),BM75,IF((AN75-1)&lt;AK75,-1,12*(YEAR((AN75-1))-YEAR(AK75))+MONTH((AN75-1))-MONTH(AK75)-IF(DAY((AN75-1))&lt;MIN(DAY(AK75),DAY(EOMONTH((AN75-1),0))),1,0))))</f>
        <v/>
      </c>
      <c r="BO75" s="16" t="str">
        <f aca="false">IF(AJ75=0,"",IF(OR(AL75&lt;3,AO75&gt;(SchemeStart-1)),BM75,IF((AO75-1)&lt;AK75,-1,12*(YEAR((AO75-1))-YEAR(AK75))+MONTH((AO75-1))-MONTH(AK75)-IF(DAY((AO75-1))&lt;MIN(DAY(AK75),DAY(EOMONTH((AO75-1),0))),1,0))))</f>
        <v/>
      </c>
      <c r="BP75" s="16"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12"/>
      <c r="B76" s="12"/>
      <c r="C76" s="12"/>
      <c r="D76" s="13"/>
      <c r="E76" s="14" t="str">
        <f aca="false">IF(OR(AJ76=0,$D76=""),"",DATE(YEAR(AsOfDate)+IF(DATE(YEAR(AsOfDate),MONTH($D76),DAY($D76))&lt;=AsOfDate,1,0),MONTH($D76),DAY($D76)))</f>
        <v/>
      </c>
      <c r="F76" s="13"/>
      <c r="G76" s="13"/>
      <c r="H76" s="13"/>
      <c r="I76" s="13"/>
      <c r="J76" s="13"/>
      <c r="K76" s="14" t="str">
        <f aca="false">IF(AJ76=0,"",DATE(YEAR(AsOfDate)+IF(DATE(YEAR(AsOfDate),MONTH(AK76),DAY(AK76))&lt;=AsOfDate,1,0),MONTH(AK76),DAY(AK76)))</f>
        <v/>
      </c>
      <c r="L76" s="15" t="str">
        <f aca="false">IF(AJ76=0,"",ROUND((AsOfDate-AK76)/365.25,1))</f>
        <v/>
      </c>
      <c r="M76" s="16" t="str">
        <f aca="false">IF(AJ76=0,"",IF(AsOfDate&lt;AK76,"-",DATEDIF(AK76,AsOfDate,"y")&amp;"y "&amp;DATEDIF(AK76,AsOfDate,"ym")&amp;"m "&amp;DATEDIF(AK76,AsOfDate,"md")&amp;"d"))</f>
        <v/>
      </c>
      <c r="N76" s="17" t="str">
        <f aca="false">IF(AJ76=0,"",O76*HoursPerDay)</f>
        <v/>
      </c>
      <c r="O76" s="17" t="str">
        <f aca="false">IF(AJ76=0,"",MAX(0,BC76-BP76))</f>
        <v/>
      </c>
      <c r="P76" s="18"/>
      <c r="Q76" s="16"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16" t="str">
        <f aca="false">IF(AJ76=0,"",IF(AV76="None",IF(O76&gt;0,"No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IF(AJ76=0,"",IF(AV76="None","",EDATE(AK76,BE76)))</f>
        <v/>
      </c>
      <c r="T76" s="17" t="str">
        <f aca="false">IF(AJ76=0,"",IF(NOT(LH_Ready),"",IF($F76&gt;PFYDate,0,IF(LH_ColPeriod=0,W76-U76+V76,SUMIFS(INDEX(LH_Data,0,LH_ColAcc),INDEX(LH_Data,0,LH_ColFirst),$A76,INDEX(LH_Data,0,LH_ColSur),$B76,INDEX(LH_Data,0,LH_ColCat),BonusCat,INDEX(LH_Data,0,LH_ColPeriod),LH_OpenLabel)*UnitFactor))))</f>
        <v/>
      </c>
      <c r="U76" s="17" t="str">
        <f aca="false">IF(AJ76=0,"",IF(NOT(LH_Ready),"",SUMIFS(INDEX(LH_Data,0,LH_ColAcc),INDEX(LH_Data,0,LH_ColFirst),$A76,INDEX(LH_Data,0,LH_ColSur),$B76,INDEX(LH_Data,0,LH_ColCat),BonusCat,INDEX(LH_Data,0,LH_ColStart),"&gt;="&amp;AK76)*UnitFactor))</f>
        <v/>
      </c>
      <c r="V76" s="17" t="str">
        <f aca="false">IF(AJ76=0,"",IF(NOT(LH_Ready),"",SUMIFS(INDEX(LH_Data,0,LH_ColTaken),INDEX(LH_Data,0,LH_ColFirst),$A76,INDEX(LH_Data,0,LH_ColSur),$B76,INDEX(LH_Data,0,LH_ColCat),BonusCat,INDEX(LH_Data,0,LH_ColStart),"&gt;="&amp;AK76)*UnitFactor))</f>
        <v/>
      </c>
      <c r="W76" s="17" t="str">
        <f aca="false">IF(AJ76=0,"",IF(NOT(LH_Ready),"",IF(BG76=0,0,INDEX(INDEX(LH_Data,0,LH_ColClose),BG76-1)*UnitFactor)))</f>
        <v/>
      </c>
      <c r="X76" s="17" t="str">
        <f aca="false">IF(AJ76=0,"",(MAX(0,BC76-BP76)-MAX(0,BD76-BP76))*HoursPerDay)</f>
        <v/>
      </c>
      <c r="Y76" s="17"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16" t="str">
        <f aca="false">IF(OR(AJ76=0,Y76=""),"",IF(Y76&gt;0,"Yes","No"))</f>
        <v/>
      </c>
      <c r="AA76" s="16"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17" t="str">
        <f aca="false">IF(OR(AJ76=0,T76=""),"",MAX(0,BD76-BP76)*HoursPerDay-T76)</f>
        <v/>
      </c>
      <c r="AC76" s="16" t="str">
        <f aca="false">IF(AJ76=0,"",BF76)</f>
        <v/>
      </c>
      <c r="AD76" s="16"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17" t="str">
        <f aca="false">IF(AJ76=0,"",O76-MAX(0,BK76-BP76))</f>
        <v/>
      </c>
      <c r="AF76" s="14" t="str">
        <f aca="false">IF(OR(AJ76=0,AE76="",N(AE76)=0,BL76=""),"",EDATE(AK76,BL76))</f>
        <v/>
      </c>
      <c r="AG76" s="17" t="str">
        <f aca="false">IF(AJ76=0,"",MIN(BC76,BP76))</f>
        <v/>
      </c>
      <c r="AH76" s="12"/>
      <c r="AI76" s="12"/>
      <c r="AJ76" s="16" t="n">
        <f aca="false">IF(OR(LEN($A76&amp;$B76)=0,$F76=""),0,1)</f>
        <v>0</v>
      </c>
      <c r="AK76" s="14" t="str">
        <f aca="false">IF(AJ76=0,"",IF(PreSchemeCounts="No",MAX(SchemeStart,IF($J76&lt;&gt;"",$J76,IF(OR(CasualCounts="Yes",COUNT($G76:$I76)=0),$F76,IF(Apply2026="No",IF($I76="",$F76,$I76),IF(COUNT($H76:$I76)=0,$F76,MIN($H76:$I76)))))),IF($J76&lt;&gt;"",$J76,IF(OR(CasualCounts="Yes",COUNT($G76:$I76)=0),$F76,IF(Apply2026="No",IF($I76="",$F76,$I76),IF(COUNT($H76:$I76)=0,$F76,MIN($H76:$I76)))))))</f>
        <v/>
      </c>
      <c r="AL76" s="16" t="str">
        <f aca="false">IF(AJ76=0,"",COUNT($G76:$I76))</f>
        <v/>
      </c>
      <c r="AM76" s="14" t="str">
        <f aca="false">IF(AJ76=0,"",IFERROR(SMALL($G76:$I76,1),""))</f>
        <v/>
      </c>
      <c r="AN76" s="14" t="str">
        <f aca="false">IF(AJ76=0,"",IFERROR(SMALL($G76:$I76,2),""))</f>
        <v/>
      </c>
      <c r="AO76" s="14" t="str">
        <f aca="false">IF(AJ76=0,"",IFERROR(SMALL($G76:$I76,3),""))</f>
        <v/>
      </c>
      <c r="AP76" s="16" t="str">
        <f aca="false">IF(AJ76=0,"",IF(AM76="","",IF(AM76=$H76,"Part-Time",IF(AM76=$I76,"Full-Time","Casual"))))</f>
        <v/>
      </c>
      <c r="AQ76" s="16" t="str">
        <f aca="false">IF(AJ76=0,"",IF(AN76="","",IF(AN76=$H76,"Part-Time",IF(AN76=$I76,"Full-Time","Casual"))))</f>
        <v/>
      </c>
      <c r="AR76" s="16" t="str">
        <f aca="false">IF(AJ76=0,"",IF(AO76="","",IF(AO76=$H76,"Part-Time",IF(AO76=$I76,"Full-Time","Casual"))))</f>
        <v/>
      </c>
      <c r="AS76" s="16"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16" t="str">
        <f aca="false">IF(AJ76=0,"",IF(AL76&lt;2,"",IF(OR(ISNUMBER(SEARCH("full",AQ76)),UPPER(TRIM(AQ76))="FT",UPPER(TRIM(AQ76))="FTE"),"FT",IF(AND(OR(ISNUMBER(SEARCH("part",AQ76)),UPPER(TRIM(AQ76))="PT",UPPER(TRIM(AQ76))="PTE"),Apply2026="Yes",OR($P76="",N($P76)&gt;=PT_MinHours)),"PT","None"))))</f>
        <v/>
      </c>
      <c r="AU76" s="16" t="str">
        <f aca="false">IF(AJ76=0,"",IF(AL76&lt;3,"",IF(OR(ISNUMBER(SEARCH("full",AR76)),UPPER(TRIM(AR76))="FT",UPPER(TRIM(AR76))="FTE"),"FT",IF(AND(OR(ISNUMBER(SEARCH("part",AR76)),UPPER(TRIM(AR76))="PT",UPPER(TRIM(AR76))="PTE"),Apply2026="Yes",OR($P76="",N($P76)&gt;=PT_MinHours)),"PT","None"))))</f>
        <v/>
      </c>
      <c r="AV76" s="16" t="str">
        <f aca="false">IF(AJ76=0,"",IF(AND(AL76&gt;=3,AO76&lt;=AsOfDate),AU76,IF(AND(AL76&gt;=2,AN76&lt;=AsOfDate),AT76,AS76)))</f>
        <v/>
      </c>
      <c r="AW76" s="16" t="str">
        <f aca="false">IF(AJ76=0,"",IF(AsOfDate&lt;AK76,-1,12*(YEAR(AsOfDate)-YEAR(AK76))+MONTH(AsOfDate)-MONTH(AK76)-IF(DAY(AsOfDate)&lt;MIN(DAY(AK76),DAY(EOMONTH(AsOfDate,0))),1,0)))</f>
        <v/>
      </c>
      <c r="AX76" s="16" t="str">
        <f aca="false">IF(AJ76=0,"",IF(OR(AL76&lt;2,AN76&gt;AsOfDate),AW76,IF((AN76-1)&lt;AK76,-1,12*(YEAR((AN76-1))-YEAR(AK76))+MONTH((AN76-1))-MONTH(AK76)-IF(DAY((AN76-1))&lt;MIN(DAY(AK76),DAY(EOMONTH((AN76-1),0))),1,0))))</f>
        <v/>
      </c>
      <c r="AY76" s="16" t="str">
        <f aca="false">IF(AJ76=0,"",IF(OR(AL76&lt;3,AO76&gt;AsOfDate),AW76,IF((AO76-1)&lt;AK76,-1,12*(YEAR((AO76-1))-YEAR(AK76))+MONTH((AO76-1))-MONTH(AK76)-IF(DAY((AO76-1))&lt;MIN(DAY(AK76),DAY(EOMONTH((AO76-1),0))),1,0))))</f>
        <v/>
      </c>
      <c r="AZ76" s="16" t="str">
        <f aca="false">IF(AJ76=0,"",IF(PFYDate&lt;AK76,-1,12*(YEAR(PFYDate)-YEAR(AK76))+MONTH(PFYDate)-MONTH(AK76)-IF(DAY(PFYDate)&lt;MIN(DAY(AK76),DAY(EOMONTH(PFYDate,0))),1,0)))</f>
        <v/>
      </c>
      <c r="BA76" s="16" t="str">
        <f aca="false">IF(AJ76=0,"",IF(OR(AL76&lt;2,AN76&gt;PFYDate),AZ76,IF((AN76-1)&lt;AK76,-1,12*(YEAR((AN76-1))-YEAR(AK76))+MONTH((AN76-1))-MONTH(AK76)-IF(DAY((AN76-1))&lt;MIN(DAY(AK76),DAY(EOMONTH((AN76-1),0))),1,0))))</f>
        <v/>
      </c>
      <c r="BB76" s="16" t="str">
        <f aca="false">IF(AJ76=0,"",IF(OR(AL76&lt;3,AO76&gt;PFYDate),AZ76,IF((AO76-1)&lt;AK76,-1,12*(YEAR((AO76-1))-YEAR(AK76))+MONTH((AO76-1))-MONTH(AK76)-IF(DAY((AO76-1))&lt;MIN(DAY(AK76),DAY(EOMONTH((AO76-1),0))),1,0))))</f>
        <v/>
      </c>
      <c r="BC76" s="16"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16"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16" t="str">
        <f aca="false">IF(AJ76=0,"",IF(AV76="FT",IF(AW76&lt;FT_First,FT_First,IF(AW76&lt;FT_Y5,MIN(FT_Y5,FT_First+FT_Int1*(INT((AW76-FT_First)/FT_Int1)+1)),FT_Y5+12*INT((AW76-FT_Y5)/12)+FT_Int2*(INT(MOD(AW76-FT_Y5,12)/FT_Int2)+1))),IF(AV76="PT",IF(AW76&lt;PT_First,PT_First,PT_First+PT_Int*(INT((AW76-PT_First)/PT_Int)+1)),"")))</f>
        <v/>
      </c>
      <c r="BF76" s="16" t="str">
        <f aca="false">IF(AJ76=0,"",IF(NOT(LH_Ready),0,COUNTIFS(INDEX(LH_Data,0,LH_ColFirst),$A76,INDEX(LH_Data,0,LH_ColSur),$B76,INDEX(LH_Data,0,LH_ColCat),BonusCat)))</f>
        <v/>
      </c>
      <c r="BG76" s="16" t="str">
        <f aca="false">IF(AJ76=0,"",IF(OR(NOT(LH_Ready),BF76=0),0,SUMPRODUCT(MAX((INDEX(LH_Data,0,LH_ColFirst)=$A76)*(INDEX(LH_Data,0,LH_ColSur)=$B76)*(INDEX(LH_Data,0,LH_ColCat)=BonusCat)*ROW(LH_Data)))))</f>
        <v/>
      </c>
      <c r="BH76" s="16" t="str">
        <f aca="false">IF(AJ76=0,"",IF(EOMONTH(AsOfDate,-1)&lt;AK76,-1,12*(YEAR(EOMONTH(AsOfDate,-1))-YEAR(AK76))+MONTH(EOMONTH(AsOfDate,-1))-MONTH(AK76)-IF(DAY(EOMONTH(AsOfDate,-1))&lt;MIN(DAY(AK76),DAY(EOMONTH(EOMONTH(AsOfDate,-1),0))),1,0)))</f>
        <v/>
      </c>
      <c r="BI76" s="16" t="str">
        <f aca="false">IF(AJ76=0,"",IF(OR(AL76&lt;2,AN76&gt;EOMONTH(AsOfDate,-1)),BH76,IF((AN76-1)&lt;AK76,-1,12*(YEAR((AN76-1))-YEAR(AK76))+MONTH((AN76-1))-MONTH(AK76)-IF(DAY((AN76-1))&lt;MIN(DAY(AK76),DAY(EOMONTH((AN76-1),0))),1,0))))</f>
        <v/>
      </c>
      <c r="BJ76" s="16" t="str">
        <f aca="false">IF(AJ76=0,"",IF(OR(AL76&lt;3,AO76&gt;EOMONTH(AsOfDate,-1)),BH76,IF((AO76-1)&lt;AK76,-1,12*(YEAR((AO76-1))-YEAR(AK76))+MONTH((AO76-1))-MONTH(AK76)-IF(DAY((AO76-1))&lt;MIN(DAY(AK76),DAY(EOMONTH((AO76-1),0))),1,0))))</f>
        <v/>
      </c>
      <c r="BK76" s="16"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16" t="str">
        <f aca="false">IF(AJ76=0,"",IF(AV76="FT",IF(AW76&lt;FT_First,"",IF(AW76&lt;FT_Y5,FT_First+FT_Int1*INT((AW76-FT_First)/FT_Int1),FT_Y5+FT_Int2*INT((AW76-FT_Y5)/FT_Int2))),IF(AV76="PT",IF(AW76&lt;PT_First,"",PT_First+PT_Int*INT((AW76-PT_First)/PT_Int)),"")))</f>
        <v/>
      </c>
      <c r="BM76" s="16" t="str">
        <f aca="false">IF(AJ76=0,"",IF((SchemeStart-1)&lt;AK76,-1,12*(YEAR((SchemeStart-1))-YEAR(AK76))+MONTH((SchemeStart-1))-MONTH(AK76)-IF(DAY((SchemeStart-1))&lt;MIN(DAY(AK76),DAY(EOMONTH((SchemeStart-1),0))),1,0)))</f>
        <v/>
      </c>
      <c r="BN76" s="16" t="str">
        <f aca="false">IF(AJ76=0,"",IF(OR(AL76&lt;2,AN76&gt;(SchemeStart-1)),BM76,IF((AN76-1)&lt;AK76,-1,12*(YEAR((AN76-1))-YEAR(AK76))+MONTH((AN76-1))-MONTH(AK76)-IF(DAY((AN76-1))&lt;MIN(DAY(AK76),DAY(EOMONTH((AN76-1),0))),1,0))))</f>
        <v/>
      </c>
      <c r="BO76" s="16" t="str">
        <f aca="false">IF(AJ76=0,"",IF(OR(AL76&lt;3,AO76&gt;(SchemeStart-1)),BM76,IF((AO76-1)&lt;AK76,-1,12*(YEAR((AO76-1))-YEAR(AK76))+MONTH((AO76-1))-MONTH(AK76)-IF(DAY((AO76-1))&lt;MIN(DAY(AK76),DAY(EOMONTH((AO76-1),0))),1,0))))</f>
        <v/>
      </c>
      <c r="BP76" s="16"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12"/>
      <c r="B77" s="12"/>
      <c r="C77" s="12"/>
      <c r="D77" s="13"/>
      <c r="E77" s="14" t="str">
        <f aca="false">IF(OR(AJ77=0,$D77=""),"",DATE(YEAR(AsOfDate)+IF(DATE(YEAR(AsOfDate),MONTH($D77),DAY($D77))&lt;=AsOfDate,1,0),MONTH($D77),DAY($D77)))</f>
        <v/>
      </c>
      <c r="F77" s="13"/>
      <c r="G77" s="13"/>
      <c r="H77" s="13"/>
      <c r="I77" s="13"/>
      <c r="J77" s="13"/>
      <c r="K77" s="14" t="str">
        <f aca="false">IF(AJ77=0,"",DATE(YEAR(AsOfDate)+IF(DATE(YEAR(AsOfDate),MONTH(AK77),DAY(AK77))&lt;=AsOfDate,1,0),MONTH(AK77),DAY(AK77)))</f>
        <v/>
      </c>
      <c r="L77" s="15" t="str">
        <f aca="false">IF(AJ77=0,"",ROUND((AsOfDate-AK77)/365.25,1))</f>
        <v/>
      </c>
      <c r="M77" s="16" t="str">
        <f aca="false">IF(AJ77=0,"",IF(AsOfDate&lt;AK77,"-",DATEDIF(AK77,AsOfDate,"y")&amp;"y "&amp;DATEDIF(AK77,AsOfDate,"ym")&amp;"m "&amp;DATEDIF(AK77,AsOfDate,"md")&amp;"d"))</f>
        <v/>
      </c>
      <c r="N77" s="17" t="str">
        <f aca="false">IF(AJ77=0,"",O77*HoursPerDay)</f>
        <v/>
      </c>
      <c r="O77" s="17" t="str">
        <f aca="false">IF(AJ77=0,"",MAX(0,BC77-BP77))</f>
        <v/>
      </c>
      <c r="P77" s="18"/>
      <c r="Q77" s="16"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16" t="str">
        <f aca="false">IF(AJ77=0,"",IF(AV77="None",IF(O77&gt;0,"No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IF(AJ77=0,"",IF(AV77="None","",EDATE(AK77,BE77)))</f>
        <v/>
      </c>
      <c r="T77" s="17" t="str">
        <f aca="false">IF(AJ77=0,"",IF(NOT(LH_Ready),"",IF($F77&gt;PFYDate,0,IF(LH_ColPeriod=0,W77-U77+V77,SUMIFS(INDEX(LH_Data,0,LH_ColAcc),INDEX(LH_Data,0,LH_ColFirst),$A77,INDEX(LH_Data,0,LH_ColSur),$B77,INDEX(LH_Data,0,LH_ColCat),BonusCat,INDEX(LH_Data,0,LH_ColPeriod),LH_OpenLabel)*UnitFactor))))</f>
        <v/>
      </c>
      <c r="U77" s="17" t="str">
        <f aca="false">IF(AJ77=0,"",IF(NOT(LH_Ready),"",SUMIFS(INDEX(LH_Data,0,LH_ColAcc),INDEX(LH_Data,0,LH_ColFirst),$A77,INDEX(LH_Data,0,LH_ColSur),$B77,INDEX(LH_Data,0,LH_ColCat),BonusCat,INDEX(LH_Data,0,LH_ColStart),"&gt;="&amp;AK77)*UnitFactor))</f>
        <v/>
      </c>
      <c r="V77" s="17" t="str">
        <f aca="false">IF(AJ77=0,"",IF(NOT(LH_Ready),"",SUMIFS(INDEX(LH_Data,0,LH_ColTaken),INDEX(LH_Data,0,LH_ColFirst),$A77,INDEX(LH_Data,0,LH_ColSur),$B77,INDEX(LH_Data,0,LH_ColCat),BonusCat,INDEX(LH_Data,0,LH_ColStart),"&gt;="&amp;AK77)*UnitFactor))</f>
        <v/>
      </c>
      <c r="W77" s="17" t="str">
        <f aca="false">IF(AJ77=0,"",IF(NOT(LH_Ready),"",IF(BG77=0,0,INDEX(INDEX(LH_Data,0,LH_ColClose),BG77-1)*UnitFactor)))</f>
        <v/>
      </c>
      <c r="X77" s="17" t="str">
        <f aca="false">IF(AJ77=0,"",(MAX(0,BC77-BP77)-MAX(0,BD77-BP77))*HoursPerDay)</f>
        <v/>
      </c>
      <c r="Y77" s="17"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16" t="str">
        <f aca="false">IF(OR(AJ77=0,Y77=""),"",IF(Y77&gt;0,"Yes","No"))</f>
        <v/>
      </c>
      <c r="AA77" s="16"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17" t="str">
        <f aca="false">IF(OR(AJ77=0,T77=""),"",MAX(0,BD77-BP77)*HoursPerDay-T77)</f>
        <v/>
      </c>
      <c r="AC77" s="16" t="str">
        <f aca="false">IF(AJ77=0,"",BF77)</f>
        <v/>
      </c>
      <c r="AD77" s="16"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17" t="str">
        <f aca="false">IF(AJ77=0,"",O77-MAX(0,BK77-BP77))</f>
        <v/>
      </c>
      <c r="AF77" s="14" t="str">
        <f aca="false">IF(OR(AJ77=0,AE77="",N(AE77)=0,BL77=""),"",EDATE(AK77,BL77))</f>
        <v/>
      </c>
      <c r="AG77" s="17" t="str">
        <f aca="false">IF(AJ77=0,"",MIN(BC77,BP77))</f>
        <v/>
      </c>
      <c r="AH77" s="12"/>
      <c r="AI77" s="12"/>
      <c r="AJ77" s="16" t="n">
        <f aca="false">IF(OR(LEN($A77&amp;$B77)=0,$F77=""),0,1)</f>
        <v>0</v>
      </c>
      <c r="AK77" s="14" t="str">
        <f aca="false">IF(AJ77=0,"",IF(PreSchemeCounts="No",MAX(SchemeStart,IF($J77&lt;&gt;"",$J77,IF(OR(CasualCounts="Yes",COUNT($G77:$I77)=0),$F77,IF(Apply2026="No",IF($I77="",$F77,$I77),IF(COUNT($H77:$I77)=0,$F77,MIN($H77:$I77)))))),IF($J77&lt;&gt;"",$J77,IF(OR(CasualCounts="Yes",COUNT($G77:$I77)=0),$F77,IF(Apply2026="No",IF($I77="",$F77,$I77),IF(COUNT($H77:$I77)=0,$F77,MIN($H77:$I77)))))))</f>
        <v/>
      </c>
      <c r="AL77" s="16" t="str">
        <f aca="false">IF(AJ77=0,"",COUNT($G77:$I77))</f>
        <v/>
      </c>
      <c r="AM77" s="14" t="str">
        <f aca="false">IF(AJ77=0,"",IFERROR(SMALL($G77:$I77,1),""))</f>
        <v/>
      </c>
      <c r="AN77" s="14" t="str">
        <f aca="false">IF(AJ77=0,"",IFERROR(SMALL($G77:$I77,2),""))</f>
        <v/>
      </c>
      <c r="AO77" s="14" t="str">
        <f aca="false">IF(AJ77=0,"",IFERROR(SMALL($G77:$I77,3),""))</f>
        <v/>
      </c>
      <c r="AP77" s="16" t="str">
        <f aca="false">IF(AJ77=0,"",IF(AM77="","",IF(AM77=$H77,"Part-Time",IF(AM77=$I77,"Full-Time","Casual"))))</f>
        <v/>
      </c>
      <c r="AQ77" s="16" t="str">
        <f aca="false">IF(AJ77=0,"",IF(AN77="","",IF(AN77=$H77,"Part-Time",IF(AN77=$I77,"Full-Time","Casual"))))</f>
        <v/>
      </c>
      <c r="AR77" s="16" t="str">
        <f aca="false">IF(AJ77=0,"",IF(AO77="","",IF(AO77=$H77,"Part-Time",IF(AO77=$I77,"Full-Time","Casual"))))</f>
        <v/>
      </c>
      <c r="AS77" s="16"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16" t="str">
        <f aca="false">IF(AJ77=0,"",IF(AL77&lt;2,"",IF(OR(ISNUMBER(SEARCH("full",AQ77)),UPPER(TRIM(AQ77))="FT",UPPER(TRIM(AQ77))="FTE"),"FT",IF(AND(OR(ISNUMBER(SEARCH("part",AQ77)),UPPER(TRIM(AQ77))="PT",UPPER(TRIM(AQ77))="PTE"),Apply2026="Yes",OR($P77="",N($P77)&gt;=PT_MinHours)),"PT","None"))))</f>
        <v/>
      </c>
      <c r="AU77" s="16" t="str">
        <f aca="false">IF(AJ77=0,"",IF(AL77&lt;3,"",IF(OR(ISNUMBER(SEARCH("full",AR77)),UPPER(TRIM(AR77))="FT",UPPER(TRIM(AR77))="FTE"),"FT",IF(AND(OR(ISNUMBER(SEARCH("part",AR77)),UPPER(TRIM(AR77))="PT",UPPER(TRIM(AR77))="PTE"),Apply2026="Yes",OR($P77="",N($P77)&gt;=PT_MinHours)),"PT","None"))))</f>
        <v/>
      </c>
      <c r="AV77" s="16" t="str">
        <f aca="false">IF(AJ77=0,"",IF(AND(AL77&gt;=3,AO77&lt;=AsOfDate),AU77,IF(AND(AL77&gt;=2,AN77&lt;=AsOfDate),AT77,AS77)))</f>
        <v/>
      </c>
      <c r="AW77" s="16" t="str">
        <f aca="false">IF(AJ77=0,"",IF(AsOfDate&lt;AK77,-1,12*(YEAR(AsOfDate)-YEAR(AK77))+MONTH(AsOfDate)-MONTH(AK77)-IF(DAY(AsOfDate)&lt;MIN(DAY(AK77),DAY(EOMONTH(AsOfDate,0))),1,0)))</f>
        <v/>
      </c>
      <c r="AX77" s="16" t="str">
        <f aca="false">IF(AJ77=0,"",IF(OR(AL77&lt;2,AN77&gt;AsOfDate),AW77,IF((AN77-1)&lt;AK77,-1,12*(YEAR((AN77-1))-YEAR(AK77))+MONTH((AN77-1))-MONTH(AK77)-IF(DAY((AN77-1))&lt;MIN(DAY(AK77),DAY(EOMONTH((AN77-1),0))),1,0))))</f>
        <v/>
      </c>
      <c r="AY77" s="16" t="str">
        <f aca="false">IF(AJ77=0,"",IF(OR(AL77&lt;3,AO77&gt;AsOfDate),AW77,IF((AO77-1)&lt;AK77,-1,12*(YEAR((AO77-1))-YEAR(AK77))+MONTH((AO77-1))-MONTH(AK77)-IF(DAY((AO77-1))&lt;MIN(DAY(AK77),DAY(EOMONTH((AO77-1),0))),1,0))))</f>
        <v/>
      </c>
      <c r="AZ77" s="16" t="str">
        <f aca="false">IF(AJ77=0,"",IF(PFYDate&lt;AK77,-1,12*(YEAR(PFYDate)-YEAR(AK77))+MONTH(PFYDate)-MONTH(AK77)-IF(DAY(PFYDate)&lt;MIN(DAY(AK77),DAY(EOMONTH(PFYDate,0))),1,0)))</f>
        <v/>
      </c>
      <c r="BA77" s="16" t="str">
        <f aca="false">IF(AJ77=0,"",IF(OR(AL77&lt;2,AN77&gt;PFYDate),AZ77,IF((AN77-1)&lt;AK77,-1,12*(YEAR((AN77-1))-YEAR(AK77))+MONTH((AN77-1))-MONTH(AK77)-IF(DAY((AN77-1))&lt;MIN(DAY(AK77),DAY(EOMONTH((AN77-1),0))),1,0))))</f>
        <v/>
      </c>
      <c r="BB77" s="16" t="str">
        <f aca="false">IF(AJ77=0,"",IF(OR(AL77&lt;3,AO77&gt;PFYDate),AZ77,IF((AO77-1)&lt;AK77,-1,12*(YEAR((AO77-1))-YEAR(AK77))+MONTH((AO77-1))-MONTH(AK77)-IF(DAY((AO77-1))&lt;MIN(DAY(AK77),DAY(EOMONTH((AO77-1),0))),1,0))))</f>
        <v/>
      </c>
      <c r="BC77" s="16"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16"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16" t="str">
        <f aca="false">IF(AJ77=0,"",IF(AV77="FT",IF(AW77&lt;FT_First,FT_First,IF(AW77&lt;FT_Y5,MIN(FT_Y5,FT_First+FT_Int1*(INT((AW77-FT_First)/FT_Int1)+1)),FT_Y5+12*INT((AW77-FT_Y5)/12)+FT_Int2*(INT(MOD(AW77-FT_Y5,12)/FT_Int2)+1))),IF(AV77="PT",IF(AW77&lt;PT_First,PT_First,PT_First+PT_Int*(INT((AW77-PT_First)/PT_Int)+1)),"")))</f>
        <v/>
      </c>
      <c r="BF77" s="16" t="str">
        <f aca="false">IF(AJ77=0,"",IF(NOT(LH_Ready),0,COUNTIFS(INDEX(LH_Data,0,LH_ColFirst),$A77,INDEX(LH_Data,0,LH_ColSur),$B77,INDEX(LH_Data,0,LH_ColCat),BonusCat)))</f>
        <v/>
      </c>
      <c r="BG77" s="16" t="str">
        <f aca="false">IF(AJ77=0,"",IF(OR(NOT(LH_Ready),BF77=0),0,SUMPRODUCT(MAX((INDEX(LH_Data,0,LH_ColFirst)=$A77)*(INDEX(LH_Data,0,LH_ColSur)=$B77)*(INDEX(LH_Data,0,LH_ColCat)=BonusCat)*ROW(LH_Data)))))</f>
        <v/>
      </c>
      <c r="BH77" s="16" t="str">
        <f aca="false">IF(AJ77=0,"",IF(EOMONTH(AsOfDate,-1)&lt;AK77,-1,12*(YEAR(EOMONTH(AsOfDate,-1))-YEAR(AK77))+MONTH(EOMONTH(AsOfDate,-1))-MONTH(AK77)-IF(DAY(EOMONTH(AsOfDate,-1))&lt;MIN(DAY(AK77),DAY(EOMONTH(EOMONTH(AsOfDate,-1),0))),1,0)))</f>
        <v/>
      </c>
      <c r="BI77" s="16" t="str">
        <f aca="false">IF(AJ77=0,"",IF(OR(AL77&lt;2,AN77&gt;EOMONTH(AsOfDate,-1)),BH77,IF((AN77-1)&lt;AK77,-1,12*(YEAR((AN77-1))-YEAR(AK77))+MONTH((AN77-1))-MONTH(AK77)-IF(DAY((AN77-1))&lt;MIN(DAY(AK77),DAY(EOMONTH((AN77-1),0))),1,0))))</f>
        <v/>
      </c>
      <c r="BJ77" s="16" t="str">
        <f aca="false">IF(AJ77=0,"",IF(OR(AL77&lt;3,AO77&gt;EOMONTH(AsOfDate,-1)),BH77,IF((AO77-1)&lt;AK77,-1,12*(YEAR((AO77-1))-YEAR(AK77))+MONTH((AO77-1))-MONTH(AK77)-IF(DAY((AO77-1))&lt;MIN(DAY(AK77),DAY(EOMONTH((AO77-1),0))),1,0))))</f>
        <v/>
      </c>
      <c r="BK77" s="16"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16" t="str">
        <f aca="false">IF(AJ77=0,"",IF(AV77="FT",IF(AW77&lt;FT_First,"",IF(AW77&lt;FT_Y5,FT_First+FT_Int1*INT((AW77-FT_First)/FT_Int1),FT_Y5+FT_Int2*INT((AW77-FT_Y5)/FT_Int2))),IF(AV77="PT",IF(AW77&lt;PT_First,"",PT_First+PT_Int*INT((AW77-PT_First)/PT_Int)),"")))</f>
        <v/>
      </c>
      <c r="BM77" s="16" t="str">
        <f aca="false">IF(AJ77=0,"",IF((SchemeStart-1)&lt;AK77,-1,12*(YEAR((SchemeStart-1))-YEAR(AK77))+MONTH((SchemeStart-1))-MONTH(AK77)-IF(DAY((SchemeStart-1))&lt;MIN(DAY(AK77),DAY(EOMONTH((SchemeStart-1),0))),1,0)))</f>
        <v/>
      </c>
      <c r="BN77" s="16" t="str">
        <f aca="false">IF(AJ77=0,"",IF(OR(AL77&lt;2,AN77&gt;(SchemeStart-1)),BM77,IF((AN77-1)&lt;AK77,-1,12*(YEAR((AN77-1))-YEAR(AK77))+MONTH((AN77-1))-MONTH(AK77)-IF(DAY((AN77-1))&lt;MIN(DAY(AK77),DAY(EOMONTH((AN77-1),0))),1,0))))</f>
        <v/>
      </c>
      <c r="BO77" s="16" t="str">
        <f aca="false">IF(AJ77=0,"",IF(OR(AL77&lt;3,AO77&gt;(SchemeStart-1)),BM77,IF((AO77-1)&lt;AK77,-1,12*(YEAR((AO77-1))-YEAR(AK77))+MONTH((AO77-1))-MONTH(AK77)-IF(DAY((AO77-1))&lt;MIN(DAY(AK77),DAY(EOMONTH((AO77-1),0))),1,0))))</f>
        <v/>
      </c>
      <c r="BP77" s="16"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12"/>
      <c r="B78" s="12"/>
      <c r="C78" s="12"/>
      <c r="D78" s="13"/>
      <c r="E78" s="14" t="str">
        <f aca="false">IF(OR(AJ78=0,$D78=""),"",DATE(YEAR(AsOfDate)+IF(DATE(YEAR(AsOfDate),MONTH($D78),DAY($D78))&lt;=AsOfDate,1,0),MONTH($D78),DAY($D78)))</f>
        <v/>
      </c>
      <c r="F78" s="13"/>
      <c r="G78" s="13"/>
      <c r="H78" s="13"/>
      <c r="I78" s="13"/>
      <c r="J78" s="13"/>
      <c r="K78" s="14" t="str">
        <f aca="false">IF(AJ78=0,"",DATE(YEAR(AsOfDate)+IF(DATE(YEAR(AsOfDate),MONTH(AK78),DAY(AK78))&lt;=AsOfDate,1,0),MONTH(AK78),DAY(AK78)))</f>
        <v/>
      </c>
      <c r="L78" s="15" t="str">
        <f aca="false">IF(AJ78=0,"",ROUND((AsOfDate-AK78)/365.25,1))</f>
        <v/>
      </c>
      <c r="M78" s="16" t="str">
        <f aca="false">IF(AJ78=0,"",IF(AsOfDate&lt;AK78,"-",DATEDIF(AK78,AsOfDate,"y")&amp;"y "&amp;DATEDIF(AK78,AsOfDate,"ym")&amp;"m "&amp;DATEDIF(AK78,AsOfDate,"md")&amp;"d"))</f>
        <v/>
      </c>
      <c r="N78" s="17" t="str">
        <f aca="false">IF(AJ78=0,"",O78*HoursPerDay)</f>
        <v/>
      </c>
      <c r="O78" s="17" t="str">
        <f aca="false">IF(AJ78=0,"",MAX(0,BC78-BP78))</f>
        <v/>
      </c>
      <c r="P78" s="18"/>
      <c r="Q78" s="16"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16" t="str">
        <f aca="false">IF(AJ78=0,"",IF(AV78="None",IF(O78&gt;0,"No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IF(AJ78=0,"",IF(AV78="None","",EDATE(AK78,BE78)))</f>
        <v/>
      </c>
      <c r="T78" s="17" t="str">
        <f aca="false">IF(AJ78=0,"",IF(NOT(LH_Ready),"",IF($F78&gt;PFYDate,0,IF(LH_ColPeriod=0,W78-U78+V78,SUMIFS(INDEX(LH_Data,0,LH_ColAcc),INDEX(LH_Data,0,LH_ColFirst),$A78,INDEX(LH_Data,0,LH_ColSur),$B78,INDEX(LH_Data,0,LH_ColCat),BonusCat,INDEX(LH_Data,0,LH_ColPeriod),LH_OpenLabel)*UnitFactor))))</f>
        <v/>
      </c>
      <c r="U78" s="17" t="str">
        <f aca="false">IF(AJ78=0,"",IF(NOT(LH_Ready),"",SUMIFS(INDEX(LH_Data,0,LH_ColAcc),INDEX(LH_Data,0,LH_ColFirst),$A78,INDEX(LH_Data,0,LH_ColSur),$B78,INDEX(LH_Data,0,LH_ColCat),BonusCat,INDEX(LH_Data,0,LH_ColStart),"&gt;="&amp;AK78)*UnitFactor))</f>
        <v/>
      </c>
      <c r="V78" s="17" t="str">
        <f aca="false">IF(AJ78=0,"",IF(NOT(LH_Ready),"",SUMIFS(INDEX(LH_Data,0,LH_ColTaken),INDEX(LH_Data,0,LH_ColFirst),$A78,INDEX(LH_Data,0,LH_ColSur),$B78,INDEX(LH_Data,0,LH_ColCat),BonusCat,INDEX(LH_Data,0,LH_ColStart),"&gt;="&amp;AK78)*UnitFactor))</f>
        <v/>
      </c>
      <c r="W78" s="17" t="str">
        <f aca="false">IF(AJ78=0,"",IF(NOT(LH_Ready),"",IF(BG78=0,0,INDEX(INDEX(LH_Data,0,LH_ColClose),BG78-1)*UnitFactor)))</f>
        <v/>
      </c>
      <c r="X78" s="17" t="str">
        <f aca="false">IF(AJ78=0,"",(MAX(0,BC78-BP78)-MAX(0,BD78-BP78))*HoursPerDay)</f>
        <v/>
      </c>
      <c r="Y78" s="17"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16" t="str">
        <f aca="false">IF(OR(AJ78=0,Y78=""),"",IF(Y78&gt;0,"Yes","No"))</f>
        <v/>
      </c>
      <c r="AA78" s="16"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17" t="str">
        <f aca="false">IF(OR(AJ78=0,T78=""),"",MAX(0,BD78-BP78)*HoursPerDay-T78)</f>
        <v/>
      </c>
      <c r="AC78" s="16" t="str">
        <f aca="false">IF(AJ78=0,"",BF78)</f>
        <v/>
      </c>
      <c r="AD78" s="16"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17" t="str">
        <f aca="false">IF(AJ78=0,"",O78-MAX(0,BK78-BP78))</f>
        <v/>
      </c>
      <c r="AF78" s="14" t="str">
        <f aca="false">IF(OR(AJ78=0,AE78="",N(AE78)=0,BL78=""),"",EDATE(AK78,BL78))</f>
        <v/>
      </c>
      <c r="AG78" s="17" t="str">
        <f aca="false">IF(AJ78=0,"",MIN(BC78,BP78))</f>
        <v/>
      </c>
      <c r="AH78" s="12"/>
      <c r="AI78" s="12"/>
      <c r="AJ78" s="16" t="n">
        <f aca="false">IF(OR(LEN($A78&amp;$B78)=0,$F78=""),0,1)</f>
        <v>0</v>
      </c>
      <c r="AK78" s="14" t="str">
        <f aca="false">IF(AJ78=0,"",IF(PreSchemeCounts="No",MAX(SchemeStart,IF($J78&lt;&gt;"",$J78,IF(OR(CasualCounts="Yes",COUNT($G78:$I78)=0),$F78,IF(Apply2026="No",IF($I78="",$F78,$I78),IF(COUNT($H78:$I78)=0,$F78,MIN($H78:$I78)))))),IF($J78&lt;&gt;"",$J78,IF(OR(CasualCounts="Yes",COUNT($G78:$I78)=0),$F78,IF(Apply2026="No",IF($I78="",$F78,$I78),IF(COUNT($H78:$I78)=0,$F78,MIN($H78:$I78)))))))</f>
        <v/>
      </c>
      <c r="AL78" s="16" t="str">
        <f aca="false">IF(AJ78=0,"",COUNT($G78:$I78))</f>
        <v/>
      </c>
      <c r="AM78" s="14" t="str">
        <f aca="false">IF(AJ78=0,"",IFERROR(SMALL($G78:$I78,1),""))</f>
        <v/>
      </c>
      <c r="AN78" s="14" t="str">
        <f aca="false">IF(AJ78=0,"",IFERROR(SMALL($G78:$I78,2),""))</f>
        <v/>
      </c>
      <c r="AO78" s="14" t="str">
        <f aca="false">IF(AJ78=0,"",IFERROR(SMALL($G78:$I78,3),""))</f>
        <v/>
      </c>
      <c r="AP78" s="16" t="str">
        <f aca="false">IF(AJ78=0,"",IF(AM78="","",IF(AM78=$H78,"Part-Time",IF(AM78=$I78,"Full-Time","Casual"))))</f>
        <v/>
      </c>
      <c r="AQ78" s="16" t="str">
        <f aca="false">IF(AJ78=0,"",IF(AN78="","",IF(AN78=$H78,"Part-Time",IF(AN78=$I78,"Full-Time","Casual"))))</f>
        <v/>
      </c>
      <c r="AR78" s="16" t="str">
        <f aca="false">IF(AJ78=0,"",IF(AO78="","",IF(AO78=$H78,"Part-Time",IF(AO78=$I78,"Full-Time","Casual"))))</f>
        <v/>
      </c>
      <c r="AS78" s="16"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16" t="str">
        <f aca="false">IF(AJ78=0,"",IF(AL78&lt;2,"",IF(OR(ISNUMBER(SEARCH("full",AQ78)),UPPER(TRIM(AQ78))="FT",UPPER(TRIM(AQ78))="FTE"),"FT",IF(AND(OR(ISNUMBER(SEARCH("part",AQ78)),UPPER(TRIM(AQ78))="PT",UPPER(TRIM(AQ78))="PTE"),Apply2026="Yes",OR($P78="",N($P78)&gt;=PT_MinHours)),"PT","None"))))</f>
        <v/>
      </c>
      <c r="AU78" s="16" t="str">
        <f aca="false">IF(AJ78=0,"",IF(AL78&lt;3,"",IF(OR(ISNUMBER(SEARCH("full",AR78)),UPPER(TRIM(AR78))="FT",UPPER(TRIM(AR78))="FTE"),"FT",IF(AND(OR(ISNUMBER(SEARCH("part",AR78)),UPPER(TRIM(AR78))="PT",UPPER(TRIM(AR78))="PTE"),Apply2026="Yes",OR($P78="",N($P78)&gt;=PT_MinHours)),"PT","None"))))</f>
        <v/>
      </c>
      <c r="AV78" s="16" t="str">
        <f aca="false">IF(AJ78=0,"",IF(AND(AL78&gt;=3,AO78&lt;=AsOfDate),AU78,IF(AND(AL78&gt;=2,AN78&lt;=AsOfDate),AT78,AS78)))</f>
        <v/>
      </c>
      <c r="AW78" s="16" t="str">
        <f aca="false">IF(AJ78=0,"",IF(AsOfDate&lt;AK78,-1,12*(YEAR(AsOfDate)-YEAR(AK78))+MONTH(AsOfDate)-MONTH(AK78)-IF(DAY(AsOfDate)&lt;MIN(DAY(AK78),DAY(EOMONTH(AsOfDate,0))),1,0)))</f>
        <v/>
      </c>
      <c r="AX78" s="16" t="str">
        <f aca="false">IF(AJ78=0,"",IF(OR(AL78&lt;2,AN78&gt;AsOfDate),AW78,IF((AN78-1)&lt;AK78,-1,12*(YEAR((AN78-1))-YEAR(AK78))+MONTH((AN78-1))-MONTH(AK78)-IF(DAY((AN78-1))&lt;MIN(DAY(AK78),DAY(EOMONTH((AN78-1),0))),1,0))))</f>
        <v/>
      </c>
      <c r="AY78" s="16" t="str">
        <f aca="false">IF(AJ78=0,"",IF(OR(AL78&lt;3,AO78&gt;AsOfDate),AW78,IF((AO78-1)&lt;AK78,-1,12*(YEAR((AO78-1))-YEAR(AK78))+MONTH((AO78-1))-MONTH(AK78)-IF(DAY((AO78-1))&lt;MIN(DAY(AK78),DAY(EOMONTH((AO78-1),0))),1,0))))</f>
        <v/>
      </c>
      <c r="AZ78" s="16" t="str">
        <f aca="false">IF(AJ78=0,"",IF(PFYDate&lt;AK78,-1,12*(YEAR(PFYDate)-YEAR(AK78))+MONTH(PFYDate)-MONTH(AK78)-IF(DAY(PFYDate)&lt;MIN(DAY(AK78),DAY(EOMONTH(PFYDate,0))),1,0)))</f>
        <v/>
      </c>
      <c r="BA78" s="16" t="str">
        <f aca="false">IF(AJ78=0,"",IF(OR(AL78&lt;2,AN78&gt;PFYDate),AZ78,IF((AN78-1)&lt;AK78,-1,12*(YEAR((AN78-1))-YEAR(AK78))+MONTH((AN78-1))-MONTH(AK78)-IF(DAY((AN78-1))&lt;MIN(DAY(AK78),DAY(EOMONTH((AN78-1),0))),1,0))))</f>
        <v/>
      </c>
      <c r="BB78" s="16" t="str">
        <f aca="false">IF(AJ78=0,"",IF(OR(AL78&lt;3,AO78&gt;PFYDate),AZ78,IF((AO78-1)&lt;AK78,-1,12*(YEAR((AO78-1))-YEAR(AK78))+MONTH((AO78-1))-MONTH(AK78)-IF(DAY((AO78-1))&lt;MIN(DAY(AK78),DAY(EOMONTH((AO78-1),0))),1,0))))</f>
        <v/>
      </c>
      <c r="BC78" s="16"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16"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16" t="str">
        <f aca="false">IF(AJ78=0,"",IF(AV78="FT",IF(AW78&lt;FT_First,FT_First,IF(AW78&lt;FT_Y5,MIN(FT_Y5,FT_First+FT_Int1*(INT((AW78-FT_First)/FT_Int1)+1)),FT_Y5+12*INT((AW78-FT_Y5)/12)+FT_Int2*(INT(MOD(AW78-FT_Y5,12)/FT_Int2)+1))),IF(AV78="PT",IF(AW78&lt;PT_First,PT_First,PT_First+PT_Int*(INT((AW78-PT_First)/PT_Int)+1)),"")))</f>
        <v/>
      </c>
      <c r="BF78" s="16" t="str">
        <f aca="false">IF(AJ78=0,"",IF(NOT(LH_Ready),0,COUNTIFS(INDEX(LH_Data,0,LH_ColFirst),$A78,INDEX(LH_Data,0,LH_ColSur),$B78,INDEX(LH_Data,0,LH_ColCat),BonusCat)))</f>
        <v/>
      </c>
      <c r="BG78" s="16" t="str">
        <f aca="false">IF(AJ78=0,"",IF(OR(NOT(LH_Ready),BF78=0),0,SUMPRODUCT(MAX((INDEX(LH_Data,0,LH_ColFirst)=$A78)*(INDEX(LH_Data,0,LH_ColSur)=$B78)*(INDEX(LH_Data,0,LH_ColCat)=BonusCat)*ROW(LH_Data)))))</f>
        <v/>
      </c>
      <c r="BH78" s="16" t="str">
        <f aca="false">IF(AJ78=0,"",IF(EOMONTH(AsOfDate,-1)&lt;AK78,-1,12*(YEAR(EOMONTH(AsOfDate,-1))-YEAR(AK78))+MONTH(EOMONTH(AsOfDate,-1))-MONTH(AK78)-IF(DAY(EOMONTH(AsOfDate,-1))&lt;MIN(DAY(AK78),DAY(EOMONTH(EOMONTH(AsOfDate,-1),0))),1,0)))</f>
        <v/>
      </c>
      <c r="BI78" s="16" t="str">
        <f aca="false">IF(AJ78=0,"",IF(OR(AL78&lt;2,AN78&gt;EOMONTH(AsOfDate,-1)),BH78,IF((AN78-1)&lt;AK78,-1,12*(YEAR((AN78-1))-YEAR(AK78))+MONTH((AN78-1))-MONTH(AK78)-IF(DAY((AN78-1))&lt;MIN(DAY(AK78),DAY(EOMONTH((AN78-1),0))),1,0))))</f>
        <v/>
      </c>
      <c r="BJ78" s="16" t="str">
        <f aca="false">IF(AJ78=0,"",IF(OR(AL78&lt;3,AO78&gt;EOMONTH(AsOfDate,-1)),BH78,IF((AO78-1)&lt;AK78,-1,12*(YEAR((AO78-1))-YEAR(AK78))+MONTH((AO78-1))-MONTH(AK78)-IF(DAY((AO78-1))&lt;MIN(DAY(AK78),DAY(EOMONTH((AO78-1),0))),1,0))))</f>
        <v/>
      </c>
      <c r="BK78" s="16"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16" t="str">
        <f aca="false">IF(AJ78=0,"",IF(AV78="FT",IF(AW78&lt;FT_First,"",IF(AW78&lt;FT_Y5,FT_First+FT_Int1*INT((AW78-FT_First)/FT_Int1),FT_Y5+FT_Int2*INT((AW78-FT_Y5)/FT_Int2))),IF(AV78="PT",IF(AW78&lt;PT_First,"",PT_First+PT_Int*INT((AW78-PT_First)/PT_Int)),"")))</f>
        <v/>
      </c>
      <c r="BM78" s="16" t="str">
        <f aca="false">IF(AJ78=0,"",IF((SchemeStart-1)&lt;AK78,-1,12*(YEAR((SchemeStart-1))-YEAR(AK78))+MONTH((SchemeStart-1))-MONTH(AK78)-IF(DAY((SchemeStart-1))&lt;MIN(DAY(AK78),DAY(EOMONTH((SchemeStart-1),0))),1,0)))</f>
        <v/>
      </c>
      <c r="BN78" s="16" t="str">
        <f aca="false">IF(AJ78=0,"",IF(OR(AL78&lt;2,AN78&gt;(SchemeStart-1)),BM78,IF((AN78-1)&lt;AK78,-1,12*(YEAR((AN78-1))-YEAR(AK78))+MONTH((AN78-1))-MONTH(AK78)-IF(DAY((AN78-1))&lt;MIN(DAY(AK78),DAY(EOMONTH((AN78-1),0))),1,0))))</f>
        <v/>
      </c>
      <c r="BO78" s="16" t="str">
        <f aca="false">IF(AJ78=0,"",IF(OR(AL78&lt;3,AO78&gt;(SchemeStart-1)),BM78,IF((AO78-1)&lt;AK78,-1,12*(YEAR((AO78-1))-YEAR(AK78))+MONTH((AO78-1))-MONTH(AK78)-IF(DAY((AO78-1))&lt;MIN(DAY(AK78),DAY(EOMONTH((AO78-1),0))),1,0))))</f>
        <v/>
      </c>
      <c r="BP78" s="16"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12"/>
      <c r="B79" s="12"/>
      <c r="C79" s="12"/>
      <c r="D79" s="13"/>
      <c r="E79" s="14" t="str">
        <f aca="false">IF(OR(AJ79=0,$D79=""),"",DATE(YEAR(AsOfDate)+IF(DATE(YEAR(AsOfDate),MONTH($D79),DAY($D79))&lt;=AsOfDate,1,0),MONTH($D79),DAY($D79)))</f>
        <v/>
      </c>
      <c r="F79" s="13"/>
      <c r="G79" s="13"/>
      <c r="H79" s="13"/>
      <c r="I79" s="13"/>
      <c r="J79" s="13"/>
      <c r="K79" s="14" t="str">
        <f aca="false">IF(AJ79=0,"",DATE(YEAR(AsOfDate)+IF(DATE(YEAR(AsOfDate),MONTH(AK79),DAY(AK79))&lt;=AsOfDate,1,0),MONTH(AK79),DAY(AK79)))</f>
        <v/>
      </c>
      <c r="L79" s="15" t="str">
        <f aca="false">IF(AJ79=0,"",ROUND((AsOfDate-AK79)/365.25,1))</f>
        <v/>
      </c>
      <c r="M79" s="16" t="str">
        <f aca="false">IF(AJ79=0,"",IF(AsOfDate&lt;AK79,"-",DATEDIF(AK79,AsOfDate,"y")&amp;"y "&amp;DATEDIF(AK79,AsOfDate,"ym")&amp;"m "&amp;DATEDIF(AK79,AsOfDate,"md")&amp;"d"))</f>
        <v/>
      </c>
      <c r="N79" s="17" t="str">
        <f aca="false">IF(AJ79=0,"",O79*HoursPerDay)</f>
        <v/>
      </c>
      <c r="O79" s="17" t="str">
        <f aca="false">IF(AJ79=0,"",MAX(0,BC79-BP79))</f>
        <v/>
      </c>
      <c r="P79" s="18"/>
      <c r="Q79" s="16"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16" t="str">
        <f aca="false">IF(AJ79=0,"",IF(AV79="None",IF(O79&gt;0,"No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IF(AJ79=0,"",IF(AV79="None","",EDATE(AK79,BE79)))</f>
        <v/>
      </c>
      <c r="T79" s="17" t="str">
        <f aca="false">IF(AJ79=0,"",IF(NOT(LH_Ready),"",IF($F79&gt;PFYDate,0,IF(LH_ColPeriod=0,W79-U79+V79,SUMIFS(INDEX(LH_Data,0,LH_ColAcc),INDEX(LH_Data,0,LH_ColFirst),$A79,INDEX(LH_Data,0,LH_ColSur),$B79,INDEX(LH_Data,0,LH_ColCat),BonusCat,INDEX(LH_Data,0,LH_ColPeriod),LH_OpenLabel)*UnitFactor))))</f>
        <v/>
      </c>
      <c r="U79" s="17" t="str">
        <f aca="false">IF(AJ79=0,"",IF(NOT(LH_Ready),"",SUMIFS(INDEX(LH_Data,0,LH_ColAcc),INDEX(LH_Data,0,LH_ColFirst),$A79,INDEX(LH_Data,0,LH_ColSur),$B79,INDEX(LH_Data,0,LH_ColCat),BonusCat,INDEX(LH_Data,0,LH_ColStart),"&gt;="&amp;AK79)*UnitFactor))</f>
        <v/>
      </c>
      <c r="V79" s="17" t="str">
        <f aca="false">IF(AJ79=0,"",IF(NOT(LH_Ready),"",SUMIFS(INDEX(LH_Data,0,LH_ColTaken),INDEX(LH_Data,0,LH_ColFirst),$A79,INDEX(LH_Data,0,LH_ColSur),$B79,INDEX(LH_Data,0,LH_ColCat),BonusCat,INDEX(LH_Data,0,LH_ColStart),"&gt;="&amp;AK79)*UnitFactor))</f>
        <v/>
      </c>
      <c r="W79" s="17" t="str">
        <f aca="false">IF(AJ79=0,"",IF(NOT(LH_Ready),"",IF(BG79=0,0,INDEX(INDEX(LH_Data,0,LH_ColClose),BG79-1)*UnitFactor)))</f>
        <v/>
      </c>
      <c r="X79" s="17" t="str">
        <f aca="false">IF(AJ79=0,"",(MAX(0,BC79-BP79)-MAX(0,BD79-BP79))*HoursPerDay)</f>
        <v/>
      </c>
      <c r="Y79" s="17"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16" t="str">
        <f aca="false">IF(OR(AJ79=0,Y79=""),"",IF(Y79&gt;0,"Yes","No"))</f>
        <v/>
      </c>
      <c r="AA79" s="16"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17" t="str">
        <f aca="false">IF(OR(AJ79=0,T79=""),"",MAX(0,BD79-BP79)*HoursPerDay-T79)</f>
        <v/>
      </c>
      <c r="AC79" s="16" t="str">
        <f aca="false">IF(AJ79=0,"",BF79)</f>
        <v/>
      </c>
      <c r="AD79" s="16"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17" t="str">
        <f aca="false">IF(AJ79=0,"",O79-MAX(0,BK79-BP79))</f>
        <v/>
      </c>
      <c r="AF79" s="14" t="str">
        <f aca="false">IF(OR(AJ79=0,AE79="",N(AE79)=0,BL79=""),"",EDATE(AK79,BL79))</f>
        <v/>
      </c>
      <c r="AG79" s="17" t="str">
        <f aca="false">IF(AJ79=0,"",MIN(BC79,BP79))</f>
        <v/>
      </c>
      <c r="AH79" s="12"/>
      <c r="AI79" s="12"/>
      <c r="AJ79" s="16" t="n">
        <f aca="false">IF(OR(LEN($A79&amp;$B79)=0,$F79=""),0,1)</f>
        <v>0</v>
      </c>
      <c r="AK79" s="14" t="str">
        <f aca="false">IF(AJ79=0,"",IF(PreSchemeCounts="No",MAX(SchemeStart,IF($J79&lt;&gt;"",$J79,IF(OR(CasualCounts="Yes",COUNT($G79:$I79)=0),$F79,IF(Apply2026="No",IF($I79="",$F79,$I79),IF(COUNT($H79:$I79)=0,$F79,MIN($H79:$I79)))))),IF($J79&lt;&gt;"",$J79,IF(OR(CasualCounts="Yes",COUNT($G79:$I79)=0),$F79,IF(Apply2026="No",IF($I79="",$F79,$I79),IF(COUNT($H79:$I79)=0,$F79,MIN($H79:$I79)))))))</f>
        <v/>
      </c>
      <c r="AL79" s="16" t="str">
        <f aca="false">IF(AJ79=0,"",COUNT($G79:$I79))</f>
        <v/>
      </c>
      <c r="AM79" s="14" t="str">
        <f aca="false">IF(AJ79=0,"",IFERROR(SMALL($G79:$I79,1),""))</f>
        <v/>
      </c>
      <c r="AN79" s="14" t="str">
        <f aca="false">IF(AJ79=0,"",IFERROR(SMALL($G79:$I79,2),""))</f>
        <v/>
      </c>
      <c r="AO79" s="14" t="str">
        <f aca="false">IF(AJ79=0,"",IFERROR(SMALL($G79:$I79,3),""))</f>
        <v/>
      </c>
      <c r="AP79" s="16" t="str">
        <f aca="false">IF(AJ79=0,"",IF(AM79="","",IF(AM79=$H79,"Part-Time",IF(AM79=$I79,"Full-Time","Casual"))))</f>
        <v/>
      </c>
      <c r="AQ79" s="16" t="str">
        <f aca="false">IF(AJ79=0,"",IF(AN79="","",IF(AN79=$H79,"Part-Time",IF(AN79=$I79,"Full-Time","Casual"))))</f>
        <v/>
      </c>
      <c r="AR79" s="16" t="str">
        <f aca="false">IF(AJ79=0,"",IF(AO79="","",IF(AO79=$H79,"Part-Time",IF(AO79=$I79,"Full-Time","Casual"))))</f>
        <v/>
      </c>
      <c r="AS79" s="16"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16" t="str">
        <f aca="false">IF(AJ79=0,"",IF(AL79&lt;2,"",IF(OR(ISNUMBER(SEARCH("full",AQ79)),UPPER(TRIM(AQ79))="FT",UPPER(TRIM(AQ79))="FTE"),"FT",IF(AND(OR(ISNUMBER(SEARCH("part",AQ79)),UPPER(TRIM(AQ79))="PT",UPPER(TRIM(AQ79))="PTE"),Apply2026="Yes",OR($P79="",N($P79)&gt;=PT_MinHours)),"PT","None"))))</f>
        <v/>
      </c>
      <c r="AU79" s="16" t="str">
        <f aca="false">IF(AJ79=0,"",IF(AL79&lt;3,"",IF(OR(ISNUMBER(SEARCH("full",AR79)),UPPER(TRIM(AR79))="FT",UPPER(TRIM(AR79))="FTE"),"FT",IF(AND(OR(ISNUMBER(SEARCH("part",AR79)),UPPER(TRIM(AR79))="PT",UPPER(TRIM(AR79))="PTE"),Apply2026="Yes",OR($P79="",N($P79)&gt;=PT_MinHours)),"PT","None"))))</f>
        <v/>
      </c>
      <c r="AV79" s="16" t="str">
        <f aca="false">IF(AJ79=0,"",IF(AND(AL79&gt;=3,AO79&lt;=AsOfDate),AU79,IF(AND(AL79&gt;=2,AN79&lt;=AsOfDate),AT79,AS79)))</f>
        <v/>
      </c>
      <c r="AW79" s="16" t="str">
        <f aca="false">IF(AJ79=0,"",IF(AsOfDate&lt;AK79,-1,12*(YEAR(AsOfDate)-YEAR(AK79))+MONTH(AsOfDate)-MONTH(AK79)-IF(DAY(AsOfDate)&lt;MIN(DAY(AK79),DAY(EOMONTH(AsOfDate,0))),1,0)))</f>
        <v/>
      </c>
      <c r="AX79" s="16" t="str">
        <f aca="false">IF(AJ79=0,"",IF(OR(AL79&lt;2,AN79&gt;AsOfDate),AW79,IF((AN79-1)&lt;AK79,-1,12*(YEAR((AN79-1))-YEAR(AK79))+MONTH((AN79-1))-MONTH(AK79)-IF(DAY((AN79-1))&lt;MIN(DAY(AK79),DAY(EOMONTH((AN79-1),0))),1,0))))</f>
        <v/>
      </c>
      <c r="AY79" s="16" t="str">
        <f aca="false">IF(AJ79=0,"",IF(OR(AL79&lt;3,AO79&gt;AsOfDate),AW79,IF((AO79-1)&lt;AK79,-1,12*(YEAR((AO79-1))-YEAR(AK79))+MONTH((AO79-1))-MONTH(AK79)-IF(DAY((AO79-1))&lt;MIN(DAY(AK79),DAY(EOMONTH((AO79-1),0))),1,0))))</f>
        <v/>
      </c>
      <c r="AZ79" s="16" t="str">
        <f aca="false">IF(AJ79=0,"",IF(PFYDate&lt;AK79,-1,12*(YEAR(PFYDate)-YEAR(AK79))+MONTH(PFYDate)-MONTH(AK79)-IF(DAY(PFYDate)&lt;MIN(DAY(AK79),DAY(EOMONTH(PFYDate,0))),1,0)))</f>
        <v/>
      </c>
      <c r="BA79" s="16" t="str">
        <f aca="false">IF(AJ79=0,"",IF(OR(AL79&lt;2,AN79&gt;PFYDate),AZ79,IF((AN79-1)&lt;AK79,-1,12*(YEAR((AN79-1))-YEAR(AK79))+MONTH((AN79-1))-MONTH(AK79)-IF(DAY((AN79-1))&lt;MIN(DAY(AK79),DAY(EOMONTH((AN79-1),0))),1,0))))</f>
        <v/>
      </c>
      <c r="BB79" s="16" t="str">
        <f aca="false">IF(AJ79=0,"",IF(OR(AL79&lt;3,AO79&gt;PFYDate),AZ79,IF((AO79-1)&lt;AK79,-1,12*(YEAR((AO79-1))-YEAR(AK79))+MONTH((AO79-1))-MONTH(AK79)-IF(DAY((AO79-1))&lt;MIN(DAY(AK79),DAY(EOMONTH((AO79-1),0))),1,0))))</f>
        <v/>
      </c>
      <c r="BC79" s="16"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16"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16" t="str">
        <f aca="false">IF(AJ79=0,"",IF(AV79="FT",IF(AW79&lt;FT_First,FT_First,IF(AW79&lt;FT_Y5,MIN(FT_Y5,FT_First+FT_Int1*(INT((AW79-FT_First)/FT_Int1)+1)),FT_Y5+12*INT((AW79-FT_Y5)/12)+FT_Int2*(INT(MOD(AW79-FT_Y5,12)/FT_Int2)+1))),IF(AV79="PT",IF(AW79&lt;PT_First,PT_First,PT_First+PT_Int*(INT((AW79-PT_First)/PT_Int)+1)),"")))</f>
        <v/>
      </c>
      <c r="BF79" s="16" t="str">
        <f aca="false">IF(AJ79=0,"",IF(NOT(LH_Ready),0,COUNTIFS(INDEX(LH_Data,0,LH_ColFirst),$A79,INDEX(LH_Data,0,LH_ColSur),$B79,INDEX(LH_Data,0,LH_ColCat),BonusCat)))</f>
        <v/>
      </c>
      <c r="BG79" s="16" t="str">
        <f aca="false">IF(AJ79=0,"",IF(OR(NOT(LH_Ready),BF79=0),0,SUMPRODUCT(MAX((INDEX(LH_Data,0,LH_ColFirst)=$A79)*(INDEX(LH_Data,0,LH_ColSur)=$B79)*(INDEX(LH_Data,0,LH_ColCat)=BonusCat)*ROW(LH_Data)))))</f>
        <v/>
      </c>
      <c r="BH79" s="16" t="str">
        <f aca="false">IF(AJ79=0,"",IF(EOMONTH(AsOfDate,-1)&lt;AK79,-1,12*(YEAR(EOMONTH(AsOfDate,-1))-YEAR(AK79))+MONTH(EOMONTH(AsOfDate,-1))-MONTH(AK79)-IF(DAY(EOMONTH(AsOfDate,-1))&lt;MIN(DAY(AK79),DAY(EOMONTH(EOMONTH(AsOfDate,-1),0))),1,0)))</f>
        <v/>
      </c>
      <c r="BI79" s="16" t="str">
        <f aca="false">IF(AJ79=0,"",IF(OR(AL79&lt;2,AN79&gt;EOMONTH(AsOfDate,-1)),BH79,IF((AN79-1)&lt;AK79,-1,12*(YEAR((AN79-1))-YEAR(AK79))+MONTH((AN79-1))-MONTH(AK79)-IF(DAY((AN79-1))&lt;MIN(DAY(AK79),DAY(EOMONTH((AN79-1),0))),1,0))))</f>
        <v/>
      </c>
      <c r="BJ79" s="16" t="str">
        <f aca="false">IF(AJ79=0,"",IF(OR(AL79&lt;3,AO79&gt;EOMONTH(AsOfDate,-1)),BH79,IF((AO79-1)&lt;AK79,-1,12*(YEAR((AO79-1))-YEAR(AK79))+MONTH((AO79-1))-MONTH(AK79)-IF(DAY((AO79-1))&lt;MIN(DAY(AK79),DAY(EOMONTH((AO79-1),0))),1,0))))</f>
        <v/>
      </c>
      <c r="BK79" s="16"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16" t="str">
        <f aca="false">IF(AJ79=0,"",IF(AV79="FT",IF(AW79&lt;FT_First,"",IF(AW79&lt;FT_Y5,FT_First+FT_Int1*INT((AW79-FT_First)/FT_Int1),FT_Y5+FT_Int2*INT((AW79-FT_Y5)/FT_Int2))),IF(AV79="PT",IF(AW79&lt;PT_First,"",PT_First+PT_Int*INT((AW79-PT_First)/PT_Int)),"")))</f>
        <v/>
      </c>
      <c r="BM79" s="16" t="str">
        <f aca="false">IF(AJ79=0,"",IF((SchemeStart-1)&lt;AK79,-1,12*(YEAR((SchemeStart-1))-YEAR(AK79))+MONTH((SchemeStart-1))-MONTH(AK79)-IF(DAY((SchemeStart-1))&lt;MIN(DAY(AK79),DAY(EOMONTH((SchemeStart-1),0))),1,0)))</f>
        <v/>
      </c>
      <c r="BN79" s="16" t="str">
        <f aca="false">IF(AJ79=0,"",IF(OR(AL79&lt;2,AN79&gt;(SchemeStart-1)),BM79,IF((AN79-1)&lt;AK79,-1,12*(YEAR((AN79-1))-YEAR(AK79))+MONTH((AN79-1))-MONTH(AK79)-IF(DAY((AN79-1))&lt;MIN(DAY(AK79),DAY(EOMONTH((AN79-1),0))),1,0))))</f>
        <v/>
      </c>
      <c r="BO79" s="16" t="str">
        <f aca="false">IF(AJ79=0,"",IF(OR(AL79&lt;3,AO79&gt;(SchemeStart-1)),BM79,IF((AO79-1)&lt;AK79,-1,12*(YEAR((AO79-1))-YEAR(AK79))+MONTH((AO79-1))-MONTH(AK79)-IF(DAY((AO79-1))&lt;MIN(DAY(AK79),DAY(EOMONTH((AO79-1),0))),1,0))))</f>
        <v/>
      </c>
      <c r="BP79" s="16"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12"/>
      <c r="B80" s="12"/>
      <c r="C80" s="12"/>
      <c r="D80" s="13"/>
      <c r="E80" s="14" t="str">
        <f aca="false">IF(OR(AJ80=0,$D80=""),"",DATE(YEAR(AsOfDate)+IF(DATE(YEAR(AsOfDate),MONTH($D80),DAY($D80))&lt;=AsOfDate,1,0),MONTH($D80),DAY($D80)))</f>
        <v/>
      </c>
      <c r="F80" s="13"/>
      <c r="G80" s="13"/>
      <c r="H80" s="13"/>
      <c r="I80" s="13"/>
      <c r="J80" s="13"/>
      <c r="K80" s="14" t="str">
        <f aca="false">IF(AJ80=0,"",DATE(YEAR(AsOfDate)+IF(DATE(YEAR(AsOfDate),MONTH(AK80),DAY(AK80))&lt;=AsOfDate,1,0),MONTH(AK80),DAY(AK80)))</f>
        <v/>
      </c>
      <c r="L80" s="15" t="str">
        <f aca="false">IF(AJ80=0,"",ROUND((AsOfDate-AK80)/365.25,1))</f>
        <v/>
      </c>
      <c r="M80" s="16" t="str">
        <f aca="false">IF(AJ80=0,"",IF(AsOfDate&lt;AK80,"-",DATEDIF(AK80,AsOfDate,"y")&amp;"y "&amp;DATEDIF(AK80,AsOfDate,"ym")&amp;"m "&amp;DATEDIF(AK80,AsOfDate,"md")&amp;"d"))</f>
        <v/>
      </c>
      <c r="N80" s="17" t="str">
        <f aca="false">IF(AJ80=0,"",O80*HoursPerDay)</f>
        <v/>
      </c>
      <c r="O80" s="17" t="str">
        <f aca="false">IF(AJ80=0,"",MAX(0,BC80-BP80))</f>
        <v/>
      </c>
      <c r="P80" s="18"/>
      <c r="Q80" s="16"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16" t="str">
        <f aca="false">IF(AJ80=0,"",IF(AV80="None",IF(O80&gt;0,"No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IF(AJ80=0,"",IF(AV80="None","",EDATE(AK80,BE80)))</f>
        <v/>
      </c>
      <c r="T80" s="17" t="str">
        <f aca="false">IF(AJ80=0,"",IF(NOT(LH_Ready),"",IF($F80&gt;PFYDate,0,IF(LH_ColPeriod=0,W80-U80+V80,SUMIFS(INDEX(LH_Data,0,LH_ColAcc),INDEX(LH_Data,0,LH_ColFirst),$A80,INDEX(LH_Data,0,LH_ColSur),$B80,INDEX(LH_Data,0,LH_ColCat),BonusCat,INDEX(LH_Data,0,LH_ColPeriod),LH_OpenLabel)*UnitFactor))))</f>
        <v/>
      </c>
      <c r="U80" s="17" t="str">
        <f aca="false">IF(AJ80=0,"",IF(NOT(LH_Ready),"",SUMIFS(INDEX(LH_Data,0,LH_ColAcc),INDEX(LH_Data,0,LH_ColFirst),$A80,INDEX(LH_Data,0,LH_ColSur),$B80,INDEX(LH_Data,0,LH_ColCat),BonusCat,INDEX(LH_Data,0,LH_ColStart),"&gt;="&amp;AK80)*UnitFactor))</f>
        <v/>
      </c>
      <c r="V80" s="17" t="str">
        <f aca="false">IF(AJ80=0,"",IF(NOT(LH_Ready),"",SUMIFS(INDEX(LH_Data,0,LH_ColTaken),INDEX(LH_Data,0,LH_ColFirst),$A80,INDEX(LH_Data,0,LH_ColSur),$B80,INDEX(LH_Data,0,LH_ColCat),BonusCat,INDEX(LH_Data,0,LH_ColStart),"&gt;="&amp;AK80)*UnitFactor))</f>
        <v/>
      </c>
      <c r="W80" s="17" t="str">
        <f aca="false">IF(AJ80=0,"",IF(NOT(LH_Ready),"",IF(BG80=0,0,INDEX(INDEX(LH_Data,0,LH_ColClose),BG80-1)*UnitFactor)))</f>
        <v/>
      </c>
      <c r="X80" s="17" t="str">
        <f aca="false">IF(AJ80=0,"",(MAX(0,BC80-BP80)-MAX(0,BD80-BP80))*HoursPerDay)</f>
        <v/>
      </c>
      <c r="Y80" s="17"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16" t="str">
        <f aca="false">IF(OR(AJ80=0,Y80=""),"",IF(Y80&gt;0,"Yes","No"))</f>
        <v/>
      </c>
      <c r="AA80" s="16"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17" t="str">
        <f aca="false">IF(OR(AJ80=0,T80=""),"",MAX(0,BD80-BP80)*HoursPerDay-T80)</f>
        <v/>
      </c>
      <c r="AC80" s="16" t="str">
        <f aca="false">IF(AJ80=0,"",BF80)</f>
        <v/>
      </c>
      <c r="AD80" s="16"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17" t="str">
        <f aca="false">IF(AJ80=0,"",O80-MAX(0,BK80-BP80))</f>
        <v/>
      </c>
      <c r="AF80" s="14" t="str">
        <f aca="false">IF(OR(AJ80=0,AE80="",N(AE80)=0,BL80=""),"",EDATE(AK80,BL80))</f>
        <v/>
      </c>
      <c r="AG80" s="17" t="str">
        <f aca="false">IF(AJ80=0,"",MIN(BC80,BP80))</f>
        <v/>
      </c>
      <c r="AH80" s="12"/>
      <c r="AI80" s="12"/>
      <c r="AJ80" s="16" t="n">
        <f aca="false">IF(OR(LEN($A80&amp;$B80)=0,$F80=""),0,1)</f>
        <v>0</v>
      </c>
      <c r="AK80" s="14" t="str">
        <f aca="false">IF(AJ80=0,"",IF(PreSchemeCounts="No",MAX(SchemeStart,IF($J80&lt;&gt;"",$J80,IF(OR(CasualCounts="Yes",COUNT($G80:$I80)=0),$F80,IF(Apply2026="No",IF($I80="",$F80,$I80),IF(COUNT($H80:$I80)=0,$F80,MIN($H80:$I80)))))),IF($J80&lt;&gt;"",$J80,IF(OR(CasualCounts="Yes",COUNT($G80:$I80)=0),$F80,IF(Apply2026="No",IF($I80="",$F80,$I80),IF(COUNT($H80:$I80)=0,$F80,MIN($H80:$I80)))))))</f>
        <v/>
      </c>
      <c r="AL80" s="16" t="str">
        <f aca="false">IF(AJ80=0,"",COUNT($G80:$I80))</f>
        <v/>
      </c>
      <c r="AM80" s="14" t="str">
        <f aca="false">IF(AJ80=0,"",IFERROR(SMALL($G80:$I80,1),""))</f>
        <v/>
      </c>
      <c r="AN80" s="14" t="str">
        <f aca="false">IF(AJ80=0,"",IFERROR(SMALL($G80:$I80,2),""))</f>
        <v/>
      </c>
      <c r="AO80" s="14" t="str">
        <f aca="false">IF(AJ80=0,"",IFERROR(SMALL($G80:$I80,3),""))</f>
        <v/>
      </c>
      <c r="AP80" s="16" t="str">
        <f aca="false">IF(AJ80=0,"",IF(AM80="","",IF(AM80=$H80,"Part-Time",IF(AM80=$I80,"Full-Time","Casual"))))</f>
        <v/>
      </c>
      <c r="AQ80" s="16" t="str">
        <f aca="false">IF(AJ80=0,"",IF(AN80="","",IF(AN80=$H80,"Part-Time",IF(AN80=$I80,"Full-Time","Casual"))))</f>
        <v/>
      </c>
      <c r="AR80" s="16" t="str">
        <f aca="false">IF(AJ80=0,"",IF(AO80="","",IF(AO80=$H80,"Part-Time",IF(AO80=$I80,"Full-Time","Casual"))))</f>
        <v/>
      </c>
      <c r="AS80" s="16"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16" t="str">
        <f aca="false">IF(AJ80=0,"",IF(AL80&lt;2,"",IF(OR(ISNUMBER(SEARCH("full",AQ80)),UPPER(TRIM(AQ80))="FT",UPPER(TRIM(AQ80))="FTE"),"FT",IF(AND(OR(ISNUMBER(SEARCH("part",AQ80)),UPPER(TRIM(AQ80))="PT",UPPER(TRIM(AQ80))="PTE"),Apply2026="Yes",OR($P80="",N($P80)&gt;=PT_MinHours)),"PT","None"))))</f>
        <v/>
      </c>
      <c r="AU80" s="16" t="str">
        <f aca="false">IF(AJ80=0,"",IF(AL80&lt;3,"",IF(OR(ISNUMBER(SEARCH("full",AR80)),UPPER(TRIM(AR80))="FT",UPPER(TRIM(AR80))="FTE"),"FT",IF(AND(OR(ISNUMBER(SEARCH("part",AR80)),UPPER(TRIM(AR80))="PT",UPPER(TRIM(AR80))="PTE"),Apply2026="Yes",OR($P80="",N($P80)&gt;=PT_MinHours)),"PT","None"))))</f>
        <v/>
      </c>
      <c r="AV80" s="16" t="str">
        <f aca="false">IF(AJ80=0,"",IF(AND(AL80&gt;=3,AO80&lt;=AsOfDate),AU80,IF(AND(AL80&gt;=2,AN80&lt;=AsOfDate),AT80,AS80)))</f>
        <v/>
      </c>
      <c r="AW80" s="16" t="str">
        <f aca="false">IF(AJ80=0,"",IF(AsOfDate&lt;AK80,-1,12*(YEAR(AsOfDate)-YEAR(AK80))+MONTH(AsOfDate)-MONTH(AK80)-IF(DAY(AsOfDate)&lt;MIN(DAY(AK80),DAY(EOMONTH(AsOfDate,0))),1,0)))</f>
        <v/>
      </c>
      <c r="AX80" s="16" t="str">
        <f aca="false">IF(AJ80=0,"",IF(OR(AL80&lt;2,AN80&gt;AsOfDate),AW80,IF((AN80-1)&lt;AK80,-1,12*(YEAR((AN80-1))-YEAR(AK80))+MONTH((AN80-1))-MONTH(AK80)-IF(DAY((AN80-1))&lt;MIN(DAY(AK80),DAY(EOMONTH((AN80-1),0))),1,0))))</f>
        <v/>
      </c>
      <c r="AY80" s="16" t="str">
        <f aca="false">IF(AJ80=0,"",IF(OR(AL80&lt;3,AO80&gt;AsOfDate),AW80,IF((AO80-1)&lt;AK80,-1,12*(YEAR((AO80-1))-YEAR(AK80))+MONTH((AO80-1))-MONTH(AK80)-IF(DAY((AO80-1))&lt;MIN(DAY(AK80),DAY(EOMONTH((AO80-1),0))),1,0))))</f>
        <v/>
      </c>
      <c r="AZ80" s="16" t="str">
        <f aca="false">IF(AJ80=0,"",IF(PFYDate&lt;AK80,-1,12*(YEAR(PFYDate)-YEAR(AK80))+MONTH(PFYDate)-MONTH(AK80)-IF(DAY(PFYDate)&lt;MIN(DAY(AK80),DAY(EOMONTH(PFYDate,0))),1,0)))</f>
        <v/>
      </c>
      <c r="BA80" s="16" t="str">
        <f aca="false">IF(AJ80=0,"",IF(OR(AL80&lt;2,AN80&gt;PFYDate),AZ80,IF((AN80-1)&lt;AK80,-1,12*(YEAR((AN80-1))-YEAR(AK80))+MONTH((AN80-1))-MONTH(AK80)-IF(DAY((AN80-1))&lt;MIN(DAY(AK80),DAY(EOMONTH((AN80-1),0))),1,0))))</f>
        <v/>
      </c>
      <c r="BB80" s="16" t="str">
        <f aca="false">IF(AJ80=0,"",IF(OR(AL80&lt;3,AO80&gt;PFYDate),AZ80,IF((AO80-1)&lt;AK80,-1,12*(YEAR((AO80-1))-YEAR(AK80))+MONTH((AO80-1))-MONTH(AK80)-IF(DAY((AO80-1))&lt;MIN(DAY(AK80),DAY(EOMONTH((AO80-1),0))),1,0))))</f>
        <v/>
      </c>
      <c r="BC80" s="16"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16"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16" t="str">
        <f aca="false">IF(AJ80=0,"",IF(AV80="FT",IF(AW80&lt;FT_First,FT_First,IF(AW80&lt;FT_Y5,MIN(FT_Y5,FT_First+FT_Int1*(INT((AW80-FT_First)/FT_Int1)+1)),FT_Y5+12*INT((AW80-FT_Y5)/12)+FT_Int2*(INT(MOD(AW80-FT_Y5,12)/FT_Int2)+1))),IF(AV80="PT",IF(AW80&lt;PT_First,PT_First,PT_First+PT_Int*(INT((AW80-PT_First)/PT_Int)+1)),"")))</f>
        <v/>
      </c>
      <c r="BF80" s="16" t="str">
        <f aca="false">IF(AJ80=0,"",IF(NOT(LH_Ready),0,COUNTIFS(INDEX(LH_Data,0,LH_ColFirst),$A80,INDEX(LH_Data,0,LH_ColSur),$B80,INDEX(LH_Data,0,LH_ColCat),BonusCat)))</f>
        <v/>
      </c>
      <c r="BG80" s="16" t="str">
        <f aca="false">IF(AJ80=0,"",IF(OR(NOT(LH_Ready),BF80=0),0,SUMPRODUCT(MAX((INDEX(LH_Data,0,LH_ColFirst)=$A80)*(INDEX(LH_Data,0,LH_ColSur)=$B80)*(INDEX(LH_Data,0,LH_ColCat)=BonusCat)*ROW(LH_Data)))))</f>
        <v/>
      </c>
      <c r="BH80" s="16" t="str">
        <f aca="false">IF(AJ80=0,"",IF(EOMONTH(AsOfDate,-1)&lt;AK80,-1,12*(YEAR(EOMONTH(AsOfDate,-1))-YEAR(AK80))+MONTH(EOMONTH(AsOfDate,-1))-MONTH(AK80)-IF(DAY(EOMONTH(AsOfDate,-1))&lt;MIN(DAY(AK80),DAY(EOMONTH(EOMONTH(AsOfDate,-1),0))),1,0)))</f>
        <v/>
      </c>
      <c r="BI80" s="16" t="str">
        <f aca="false">IF(AJ80=0,"",IF(OR(AL80&lt;2,AN80&gt;EOMONTH(AsOfDate,-1)),BH80,IF((AN80-1)&lt;AK80,-1,12*(YEAR((AN80-1))-YEAR(AK80))+MONTH((AN80-1))-MONTH(AK80)-IF(DAY((AN80-1))&lt;MIN(DAY(AK80),DAY(EOMONTH((AN80-1),0))),1,0))))</f>
        <v/>
      </c>
      <c r="BJ80" s="16" t="str">
        <f aca="false">IF(AJ80=0,"",IF(OR(AL80&lt;3,AO80&gt;EOMONTH(AsOfDate,-1)),BH80,IF((AO80-1)&lt;AK80,-1,12*(YEAR((AO80-1))-YEAR(AK80))+MONTH((AO80-1))-MONTH(AK80)-IF(DAY((AO80-1))&lt;MIN(DAY(AK80),DAY(EOMONTH((AO80-1),0))),1,0))))</f>
        <v/>
      </c>
      <c r="BK80" s="16"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16" t="str">
        <f aca="false">IF(AJ80=0,"",IF(AV80="FT",IF(AW80&lt;FT_First,"",IF(AW80&lt;FT_Y5,FT_First+FT_Int1*INT((AW80-FT_First)/FT_Int1),FT_Y5+FT_Int2*INT((AW80-FT_Y5)/FT_Int2))),IF(AV80="PT",IF(AW80&lt;PT_First,"",PT_First+PT_Int*INT((AW80-PT_First)/PT_Int)),"")))</f>
        <v/>
      </c>
      <c r="BM80" s="16" t="str">
        <f aca="false">IF(AJ80=0,"",IF((SchemeStart-1)&lt;AK80,-1,12*(YEAR((SchemeStart-1))-YEAR(AK80))+MONTH((SchemeStart-1))-MONTH(AK80)-IF(DAY((SchemeStart-1))&lt;MIN(DAY(AK80),DAY(EOMONTH((SchemeStart-1),0))),1,0)))</f>
        <v/>
      </c>
      <c r="BN80" s="16" t="str">
        <f aca="false">IF(AJ80=0,"",IF(OR(AL80&lt;2,AN80&gt;(SchemeStart-1)),BM80,IF((AN80-1)&lt;AK80,-1,12*(YEAR((AN80-1))-YEAR(AK80))+MONTH((AN80-1))-MONTH(AK80)-IF(DAY((AN80-1))&lt;MIN(DAY(AK80),DAY(EOMONTH((AN80-1),0))),1,0))))</f>
        <v/>
      </c>
      <c r="BO80" s="16" t="str">
        <f aca="false">IF(AJ80=0,"",IF(OR(AL80&lt;3,AO80&gt;(SchemeStart-1)),BM80,IF((AO80-1)&lt;AK80,-1,12*(YEAR((AO80-1))-YEAR(AK80))+MONTH((AO80-1))-MONTH(AK80)-IF(DAY((AO80-1))&lt;MIN(DAY(AK80),DAY(EOMONTH((AO80-1),0))),1,0))))</f>
        <v/>
      </c>
      <c r="BP80" s="16"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12"/>
      <c r="B81" s="12"/>
      <c r="C81" s="12"/>
      <c r="D81" s="13"/>
      <c r="E81" s="14" t="str">
        <f aca="false">IF(OR(AJ81=0,$D81=""),"",DATE(YEAR(AsOfDate)+IF(DATE(YEAR(AsOfDate),MONTH($D81),DAY($D81))&lt;=AsOfDate,1,0),MONTH($D81),DAY($D81)))</f>
        <v/>
      </c>
      <c r="F81" s="13"/>
      <c r="G81" s="13"/>
      <c r="H81" s="13"/>
      <c r="I81" s="13"/>
      <c r="J81" s="13"/>
      <c r="K81" s="14" t="str">
        <f aca="false">IF(AJ81=0,"",DATE(YEAR(AsOfDate)+IF(DATE(YEAR(AsOfDate),MONTH(AK81),DAY(AK81))&lt;=AsOfDate,1,0),MONTH(AK81),DAY(AK81)))</f>
        <v/>
      </c>
      <c r="L81" s="15" t="str">
        <f aca="false">IF(AJ81=0,"",ROUND((AsOfDate-AK81)/365.25,1))</f>
        <v/>
      </c>
      <c r="M81" s="16" t="str">
        <f aca="false">IF(AJ81=0,"",IF(AsOfDate&lt;AK81,"-",DATEDIF(AK81,AsOfDate,"y")&amp;"y "&amp;DATEDIF(AK81,AsOfDate,"ym")&amp;"m "&amp;DATEDIF(AK81,AsOfDate,"md")&amp;"d"))</f>
        <v/>
      </c>
      <c r="N81" s="17" t="str">
        <f aca="false">IF(AJ81=0,"",O81*HoursPerDay)</f>
        <v/>
      </c>
      <c r="O81" s="17" t="str">
        <f aca="false">IF(AJ81=0,"",MAX(0,BC81-BP81))</f>
        <v/>
      </c>
      <c r="P81" s="18"/>
      <c r="Q81" s="16"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16" t="str">
        <f aca="false">IF(AJ81=0,"",IF(AV81="None",IF(O81&gt;0,"No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IF(AJ81=0,"",IF(AV81="None","",EDATE(AK81,BE81)))</f>
        <v/>
      </c>
      <c r="T81" s="17" t="str">
        <f aca="false">IF(AJ81=0,"",IF(NOT(LH_Ready),"",IF($F81&gt;PFYDate,0,IF(LH_ColPeriod=0,W81-U81+V81,SUMIFS(INDEX(LH_Data,0,LH_ColAcc),INDEX(LH_Data,0,LH_ColFirst),$A81,INDEX(LH_Data,0,LH_ColSur),$B81,INDEX(LH_Data,0,LH_ColCat),BonusCat,INDEX(LH_Data,0,LH_ColPeriod),LH_OpenLabel)*UnitFactor))))</f>
        <v/>
      </c>
      <c r="U81" s="17" t="str">
        <f aca="false">IF(AJ81=0,"",IF(NOT(LH_Ready),"",SUMIFS(INDEX(LH_Data,0,LH_ColAcc),INDEX(LH_Data,0,LH_ColFirst),$A81,INDEX(LH_Data,0,LH_ColSur),$B81,INDEX(LH_Data,0,LH_ColCat),BonusCat,INDEX(LH_Data,0,LH_ColStart),"&gt;="&amp;AK81)*UnitFactor))</f>
        <v/>
      </c>
      <c r="V81" s="17" t="str">
        <f aca="false">IF(AJ81=0,"",IF(NOT(LH_Ready),"",SUMIFS(INDEX(LH_Data,0,LH_ColTaken),INDEX(LH_Data,0,LH_ColFirst),$A81,INDEX(LH_Data,0,LH_ColSur),$B81,INDEX(LH_Data,0,LH_ColCat),BonusCat,INDEX(LH_Data,0,LH_ColStart),"&gt;="&amp;AK81)*UnitFactor))</f>
        <v/>
      </c>
      <c r="W81" s="17" t="str">
        <f aca="false">IF(AJ81=0,"",IF(NOT(LH_Ready),"",IF(BG81=0,0,INDEX(INDEX(LH_Data,0,LH_ColClose),BG81-1)*UnitFactor)))</f>
        <v/>
      </c>
      <c r="X81" s="17" t="str">
        <f aca="false">IF(AJ81=0,"",(MAX(0,BC81-BP81)-MAX(0,BD81-BP81))*HoursPerDay)</f>
        <v/>
      </c>
      <c r="Y81" s="17"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16" t="str">
        <f aca="false">IF(OR(AJ81=0,Y81=""),"",IF(Y81&gt;0,"Yes","No"))</f>
        <v/>
      </c>
      <c r="AA81" s="16"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17" t="str">
        <f aca="false">IF(OR(AJ81=0,T81=""),"",MAX(0,BD81-BP81)*HoursPerDay-T81)</f>
        <v/>
      </c>
      <c r="AC81" s="16" t="str">
        <f aca="false">IF(AJ81=0,"",BF81)</f>
        <v/>
      </c>
      <c r="AD81" s="16"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17" t="str">
        <f aca="false">IF(AJ81=0,"",O81-MAX(0,BK81-BP81))</f>
        <v/>
      </c>
      <c r="AF81" s="14" t="str">
        <f aca="false">IF(OR(AJ81=0,AE81="",N(AE81)=0,BL81=""),"",EDATE(AK81,BL81))</f>
        <v/>
      </c>
      <c r="AG81" s="17" t="str">
        <f aca="false">IF(AJ81=0,"",MIN(BC81,BP81))</f>
        <v/>
      </c>
      <c r="AH81" s="12"/>
      <c r="AI81" s="12"/>
      <c r="AJ81" s="16" t="n">
        <f aca="false">IF(OR(LEN($A81&amp;$B81)=0,$F81=""),0,1)</f>
        <v>0</v>
      </c>
      <c r="AK81" s="14" t="str">
        <f aca="false">IF(AJ81=0,"",IF(PreSchemeCounts="No",MAX(SchemeStart,IF($J81&lt;&gt;"",$J81,IF(OR(CasualCounts="Yes",COUNT($G81:$I81)=0),$F81,IF(Apply2026="No",IF($I81="",$F81,$I81),IF(COUNT($H81:$I81)=0,$F81,MIN($H81:$I81)))))),IF($J81&lt;&gt;"",$J81,IF(OR(CasualCounts="Yes",COUNT($G81:$I81)=0),$F81,IF(Apply2026="No",IF($I81="",$F81,$I81),IF(COUNT($H81:$I81)=0,$F81,MIN($H81:$I81)))))))</f>
        <v/>
      </c>
      <c r="AL81" s="16" t="str">
        <f aca="false">IF(AJ81=0,"",COUNT($G81:$I81))</f>
        <v/>
      </c>
      <c r="AM81" s="14" t="str">
        <f aca="false">IF(AJ81=0,"",IFERROR(SMALL($G81:$I81,1),""))</f>
        <v/>
      </c>
      <c r="AN81" s="14" t="str">
        <f aca="false">IF(AJ81=0,"",IFERROR(SMALL($G81:$I81,2),""))</f>
        <v/>
      </c>
      <c r="AO81" s="14" t="str">
        <f aca="false">IF(AJ81=0,"",IFERROR(SMALL($G81:$I81,3),""))</f>
        <v/>
      </c>
      <c r="AP81" s="16" t="str">
        <f aca="false">IF(AJ81=0,"",IF(AM81="","",IF(AM81=$H81,"Part-Time",IF(AM81=$I81,"Full-Time","Casual"))))</f>
        <v/>
      </c>
      <c r="AQ81" s="16" t="str">
        <f aca="false">IF(AJ81=0,"",IF(AN81="","",IF(AN81=$H81,"Part-Time",IF(AN81=$I81,"Full-Time","Casual"))))</f>
        <v/>
      </c>
      <c r="AR81" s="16" t="str">
        <f aca="false">IF(AJ81=0,"",IF(AO81="","",IF(AO81=$H81,"Part-Time",IF(AO81=$I81,"Full-Time","Casual"))))</f>
        <v/>
      </c>
      <c r="AS81" s="16"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16" t="str">
        <f aca="false">IF(AJ81=0,"",IF(AL81&lt;2,"",IF(OR(ISNUMBER(SEARCH("full",AQ81)),UPPER(TRIM(AQ81))="FT",UPPER(TRIM(AQ81))="FTE"),"FT",IF(AND(OR(ISNUMBER(SEARCH("part",AQ81)),UPPER(TRIM(AQ81))="PT",UPPER(TRIM(AQ81))="PTE"),Apply2026="Yes",OR($P81="",N($P81)&gt;=PT_MinHours)),"PT","None"))))</f>
        <v/>
      </c>
      <c r="AU81" s="16" t="str">
        <f aca="false">IF(AJ81=0,"",IF(AL81&lt;3,"",IF(OR(ISNUMBER(SEARCH("full",AR81)),UPPER(TRIM(AR81))="FT",UPPER(TRIM(AR81))="FTE"),"FT",IF(AND(OR(ISNUMBER(SEARCH("part",AR81)),UPPER(TRIM(AR81))="PT",UPPER(TRIM(AR81))="PTE"),Apply2026="Yes",OR($P81="",N($P81)&gt;=PT_MinHours)),"PT","None"))))</f>
        <v/>
      </c>
      <c r="AV81" s="16" t="str">
        <f aca="false">IF(AJ81=0,"",IF(AND(AL81&gt;=3,AO81&lt;=AsOfDate),AU81,IF(AND(AL81&gt;=2,AN81&lt;=AsOfDate),AT81,AS81)))</f>
        <v/>
      </c>
      <c r="AW81" s="16" t="str">
        <f aca="false">IF(AJ81=0,"",IF(AsOfDate&lt;AK81,-1,12*(YEAR(AsOfDate)-YEAR(AK81))+MONTH(AsOfDate)-MONTH(AK81)-IF(DAY(AsOfDate)&lt;MIN(DAY(AK81),DAY(EOMONTH(AsOfDate,0))),1,0)))</f>
        <v/>
      </c>
      <c r="AX81" s="16" t="str">
        <f aca="false">IF(AJ81=0,"",IF(OR(AL81&lt;2,AN81&gt;AsOfDate),AW81,IF((AN81-1)&lt;AK81,-1,12*(YEAR((AN81-1))-YEAR(AK81))+MONTH((AN81-1))-MONTH(AK81)-IF(DAY((AN81-1))&lt;MIN(DAY(AK81),DAY(EOMONTH((AN81-1),0))),1,0))))</f>
        <v/>
      </c>
      <c r="AY81" s="16" t="str">
        <f aca="false">IF(AJ81=0,"",IF(OR(AL81&lt;3,AO81&gt;AsOfDate),AW81,IF((AO81-1)&lt;AK81,-1,12*(YEAR((AO81-1))-YEAR(AK81))+MONTH((AO81-1))-MONTH(AK81)-IF(DAY((AO81-1))&lt;MIN(DAY(AK81),DAY(EOMONTH((AO81-1),0))),1,0))))</f>
        <v/>
      </c>
      <c r="AZ81" s="16" t="str">
        <f aca="false">IF(AJ81=0,"",IF(PFYDate&lt;AK81,-1,12*(YEAR(PFYDate)-YEAR(AK81))+MONTH(PFYDate)-MONTH(AK81)-IF(DAY(PFYDate)&lt;MIN(DAY(AK81),DAY(EOMONTH(PFYDate,0))),1,0)))</f>
        <v/>
      </c>
      <c r="BA81" s="16" t="str">
        <f aca="false">IF(AJ81=0,"",IF(OR(AL81&lt;2,AN81&gt;PFYDate),AZ81,IF((AN81-1)&lt;AK81,-1,12*(YEAR((AN81-1))-YEAR(AK81))+MONTH((AN81-1))-MONTH(AK81)-IF(DAY((AN81-1))&lt;MIN(DAY(AK81),DAY(EOMONTH((AN81-1),0))),1,0))))</f>
        <v/>
      </c>
      <c r="BB81" s="16" t="str">
        <f aca="false">IF(AJ81=0,"",IF(OR(AL81&lt;3,AO81&gt;PFYDate),AZ81,IF((AO81-1)&lt;AK81,-1,12*(YEAR((AO81-1))-YEAR(AK81))+MONTH((AO81-1))-MONTH(AK81)-IF(DAY((AO81-1))&lt;MIN(DAY(AK81),DAY(EOMONTH((AO81-1),0))),1,0))))</f>
        <v/>
      </c>
      <c r="BC81" s="16"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16"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16" t="str">
        <f aca="false">IF(AJ81=0,"",IF(AV81="FT",IF(AW81&lt;FT_First,FT_First,IF(AW81&lt;FT_Y5,MIN(FT_Y5,FT_First+FT_Int1*(INT((AW81-FT_First)/FT_Int1)+1)),FT_Y5+12*INT((AW81-FT_Y5)/12)+FT_Int2*(INT(MOD(AW81-FT_Y5,12)/FT_Int2)+1))),IF(AV81="PT",IF(AW81&lt;PT_First,PT_First,PT_First+PT_Int*(INT((AW81-PT_First)/PT_Int)+1)),"")))</f>
        <v/>
      </c>
      <c r="BF81" s="16" t="str">
        <f aca="false">IF(AJ81=0,"",IF(NOT(LH_Ready),0,COUNTIFS(INDEX(LH_Data,0,LH_ColFirst),$A81,INDEX(LH_Data,0,LH_ColSur),$B81,INDEX(LH_Data,0,LH_ColCat),BonusCat)))</f>
        <v/>
      </c>
      <c r="BG81" s="16" t="str">
        <f aca="false">IF(AJ81=0,"",IF(OR(NOT(LH_Ready),BF81=0),0,SUMPRODUCT(MAX((INDEX(LH_Data,0,LH_ColFirst)=$A81)*(INDEX(LH_Data,0,LH_ColSur)=$B81)*(INDEX(LH_Data,0,LH_ColCat)=BonusCat)*ROW(LH_Data)))))</f>
        <v/>
      </c>
      <c r="BH81" s="16" t="str">
        <f aca="false">IF(AJ81=0,"",IF(EOMONTH(AsOfDate,-1)&lt;AK81,-1,12*(YEAR(EOMONTH(AsOfDate,-1))-YEAR(AK81))+MONTH(EOMONTH(AsOfDate,-1))-MONTH(AK81)-IF(DAY(EOMONTH(AsOfDate,-1))&lt;MIN(DAY(AK81),DAY(EOMONTH(EOMONTH(AsOfDate,-1),0))),1,0)))</f>
        <v/>
      </c>
      <c r="BI81" s="16" t="str">
        <f aca="false">IF(AJ81=0,"",IF(OR(AL81&lt;2,AN81&gt;EOMONTH(AsOfDate,-1)),BH81,IF((AN81-1)&lt;AK81,-1,12*(YEAR((AN81-1))-YEAR(AK81))+MONTH((AN81-1))-MONTH(AK81)-IF(DAY((AN81-1))&lt;MIN(DAY(AK81),DAY(EOMONTH((AN81-1),0))),1,0))))</f>
        <v/>
      </c>
      <c r="BJ81" s="16" t="str">
        <f aca="false">IF(AJ81=0,"",IF(OR(AL81&lt;3,AO81&gt;EOMONTH(AsOfDate,-1)),BH81,IF((AO81-1)&lt;AK81,-1,12*(YEAR((AO81-1))-YEAR(AK81))+MONTH((AO81-1))-MONTH(AK81)-IF(DAY((AO81-1))&lt;MIN(DAY(AK81),DAY(EOMONTH((AO81-1),0))),1,0))))</f>
        <v/>
      </c>
      <c r="BK81" s="16"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16" t="str">
        <f aca="false">IF(AJ81=0,"",IF(AV81="FT",IF(AW81&lt;FT_First,"",IF(AW81&lt;FT_Y5,FT_First+FT_Int1*INT((AW81-FT_First)/FT_Int1),FT_Y5+FT_Int2*INT((AW81-FT_Y5)/FT_Int2))),IF(AV81="PT",IF(AW81&lt;PT_First,"",PT_First+PT_Int*INT((AW81-PT_First)/PT_Int)),"")))</f>
        <v/>
      </c>
      <c r="BM81" s="16" t="str">
        <f aca="false">IF(AJ81=0,"",IF((SchemeStart-1)&lt;AK81,-1,12*(YEAR((SchemeStart-1))-YEAR(AK81))+MONTH((SchemeStart-1))-MONTH(AK81)-IF(DAY((SchemeStart-1))&lt;MIN(DAY(AK81),DAY(EOMONTH((SchemeStart-1),0))),1,0)))</f>
        <v/>
      </c>
      <c r="BN81" s="16" t="str">
        <f aca="false">IF(AJ81=0,"",IF(OR(AL81&lt;2,AN81&gt;(SchemeStart-1)),BM81,IF((AN81-1)&lt;AK81,-1,12*(YEAR((AN81-1))-YEAR(AK81))+MONTH((AN81-1))-MONTH(AK81)-IF(DAY((AN81-1))&lt;MIN(DAY(AK81),DAY(EOMONTH((AN81-1),0))),1,0))))</f>
        <v/>
      </c>
      <c r="BO81" s="16" t="str">
        <f aca="false">IF(AJ81=0,"",IF(OR(AL81&lt;3,AO81&gt;(SchemeStart-1)),BM81,IF((AO81-1)&lt;AK81,-1,12*(YEAR((AO81-1))-YEAR(AK81))+MONTH((AO81-1))-MONTH(AK81)-IF(DAY((AO81-1))&lt;MIN(DAY(AK81),DAY(EOMONTH((AO81-1),0))),1,0))))</f>
        <v/>
      </c>
      <c r="BP81" s="16"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12"/>
      <c r="B82" s="12"/>
      <c r="C82" s="12"/>
      <c r="D82" s="13"/>
      <c r="E82" s="14" t="str">
        <f aca="false">IF(OR(AJ82=0,$D82=""),"",DATE(YEAR(AsOfDate)+IF(DATE(YEAR(AsOfDate),MONTH($D82),DAY($D82))&lt;=AsOfDate,1,0),MONTH($D82),DAY($D82)))</f>
        <v/>
      </c>
      <c r="F82" s="13"/>
      <c r="G82" s="13"/>
      <c r="H82" s="13"/>
      <c r="I82" s="13"/>
      <c r="J82" s="13"/>
      <c r="K82" s="14" t="str">
        <f aca="false">IF(AJ82=0,"",DATE(YEAR(AsOfDate)+IF(DATE(YEAR(AsOfDate),MONTH(AK82),DAY(AK82))&lt;=AsOfDate,1,0),MONTH(AK82),DAY(AK82)))</f>
        <v/>
      </c>
      <c r="L82" s="15" t="str">
        <f aca="false">IF(AJ82=0,"",ROUND((AsOfDate-AK82)/365.25,1))</f>
        <v/>
      </c>
      <c r="M82" s="16" t="str">
        <f aca="false">IF(AJ82=0,"",IF(AsOfDate&lt;AK82,"-",DATEDIF(AK82,AsOfDate,"y")&amp;"y "&amp;DATEDIF(AK82,AsOfDate,"ym")&amp;"m "&amp;DATEDIF(AK82,AsOfDate,"md")&amp;"d"))</f>
        <v/>
      </c>
      <c r="N82" s="17" t="str">
        <f aca="false">IF(AJ82=0,"",O82*HoursPerDay)</f>
        <v/>
      </c>
      <c r="O82" s="17" t="str">
        <f aca="false">IF(AJ82=0,"",MAX(0,BC82-BP82))</f>
        <v/>
      </c>
      <c r="P82" s="18"/>
      <c r="Q82" s="16"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16" t="str">
        <f aca="false">IF(AJ82=0,"",IF(AV82="None",IF(O82&gt;0,"No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IF(AJ82=0,"",IF(AV82="None","",EDATE(AK82,BE82)))</f>
        <v/>
      </c>
      <c r="T82" s="17" t="str">
        <f aca="false">IF(AJ82=0,"",IF(NOT(LH_Ready),"",IF($F82&gt;PFYDate,0,IF(LH_ColPeriod=0,W82-U82+V82,SUMIFS(INDEX(LH_Data,0,LH_ColAcc),INDEX(LH_Data,0,LH_ColFirst),$A82,INDEX(LH_Data,0,LH_ColSur),$B82,INDEX(LH_Data,0,LH_ColCat),BonusCat,INDEX(LH_Data,0,LH_ColPeriod),LH_OpenLabel)*UnitFactor))))</f>
        <v/>
      </c>
      <c r="U82" s="17" t="str">
        <f aca="false">IF(AJ82=0,"",IF(NOT(LH_Ready),"",SUMIFS(INDEX(LH_Data,0,LH_ColAcc),INDEX(LH_Data,0,LH_ColFirst),$A82,INDEX(LH_Data,0,LH_ColSur),$B82,INDEX(LH_Data,0,LH_ColCat),BonusCat,INDEX(LH_Data,0,LH_ColStart),"&gt;="&amp;AK82)*UnitFactor))</f>
        <v/>
      </c>
      <c r="V82" s="17" t="str">
        <f aca="false">IF(AJ82=0,"",IF(NOT(LH_Ready),"",SUMIFS(INDEX(LH_Data,0,LH_ColTaken),INDEX(LH_Data,0,LH_ColFirst),$A82,INDEX(LH_Data,0,LH_ColSur),$B82,INDEX(LH_Data,0,LH_ColCat),BonusCat,INDEX(LH_Data,0,LH_ColStart),"&gt;="&amp;AK82)*UnitFactor))</f>
        <v/>
      </c>
      <c r="W82" s="17" t="str">
        <f aca="false">IF(AJ82=0,"",IF(NOT(LH_Ready),"",IF(BG82=0,0,INDEX(INDEX(LH_Data,0,LH_ColClose),BG82-1)*UnitFactor)))</f>
        <v/>
      </c>
      <c r="X82" s="17" t="str">
        <f aca="false">IF(AJ82=0,"",(MAX(0,BC82-BP82)-MAX(0,BD82-BP82))*HoursPerDay)</f>
        <v/>
      </c>
      <c r="Y82" s="17"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16" t="str">
        <f aca="false">IF(OR(AJ82=0,Y82=""),"",IF(Y82&gt;0,"Yes","No"))</f>
        <v/>
      </c>
      <c r="AA82" s="16"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17" t="str">
        <f aca="false">IF(OR(AJ82=0,T82=""),"",MAX(0,BD82-BP82)*HoursPerDay-T82)</f>
        <v/>
      </c>
      <c r="AC82" s="16" t="str">
        <f aca="false">IF(AJ82=0,"",BF82)</f>
        <v/>
      </c>
      <c r="AD82" s="16"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17" t="str">
        <f aca="false">IF(AJ82=0,"",O82-MAX(0,BK82-BP82))</f>
        <v/>
      </c>
      <c r="AF82" s="14" t="str">
        <f aca="false">IF(OR(AJ82=0,AE82="",N(AE82)=0,BL82=""),"",EDATE(AK82,BL82))</f>
        <v/>
      </c>
      <c r="AG82" s="17" t="str">
        <f aca="false">IF(AJ82=0,"",MIN(BC82,BP82))</f>
        <v/>
      </c>
      <c r="AH82" s="12"/>
      <c r="AI82" s="12"/>
      <c r="AJ82" s="16" t="n">
        <f aca="false">IF(OR(LEN($A82&amp;$B82)=0,$F82=""),0,1)</f>
        <v>0</v>
      </c>
      <c r="AK82" s="14" t="str">
        <f aca="false">IF(AJ82=0,"",IF(PreSchemeCounts="No",MAX(SchemeStart,IF($J82&lt;&gt;"",$J82,IF(OR(CasualCounts="Yes",COUNT($G82:$I82)=0),$F82,IF(Apply2026="No",IF($I82="",$F82,$I82),IF(COUNT($H82:$I82)=0,$F82,MIN($H82:$I82)))))),IF($J82&lt;&gt;"",$J82,IF(OR(CasualCounts="Yes",COUNT($G82:$I82)=0),$F82,IF(Apply2026="No",IF($I82="",$F82,$I82),IF(COUNT($H82:$I82)=0,$F82,MIN($H82:$I82)))))))</f>
        <v/>
      </c>
      <c r="AL82" s="16" t="str">
        <f aca="false">IF(AJ82=0,"",COUNT($G82:$I82))</f>
        <v/>
      </c>
      <c r="AM82" s="14" t="str">
        <f aca="false">IF(AJ82=0,"",IFERROR(SMALL($G82:$I82,1),""))</f>
        <v/>
      </c>
      <c r="AN82" s="14" t="str">
        <f aca="false">IF(AJ82=0,"",IFERROR(SMALL($G82:$I82,2),""))</f>
        <v/>
      </c>
      <c r="AO82" s="14" t="str">
        <f aca="false">IF(AJ82=0,"",IFERROR(SMALL($G82:$I82,3),""))</f>
        <v/>
      </c>
      <c r="AP82" s="16" t="str">
        <f aca="false">IF(AJ82=0,"",IF(AM82="","",IF(AM82=$H82,"Part-Time",IF(AM82=$I82,"Full-Time","Casual"))))</f>
        <v/>
      </c>
      <c r="AQ82" s="16" t="str">
        <f aca="false">IF(AJ82=0,"",IF(AN82="","",IF(AN82=$H82,"Part-Time",IF(AN82=$I82,"Full-Time","Casual"))))</f>
        <v/>
      </c>
      <c r="AR82" s="16" t="str">
        <f aca="false">IF(AJ82=0,"",IF(AO82="","",IF(AO82=$H82,"Part-Time",IF(AO82=$I82,"Full-Time","Casual"))))</f>
        <v/>
      </c>
      <c r="AS82" s="16"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16" t="str">
        <f aca="false">IF(AJ82=0,"",IF(AL82&lt;2,"",IF(OR(ISNUMBER(SEARCH("full",AQ82)),UPPER(TRIM(AQ82))="FT",UPPER(TRIM(AQ82))="FTE"),"FT",IF(AND(OR(ISNUMBER(SEARCH("part",AQ82)),UPPER(TRIM(AQ82))="PT",UPPER(TRIM(AQ82))="PTE"),Apply2026="Yes",OR($P82="",N($P82)&gt;=PT_MinHours)),"PT","None"))))</f>
        <v/>
      </c>
      <c r="AU82" s="16" t="str">
        <f aca="false">IF(AJ82=0,"",IF(AL82&lt;3,"",IF(OR(ISNUMBER(SEARCH("full",AR82)),UPPER(TRIM(AR82))="FT",UPPER(TRIM(AR82))="FTE"),"FT",IF(AND(OR(ISNUMBER(SEARCH("part",AR82)),UPPER(TRIM(AR82))="PT",UPPER(TRIM(AR82))="PTE"),Apply2026="Yes",OR($P82="",N($P82)&gt;=PT_MinHours)),"PT","None"))))</f>
        <v/>
      </c>
      <c r="AV82" s="16" t="str">
        <f aca="false">IF(AJ82=0,"",IF(AND(AL82&gt;=3,AO82&lt;=AsOfDate),AU82,IF(AND(AL82&gt;=2,AN82&lt;=AsOfDate),AT82,AS82)))</f>
        <v/>
      </c>
      <c r="AW82" s="16" t="str">
        <f aca="false">IF(AJ82=0,"",IF(AsOfDate&lt;AK82,-1,12*(YEAR(AsOfDate)-YEAR(AK82))+MONTH(AsOfDate)-MONTH(AK82)-IF(DAY(AsOfDate)&lt;MIN(DAY(AK82),DAY(EOMONTH(AsOfDate,0))),1,0)))</f>
        <v/>
      </c>
      <c r="AX82" s="16" t="str">
        <f aca="false">IF(AJ82=0,"",IF(OR(AL82&lt;2,AN82&gt;AsOfDate),AW82,IF((AN82-1)&lt;AK82,-1,12*(YEAR((AN82-1))-YEAR(AK82))+MONTH((AN82-1))-MONTH(AK82)-IF(DAY((AN82-1))&lt;MIN(DAY(AK82),DAY(EOMONTH((AN82-1),0))),1,0))))</f>
        <v/>
      </c>
      <c r="AY82" s="16" t="str">
        <f aca="false">IF(AJ82=0,"",IF(OR(AL82&lt;3,AO82&gt;AsOfDate),AW82,IF((AO82-1)&lt;AK82,-1,12*(YEAR((AO82-1))-YEAR(AK82))+MONTH((AO82-1))-MONTH(AK82)-IF(DAY((AO82-1))&lt;MIN(DAY(AK82),DAY(EOMONTH((AO82-1),0))),1,0))))</f>
        <v/>
      </c>
      <c r="AZ82" s="16" t="str">
        <f aca="false">IF(AJ82=0,"",IF(PFYDate&lt;AK82,-1,12*(YEAR(PFYDate)-YEAR(AK82))+MONTH(PFYDate)-MONTH(AK82)-IF(DAY(PFYDate)&lt;MIN(DAY(AK82),DAY(EOMONTH(PFYDate,0))),1,0)))</f>
        <v/>
      </c>
      <c r="BA82" s="16" t="str">
        <f aca="false">IF(AJ82=0,"",IF(OR(AL82&lt;2,AN82&gt;PFYDate),AZ82,IF((AN82-1)&lt;AK82,-1,12*(YEAR((AN82-1))-YEAR(AK82))+MONTH((AN82-1))-MONTH(AK82)-IF(DAY((AN82-1))&lt;MIN(DAY(AK82),DAY(EOMONTH((AN82-1),0))),1,0))))</f>
        <v/>
      </c>
      <c r="BB82" s="16" t="str">
        <f aca="false">IF(AJ82=0,"",IF(OR(AL82&lt;3,AO82&gt;PFYDate),AZ82,IF((AO82-1)&lt;AK82,-1,12*(YEAR((AO82-1))-YEAR(AK82))+MONTH((AO82-1))-MONTH(AK82)-IF(DAY((AO82-1))&lt;MIN(DAY(AK82),DAY(EOMONTH((AO82-1),0))),1,0))))</f>
        <v/>
      </c>
      <c r="BC82" s="16"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16"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16" t="str">
        <f aca="false">IF(AJ82=0,"",IF(AV82="FT",IF(AW82&lt;FT_First,FT_First,IF(AW82&lt;FT_Y5,MIN(FT_Y5,FT_First+FT_Int1*(INT((AW82-FT_First)/FT_Int1)+1)),FT_Y5+12*INT((AW82-FT_Y5)/12)+FT_Int2*(INT(MOD(AW82-FT_Y5,12)/FT_Int2)+1))),IF(AV82="PT",IF(AW82&lt;PT_First,PT_First,PT_First+PT_Int*(INT((AW82-PT_First)/PT_Int)+1)),"")))</f>
        <v/>
      </c>
      <c r="BF82" s="16" t="str">
        <f aca="false">IF(AJ82=0,"",IF(NOT(LH_Ready),0,COUNTIFS(INDEX(LH_Data,0,LH_ColFirst),$A82,INDEX(LH_Data,0,LH_ColSur),$B82,INDEX(LH_Data,0,LH_ColCat),BonusCat)))</f>
        <v/>
      </c>
      <c r="BG82" s="16" t="str">
        <f aca="false">IF(AJ82=0,"",IF(OR(NOT(LH_Ready),BF82=0),0,SUMPRODUCT(MAX((INDEX(LH_Data,0,LH_ColFirst)=$A82)*(INDEX(LH_Data,0,LH_ColSur)=$B82)*(INDEX(LH_Data,0,LH_ColCat)=BonusCat)*ROW(LH_Data)))))</f>
        <v/>
      </c>
      <c r="BH82" s="16" t="str">
        <f aca="false">IF(AJ82=0,"",IF(EOMONTH(AsOfDate,-1)&lt;AK82,-1,12*(YEAR(EOMONTH(AsOfDate,-1))-YEAR(AK82))+MONTH(EOMONTH(AsOfDate,-1))-MONTH(AK82)-IF(DAY(EOMONTH(AsOfDate,-1))&lt;MIN(DAY(AK82),DAY(EOMONTH(EOMONTH(AsOfDate,-1),0))),1,0)))</f>
        <v/>
      </c>
      <c r="BI82" s="16" t="str">
        <f aca="false">IF(AJ82=0,"",IF(OR(AL82&lt;2,AN82&gt;EOMONTH(AsOfDate,-1)),BH82,IF((AN82-1)&lt;AK82,-1,12*(YEAR((AN82-1))-YEAR(AK82))+MONTH((AN82-1))-MONTH(AK82)-IF(DAY((AN82-1))&lt;MIN(DAY(AK82),DAY(EOMONTH((AN82-1),0))),1,0))))</f>
        <v/>
      </c>
      <c r="BJ82" s="16" t="str">
        <f aca="false">IF(AJ82=0,"",IF(OR(AL82&lt;3,AO82&gt;EOMONTH(AsOfDate,-1)),BH82,IF((AO82-1)&lt;AK82,-1,12*(YEAR((AO82-1))-YEAR(AK82))+MONTH((AO82-1))-MONTH(AK82)-IF(DAY((AO82-1))&lt;MIN(DAY(AK82),DAY(EOMONTH((AO82-1),0))),1,0))))</f>
        <v/>
      </c>
      <c r="BK82" s="16"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16" t="str">
        <f aca="false">IF(AJ82=0,"",IF(AV82="FT",IF(AW82&lt;FT_First,"",IF(AW82&lt;FT_Y5,FT_First+FT_Int1*INT((AW82-FT_First)/FT_Int1),FT_Y5+FT_Int2*INT((AW82-FT_Y5)/FT_Int2))),IF(AV82="PT",IF(AW82&lt;PT_First,"",PT_First+PT_Int*INT((AW82-PT_First)/PT_Int)),"")))</f>
        <v/>
      </c>
      <c r="BM82" s="16" t="str">
        <f aca="false">IF(AJ82=0,"",IF((SchemeStart-1)&lt;AK82,-1,12*(YEAR((SchemeStart-1))-YEAR(AK82))+MONTH((SchemeStart-1))-MONTH(AK82)-IF(DAY((SchemeStart-1))&lt;MIN(DAY(AK82),DAY(EOMONTH((SchemeStart-1),0))),1,0)))</f>
        <v/>
      </c>
      <c r="BN82" s="16" t="str">
        <f aca="false">IF(AJ82=0,"",IF(OR(AL82&lt;2,AN82&gt;(SchemeStart-1)),BM82,IF((AN82-1)&lt;AK82,-1,12*(YEAR((AN82-1))-YEAR(AK82))+MONTH((AN82-1))-MONTH(AK82)-IF(DAY((AN82-1))&lt;MIN(DAY(AK82),DAY(EOMONTH((AN82-1),0))),1,0))))</f>
        <v/>
      </c>
      <c r="BO82" s="16" t="str">
        <f aca="false">IF(AJ82=0,"",IF(OR(AL82&lt;3,AO82&gt;(SchemeStart-1)),BM82,IF((AO82-1)&lt;AK82,-1,12*(YEAR((AO82-1))-YEAR(AK82))+MONTH((AO82-1))-MONTH(AK82)-IF(DAY((AO82-1))&lt;MIN(DAY(AK82),DAY(EOMONTH((AO82-1),0))),1,0))))</f>
        <v/>
      </c>
      <c r="BP82" s="16"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12"/>
      <c r="B83" s="12"/>
      <c r="C83" s="12"/>
      <c r="D83" s="13"/>
      <c r="E83" s="14" t="str">
        <f aca="false">IF(OR(AJ83=0,$D83=""),"",DATE(YEAR(AsOfDate)+IF(DATE(YEAR(AsOfDate),MONTH($D83),DAY($D83))&lt;=AsOfDate,1,0),MONTH($D83),DAY($D83)))</f>
        <v/>
      </c>
      <c r="F83" s="13"/>
      <c r="G83" s="13"/>
      <c r="H83" s="13"/>
      <c r="I83" s="13"/>
      <c r="J83" s="13"/>
      <c r="K83" s="14" t="str">
        <f aca="false">IF(AJ83=0,"",DATE(YEAR(AsOfDate)+IF(DATE(YEAR(AsOfDate),MONTH(AK83),DAY(AK83))&lt;=AsOfDate,1,0),MONTH(AK83),DAY(AK83)))</f>
        <v/>
      </c>
      <c r="L83" s="15" t="str">
        <f aca="false">IF(AJ83=0,"",ROUND((AsOfDate-AK83)/365.25,1))</f>
        <v/>
      </c>
      <c r="M83" s="16" t="str">
        <f aca="false">IF(AJ83=0,"",IF(AsOfDate&lt;AK83,"-",DATEDIF(AK83,AsOfDate,"y")&amp;"y "&amp;DATEDIF(AK83,AsOfDate,"ym")&amp;"m "&amp;DATEDIF(AK83,AsOfDate,"md")&amp;"d"))</f>
        <v/>
      </c>
      <c r="N83" s="17" t="str">
        <f aca="false">IF(AJ83=0,"",O83*HoursPerDay)</f>
        <v/>
      </c>
      <c r="O83" s="17" t="str">
        <f aca="false">IF(AJ83=0,"",MAX(0,BC83-BP83))</f>
        <v/>
      </c>
      <c r="P83" s="18"/>
      <c r="Q83" s="16"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16" t="str">
        <f aca="false">IF(AJ83=0,"",IF(AV83="None",IF(O83&gt;0,"No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IF(AJ83=0,"",IF(AV83="None","",EDATE(AK83,BE83)))</f>
        <v/>
      </c>
      <c r="T83" s="17" t="str">
        <f aca="false">IF(AJ83=0,"",IF(NOT(LH_Ready),"",IF($F83&gt;PFYDate,0,IF(LH_ColPeriod=0,W83-U83+V83,SUMIFS(INDEX(LH_Data,0,LH_ColAcc),INDEX(LH_Data,0,LH_ColFirst),$A83,INDEX(LH_Data,0,LH_ColSur),$B83,INDEX(LH_Data,0,LH_ColCat),BonusCat,INDEX(LH_Data,0,LH_ColPeriod),LH_OpenLabel)*UnitFactor))))</f>
        <v/>
      </c>
      <c r="U83" s="17" t="str">
        <f aca="false">IF(AJ83=0,"",IF(NOT(LH_Ready),"",SUMIFS(INDEX(LH_Data,0,LH_ColAcc),INDEX(LH_Data,0,LH_ColFirst),$A83,INDEX(LH_Data,0,LH_ColSur),$B83,INDEX(LH_Data,0,LH_ColCat),BonusCat,INDEX(LH_Data,0,LH_ColStart),"&gt;="&amp;AK83)*UnitFactor))</f>
        <v/>
      </c>
      <c r="V83" s="17" t="str">
        <f aca="false">IF(AJ83=0,"",IF(NOT(LH_Ready),"",SUMIFS(INDEX(LH_Data,0,LH_ColTaken),INDEX(LH_Data,0,LH_ColFirst),$A83,INDEX(LH_Data,0,LH_ColSur),$B83,INDEX(LH_Data,0,LH_ColCat),BonusCat,INDEX(LH_Data,0,LH_ColStart),"&gt;="&amp;AK83)*UnitFactor))</f>
        <v/>
      </c>
      <c r="W83" s="17" t="str">
        <f aca="false">IF(AJ83=0,"",IF(NOT(LH_Ready),"",IF(BG83=0,0,INDEX(INDEX(LH_Data,0,LH_ColClose),BG83-1)*UnitFactor)))</f>
        <v/>
      </c>
      <c r="X83" s="17" t="str">
        <f aca="false">IF(AJ83=0,"",(MAX(0,BC83-BP83)-MAX(0,BD83-BP83))*HoursPerDay)</f>
        <v/>
      </c>
      <c r="Y83" s="17"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16" t="str">
        <f aca="false">IF(OR(AJ83=0,Y83=""),"",IF(Y83&gt;0,"Yes","No"))</f>
        <v/>
      </c>
      <c r="AA83" s="16"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17" t="str">
        <f aca="false">IF(OR(AJ83=0,T83=""),"",MAX(0,BD83-BP83)*HoursPerDay-T83)</f>
        <v/>
      </c>
      <c r="AC83" s="16" t="str">
        <f aca="false">IF(AJ83=0,"",BF83)</f>
        <v/>
      </c>
      <c r="AD83" s="16"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17" t="str">
        <f aca="false">IF(AJ83=0,"",O83-MAX(0,BK83-BP83))</f>
        <v/>
      </c>
      <c r="AF83" s="14" t="str">
        <f aca="false">IF(OR(AJ83=0,AE83="",N(AE83)=0,BL83=""),"",EDATE(AK83,BL83))</f>
        <v/>
      </c>
      <c r="AG83" s="17" t="str">
        <f aca="false">IF(AJ83=0,"",MIN(BC83,BP83))</f>
        <v/>
      </c>
      <c r="AH83" s="12"/>
      <c r="AI83" s="12"/>
      <c r="AJ83" s="16" t="n">
        <f aca="false">IF(OR(LEN($A83&amp;$B83)=0,$F83=""),0,1)</f>
        <v>0</v>
      </c>
      <c r="AK83" s="14" t="str">
        <f aca="false">IF(AJ83=0,"",IF(PreSchemeCounts="No",MAX(SchemeStart,IF($J83&lt;&gt;"",$J83,IF(OR(CasualCounts="Yes",COUNT($G83:$I83)=0),$F83,IF(Apply2026="No",IF($I83="",$F83,$I83),IF(COUNT($H83:$I83)=0,$F83,MIN($H83:$I83)))))),IF($J83&lt;&gt;"",$J83,IF(OR(CasualCounts="Yes",COUNT($G83:$I83)=0),$F83,IF(Apply2026="No",IF($I83="",$F83,$I83),IF(COUNT($H83:$I83)=0,$F83,MIN($H83:$I83)))))))</f>
        <v/>
      </c>
      <c r="AL83" s="16" t="str">
        <f aca="false">IF(AJ83=0,"",COUNT($G83:$I83))</f>
        <v/>
      </c>
      <c r="AM83" s="14" t="str">
        <f aca="false">IF(AJ83=0,"",IFERROR(SMALL($G83:$I83,1),""))</f>
        <v/>
      </c>
      <c r="AN83" s="14" t="str">
        <f aca="false">IF(AJ83=0,"",IFERROR(SMALL($G83:$I83,2),""))</f>
        <v/>
      </c>
      <c r="AO83" s="14" t="str">
        <f aca="false">IF(AJ83=0,"",IFERROR(SMALL($G83:$I83,3),""))</f>
        <v/>
      </c>
      <c r="AP83" s="16" t="str">
        <f aca="false">IF(AJ83=0,"",IF(AM83="","",IF(AM83=$H83,"Part-Time",IF(AM83=$I83,"Full-Time","Casual"))))</f>
        <v/>
      </c>
      <c r="AQ83" s="16" t="str">
        <f aca="false">IF(AJ83=0,"",IF(AN83="","",IF(AN83=$H83,"Part-Time",IF(AN83=$I83,"Full-Time","Casual"))))</f>
        <v/>
      </c>
      <c r="AR83" s="16" t="str">
        <f aca="false">IF(AJ83=0,"",IF(AO83="","",IF(AO83=$H83,"Part-Time",IF(AO83=$I83,"Full-Time","Casual"))))</f>
        <v/>
      </c>
      <c r="AS83" s="16"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16" t="str">
        <f aca="false">IF(AJ83=0,"",IF(AL83&lt;2,"",IF(OR(ISNUMBER(SEARCH("full",AQ83)),UPPER(TRIM(AQ83))="FT",UPPER(TRIM(AQ83))="FTE"),"FT",IF(AND(OR(ISNUMBER(SEARCH("part",AQ83)),UPPER(TRIM(AQ83))="PT",UPPER(TRIM(AQ83))="PTE"),Apply2026="Yes",OR($P83="",N($P83)&gt;=PT_MinHours)),"PT","None"))))</f>
        <v/>
      </c>
      <c r="AU83" s="16" t="str">
        <f aca="false">IF(AJ83=0,"",IF(AL83&lt;3,"",IF(OR(ISNUMBER(SEARCH("full",AR83)),UPPER(TRIM(AR83))="FT",UPPER(TRIM(AR83))="FTE"),"FT",IF(AND(OR(ISNUMBER(SEARCH("part",AR83)),UPPER(TRIM(AR83))="PT",UPPER(TRIM(AR83))="PTE"),Apply2026="Yes",OR($P83="",N($P83)&gt;=PT_MinHours)),"PT","None"))))</f>
        <v/>
      </c>
      <c r="AV83" s="16" t="str">
        <f aca="false">IF(AJ83=0,"",IF(AND(AL83&gt;=3,AO83&lt;=AsOfDate),AU83,IF(AND(AL83&gt;=2,AN83&lt;=AsOfDate),AT83,AS83)))</f>
        <v/>
      </c>
      <c r="AW83" s="16" t="str">
        <f aca="false">IF(AJ83=0,"",IF(AsOfDate&lt;AK83,-1,12*(YEAR(AsOfDate)-YEAR(AK83))+MONTH(AsOfDate)-MONTH(AK83)-IF(DAY(AsOfDate)&lt;MIN(DAY(AK83),DAY(EOMONTH(AsOfDate,0))),1,0)))</f>
        <v/>
      </c>
      <c r="AX83" s="16" t="str">
        <f aca="false">IF(AJ83=0,"",IF(OR(AL83&lt;2,AN83&gt;AsOfDate),AW83,IF((AN83-1)&lt;AK83,-1,12*(YEAR((AN83-1))-YEAR(AK83))+MONTH((AN83-1))-MONTH(AK83)-IF(DAY((AN83-1))&lt;MIN(DAY(AK83),DAY(EOMONTH((AN83-1),0))),1,0))))</f>
        <v/>
      </c>
      <c r="AY83" s="16" t="str">
        <f aca="false">IF(AJ83=0,"",IF(OR(AL83&lt;3,AO83&gt;AsOfDate),AW83,IF((AO83-1)&lt;AK83,-1,12*(YEAR((AO83-1))-YEAR(AK83))+MONTH((AO83-1))-MONTH(AK83)-IF(DAY((AO83-1))&lt;MIN(DAY(AK83),DAY(EOMONTH((AO83-1),0))),1,0))))</f>
        <v/>
      </c>
      <c r="AZ83" s="16" t="str">
        <f aca="false">IF(AJ83=0,"",IF(PFYDate&lt;AK83,-1,12*(YEAR(PFYDate)-YEAR(AK83))+MONTH(PFYDate)-MONTH(AK83)-IF(DAY(PFYDate)&lt;MIN(DAY(AK83),DAY(EOMONTH(PFYDate,0))),1,0)))</f>
        <v/>
      </c>
      <c r="BA83" s="16" t="str">
        <f aca="false">IF(AJ83=0,"",IF(OR(AL83&lt;2,AN83&gt;PFYDate),AZ83,IF((AN83-1)&lt;AK83,-1,12*(YEAR((AN83-1))-YEAR(AK83))+MONTH((AN83-1))-MONTH(AK83)-IF(DAY((AN83-1))&lt;MIN(DAY(AK83),DAY(EOMONTH((AN83-1),0))),1,0))))</f>
        <v/>
      </c>
      <c r="BB83" s="16" t="str">
        <f aca="false">IF(AJ83=0,"",IF(OR(AL83&lt;3,AO83&gt;PFYDate),AZ83,IF((AO83-1)&lt;AK83,-1,12*(YEAR((AO83-1))-YEAR(AK83))+MONTH((AO83-1))-MONTH(AK83)-IF(DAY((AO83-1))&lt;MIN(DAY(AK83),DAY(EOMONTH((AO83-1),0))),1,0))))</f>
        <v/>
      </c>
      <c r="BC83" s="16"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16"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16" t="str">
        <f aca="false">IF(AJ83=0,"",IF(AV83="FT",IF(AW83&lt;FT_First,FT_First,IF(AW83&lt;FT_Y5,MIN(FT_Y5,FT_First+FT_Int1*(INT((AW83-FT_First)/FT_Int1)+1)),FT_Y5+12*INT((AW83-FT_Y5)/12)+FT_Int2*(INT(MOD(AW83-FT_Y5,12)/FT_Int2)+1))),IF(AV83="PT",IF(AW83&lt;PT_First,PT_First,PT_First+PT_Int*(INT((AW83-PT_First)/PT_Int)+1)),"")))</f>
        <v/>
      </c>
      <c r="BF83" s="16" t="str">
        <f aca="false">IF(AJ83=0,"",IF(NOT(LH_Ready),0,COUNTIFS(INDEX(LH_Data,0,LH_ColFirst),$A83,INDEX(LH_Data,0,LH_ColSur),$B83,INDEX(LH_Data,0,LH_ColCat),BonusCat)))</f>
        <v/>
      </c>
      <c r="BG83" s="16" t="str">
        <f aca="false">IF(AJ83=0,"",IF(OR(NOT(LH_Ready),BF83=0),0,SUMPRODUCT(MAX((INDEX(LH_Data,0,LH_ColFirst)=$A83)*(INDEX(LH_Data,0,LH_ColSur)=$B83)*(INDEX(LH_Data,0,LH_ColCat)=BonusCat)*ROW(LH_Data)))))</f>
        <v/>
      </c>
      <c r="BH83" s="16" t="str">
        <f aca="false">IF(AJ83=0,"",IF(EOMONTH(AsOfDate,-1)&lt;AK83,-1,12*(YEAR(EOMONTH(AsOfDate,-1))-YEAR(AK83))+MONTH(EOMONTH(AsOfDate,-1))-MONTH(AK83)-IF(DAY(EOMONTH(AsOfDate,-1))&lt;MIN(DAY(AK83),DAY(EOMONTH(EOMONTH(AsOfDate,-1),0))),1,0)))</f>
        <v/>
      </c>
      <c r="BI83" s="16" t="str">
        <f aca="false">IF(AJ83=0,"",IF(OR(AL83&lt;2,AN83&gt;EOMONTH(AsOfDate,-1)),BH83,IF((AN83-1)&lt;AK83,-1,12*(YEAR((AN83-1))-YEAR(AK83))+MONTH((AN83-1))-MONTH(AK83)-IF(DAY((AN83-1))&lt;MIN(DAY(AK83),DAY(EOMONTH((AN83-1),0))),1,0))))</f>
        <v/>
      </c>
      <c r="BJ83" s="16" t="str">
        <f aca="false">IF(AJ83=0,"",IF(OR(AL83&lt;3,AO83&gt;EOMONTH(AsOfDate,-1)),BH83,IF((AO83-1)&lt;AK83,-1,12*(YEAR((AO83-1))-YEAR(AK83))+MONTH((AO83-1))-MONTH(AK83)-IF(DAY((AO83-1))&lt;MIN(DAY(AK83),DAY(EOMONTH((AO83-1),0))),1,0))))</f>
        <v/>
      </c>
      <c r="BK83" s="16"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16" t="str">
        <f aca="false">IF(AJ83=0,"",IF(AV83="FT",IF(AW83&lt;FT_First,"",IF(AW83&lt;FT_Y5,FT_First+FT_Int1*INT((AW83-FT_First)/FT_Int1),FT_Y5+FT_Int2*INT((AW83-FT_Y5)/FT_Int2))),IF(AV83="PT",IF(AW83&lt;PT_First,"",PT_First+PT_Int*INT((AW83-PT_First)/PT_Int)),"")))</f>
        <v/>
      </c>
      <c r="BM83" s="16" t="str">
        <f aca="false">IF(AJ83=0,"",IF((SchemeStart-1)&lt;AK83,-1,12*(YEAR((SchemeStart-1))-YEAR(AK83))+MONTH((SchemeStart-1))-MONTH(AK83)-IF(DAY((SchemeStart-1))&lt;MIN(DAY(AK83),DAY(EOMONTH((SchemeStart-1),0))),1,0)))</f>
        <v/>
      </c>
      <c r="BN83" s="16" t="str">
        <f aca="false">IF(AJ83=0,"",IF(OR(AL83&lt;2,AN83&gt;(SchemeStart-1)),BM83,IF((AN83-1)&lt;AK83,-1,12*(YEAR((AN83-1))-YEAR(AK83))+MONTH((AN83-1))-MONTH(AK83)-IF(DAY((AN83-1))&lt;MIN(DAY(AK83),DAY(EOMONTH((AN83-1),0))),1,0))))</f>
        <v/>
      </c>
      <c r="BO83" s="16" t="str">
        <f aca="false">IF(AJ83=0,"",IF(OR(AL83&lt;3,AO83&gt;(SchemeStart-1)),BM83,IF((AO83-1)&lt;AK83,-1,12*(YEAR((AO83-1))-YEAR(AK83))+MONTH((AO83-1))-MONTH(AK83)-IF(DAY((AO83-1))&lt;MIN(DAY(AK83),DAY(EOMONTH((AO83-1),0))),1,0))))</f>
        <v/>
      </c>
      <c r="BP83" s="16"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12"/>
      <c r="B84" s="12"/>
      <c r="C84" s="12"/>
      <c r="D84" s="13"/>
      <c r="E84" s="14" t="str">
        <f aca="false">IF(OR(AJ84=0,$D84=""),"",DATE(YEAR(AsOfDate)+IF(DATE(YEAR(AsOfDate),MONTH($D84),DAY($D84))&lt;=AsOfDate,1,0),MONTH($D84),DAY($D84)))</f>
        <v/>
      </c>
      <c r="F84" s="13"/>
      <c r="G84" s="13"/>
      <c r="H84" s="13"/>
      <c r="I84" s="13"/>
      <c r="J84" s="13"/>
      <c r="K84" s="14" t="str">
        <f aca="false">IF(AJ84=0,"",DATE(YEAR(AsOfDate)+IF(DATE(YEAR(AsOfDate),MONTH(AK84),DAY(AK84))&lt;=AsOfDate,1,0),MONTH(AK84),DAY(AK84)))</f>
        <v/>
      </c>
      <c r="L84" s="15" t="str">
        <f aca="false">IF(AJ84=0,"",ROUND((AsOfDate-AK84)/365.25,1))</f>
        <v/>
      </c>
      <c r="M84" s="16" t="str">
        <f aca="false">IF(AJ84=0,"",IF(AsOfDate&lt;AK84,"-",DATEDIF(AK84,AsOfDate,"y")&amp;"y "&amp;DATEDIF(AK84,AsOfDate,"ym")&amp;"m "&amp;DATEDIF(AK84,AsOfDate,"md")&amp;"d"))</f>
        <v/>
      </c>
      <c r="N84" s="17" t="str">
        <f aca="false">IF(AJ84=0,"",O84*HoursPerDay)</f>
        <v/>
      </c>
      <c r="O84" s="17" t="str">
        <f aca="false">IF(AJ84=0,"",MAX(0,BC84-BP84))</f>
        <v/>
      </c>
      <c r="P84" s="18"/>
      <c r="Q84" s="16"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16" t="str">
        <f aca="false">IF(AJ84=0,"",IF(AV84="None",IF(O84&gt;0,"No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IF(AJ84=0,"",IF(AV84="None","",EDATE(AK84,BE84)))</f>
        <v/>
      </c>
      <c r="T84" s="17" t="str">
        <f aca="false">IF(AJ84=0,"",IF(NOT(LH_Ready),"",IF($F84&gt;PFYDate,0,IF(LH_ColPeriod=0,W84-U84+V84,SUMIFS(INDEX(LH_Data,0,LH_ColAcc),INDEX(LH_Data,0,LH_ColFirst),$A84,INDEX(LH_Data,0,LH_ColSur),$B84,INDEX(LH_Data,0,LH_ColCat),BonusCat,INDEX(LH_Data,0,LH_ColPeriod),LH_OpenLabel)*UnitFactor))))</f>
        <v/>
      </c>
      <c r="U84" s="17" t="str">
        <f aca="false">IF(AJ84=0,"",IF(NOT(LH_Ready),"",SUMIFS(INDEX(LH_Data,0,LH_ColAcc),INDEX(LH_Data,0,LH_ColFirst),$A84,INDEX(LH_Data,0,LH_ColSur),$B84,INDEX(LH_Data,0,LH_ColCat),BonusCat,INDEX(LH_Data,0,LH_ColStart),"&gt;="&amp;AK84)*UnitFactor))</f>
        <v/>
      </c>
      <c r="V84" s="17" t="str">
        <f aca="false">IF(AJ84=0,"",IF(NOT(LH_Ready),"",SUMIFS(INDEX(LH_Data,0,LH_ColTaken),INDEX(LH_Data,0,LH_ColFirst),$A84,INDEX(LH_Data,0,LH_ColSur),$B84,INDEX(LH_Data,0,LH_ColCat),BonusCat,INDEX(LH_Data,0,LH_ColStart),"&gt;="&amp;AK84)*UnitFactor))</f>
        <v/>
      </c>
      <c r="W84" s="17" t="str">
        <f aca="false">IF(AJ84=0,"",IF(NOT(LH_Ready),"",IF(BG84=0,0,INDEX(INDEX(LH_Data,0,LH_ColClose),BG84-1)*UnitFactor)))</f>
        <v/>
      </c>
      <c r="X84" s="17" t="str">
        <f aca="false">IF(AJ84=0,"",(MAX(0,BC84-BP84)-MAX(0,BD84-BP84))*HoursPerDay)</f>
        <v/>
      </c>
      <c r="Y84" s="17"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16" t="str">
        <f aca="false">IF(OR(AJ84=0,Y84=""),"",IF(Y84&gt;0,"Yes","No"))</f>
        <v/>
      </c>
      <c r="AA84" s="16"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17" t="str">
        <f aca="false">IF(OR(AJ84=0,T84=""),"",MAX(0,BD84-BP84)*HoursPerDay-T84)</f>
        <v/>
      </c>
      <c r="AC84" s="16" t="str">
        <f aca="false">IF(AJ84=0,"",BF84)</f>
        <v/>
      </c>
      <c r="AD84" s="16"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17" t="str">
        <f aca="false">IF(AJ84=0,"",O84-MAX(0,BK84-BP84))</f>
        <v/>
      </c>
      <c r="AF84" s="14" t="str">
        <f aca="false">IF(OR(AJ84=0,AE84="",N(AE84)=0,BL84=""),"",EDATE(AK84,BL84))</f>
        <v/>
      </c>
      <c r="AG84" s="17" t="str">
        <f aca="false">IF(AJ84=0,"",MIN(BC84,BP84))</f>
        <v/>
      </c>
      <c r="AH84" s="12"/>
      <c r="AI84" s="12"/>
      <c r="AJ84" s="16" t="n">
        <f aca="false">IF(OR(LEN($A84&amp;$B84)=0,$F84=""),0,1)</f>
        <v>0</v>
      </c>
      <c r="AK84" s="14" t="str">
        <f aca="false">IF(AJ84=0,"",IF(PreSchemeCounts="No",MAX(SchemeStart,IF($J84&lt;&gt;"",$J84,IF(OR(CasualCounts="Yes",COUNT($G84:$I84)=0),$F84,IF(Apply2026="No",IF($I84="",$F84,$I84),IF(COUNT($H84:$I84)=0,$F84,MIN($H84:$I84)))))),IF($J84&lt;&gt;"",$J84,IF(OR(CasualCounts="Yes",COUNT($G84:$I84)=0),$F84,IF(Apply2026="No",IF($I84="",$F84,$I84),IF(COUNT($H84:$I84)=0,$F84,MIN($H84:$I84)))))))</f>
        <v/>
      </c>
      <c r="AL84" s="16" t="str">
        <f aca="false">IF(AJ84=0,"",COUNT($G84:$I84))</f>
        <v/>
      </c>
      <c r="AM84" s="14" t="str">
        <f aca="false">IF(AJ84=0,"",IFERROR(SMALL($G84:$I84,1),""))</f>
        <v/>
      </c>
      <c r="AN84" s="14" t="str">
        <f aca="false">IF(AJ84=0,"",IFERROR(SMALL($G84:$I84,2),""))</f>
        <v/>
      </c>
      <c r="AO84" s="14" t="str">
        <f aca="false">IF(AJ84=0,"",IFERROR(SMALL($G84:$I84,3),""))</f>
        <v/>
      </c>
      <c r="AP84" s="16" t="str">
        <f aca="false">IF(AJ84=0,"",IF(AM84="","",IF(AM84=$H84,"Part-Time",IF(AM84=$I84,"Full-Time","Casual"))))</f>
        <v/>
      </c>
      <c r="AQ84" s="16" t="str">
        <f aca="false">IF(AJ84=0,"",IF(AN84="","",IF(AN84=$H84,"Part-Time",IF(AN84=$I84,"Full-Time","Casual"))))</f>
        <v/>
      </c>
      <c r="AR84" s="16" t="str">
        <f aca="false">IF(AJ84=0,"",IF(AO84="","",IF(AO84=$H84,"Part-Time",IF(AO84=$I84,"Full-Time","Casual"))))</f>
        <v/>
      </c>
      <c r="AS84" s="16"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16" t="str">
        <f aca="false">IF(AJ84=0,"",IF(AL84&lt;2,"",IF(OR(ISNUMBER(SEARCH("full",AQ84)),UPPER(TRIM(AQ84))="FT",UPPER(TRIM(AQ84))="FTE"),"FT",IF(AND(OR(ISNUMBER(SEARCH("part",AQ84)),UPPER(TRIM(AQ84))="PT",UPPER(TRIM(AQ84))="PTE"),Apply2026="Yes",OR($P84="",N($P84)&gt;=PT_MinHours)),"PT","None"))))</f>
        <v/>
      </c>
      <c r="AU84" s="16" t="str">
        <f aca="false">IF(AJ84=0,"",IF(AL84&lt;3,"",IF(OR(ISNUMBER(SEARCH("full",AR84)),UPPER(TRIM(AR84))="FT",UPPER(TRIM(AR84))="FTE"),"FT",IF(AND(OR(ISNUMBER(SEARCH("part",AR84)),UPPER(TRIM(AR84))="PT",UPPER(TRIM(AR84))="PTE"),Apply2026="Yes",OR($P84="",N($P84)&gt;=PT_MinHours)),"PT","None"))))</f>
        <v/>
      </c>
      <c r="AV84" s="16" t="str">
        <f aca="false">IF(AJ84=0,"",IF(AND(AL84&gt;=3,AO84&lt;=AsOfDate),AU84,IF(AND(AL84&gt;=2,AN84&lt;=AsOfDate),AT84,AS84)))</f>
        <v/>
      </c>
      <c r="AW84" s="16" t="str">
        <f aca="false">IF(AJ84=0,"",IF(AsOfDate&lt;AK84,-1,12*(YEAR(AsOfDate)-YEAR(AK84))+MONTH(AsOfDate)-MONTH(AK84)-IF(DAY(AsOfDate)&lt;MIN(DAY(AK84),DAY(EOMONTH(AsOfDate,0))),1,0)))</f>
        <v/>
      </c>
      <c r="AX84" s="16" t="str">
        <f aca="false">IF(AJ84=0,"",IF(OR(AL84&lt;2,AN84&gt;AsOfDate),AW84,IF((AN84-1)&lt;AK84,-1,12*(YEAR((AN84-1))-YEAR(AK84))+MONTH((AN84-1))-MONTH(AK84)-IF(DAY((AN84-1))&lt;MIN(DAY(AK84),DAY(EOMONTH((AN84-1),0))),1,0))))</f>
        <v/>
      </c>
      <c r="AY84" s="16" t="str">
        <f aca="false">IF(AJ84=0,"",IF(OR(AL84&lt;3,AO84&gt;AsOfDate),AW84,IF((AO84-1)&lt;AK84,-1,12*(YEAR((AO84-1))-YEAR(AK84))+MONTH((AO84-1))-MONTH(AK84)-IF(DAY((AO84-1))&lt;MIN(DAY(AK84),DAY(EOMONTH((AO84-1),0))),1,0))))</f>
        <v/>
      </c>
      <c r="AZ84" s="16" t="str">
        <f aca="false">IF(AJ84=0,"",IF(PFYDate&lt;AK84,-1,12*(YEAR(PFYDate)-YEAR(AK84))+MONTH(PFYDate)-MONTH(AK84)-IF(DAY(PFYDate)&lt;MIN(DAY(AK84),DAY(EOMONTH(PFYDate,0))),1,0)))</f>
        <v/>
      </c>
      <c r="BA84" s="16" t="str">
        <f aca="false">IF(AJ84=0,"",IF(OR(AL84&lt;2,AN84&gt;PFYDate),AZ84,IF((AN84-1)&lt;AK84,-1,12*(YEAR((AN84-1))-YEAR(AK84))+MONTH((AN84-1))-MONTH(AK84)-IF(DAY((AN84-1))&lt;MIN(DAY(AK84),DAY(EOMONTH((AN84-1),0))),1,0))))</f>
        <v/>
      </c>
      <c r="BB84" s="16" t="str">
        <f aca="false">IF(AJ84=0,"",IF(OR(AL84&lt;3,AO84&gt;PFYDate),AZ84,IF((AO84-1)&lt;AK84,-1,12*(YEAR((AO84-1))-YEAR(AK84))+MONTH((AO84-1))-MONTH(AK84)-IF(DAY((AO84-1))&lt;MIN(DAY(AK84),DAY(EOMONTH((AO84-1),0))),1,0))))</f>
        <v/>
      </c>
      <c r="BC84" s="16"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16"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16" t="str">
        <f aca="false">IF(AJ84=0,"",IF(AV84="FT",IF(AW84&lt;FT_First,FT_First,IF(AW84&lt;FT_Y5,MIN(FT_Y5,FT_First+FT_Int1*(INT((AW84-FT_First)/FT_Int1)+1)),FT_Y5+12*INT((AW84-FT_Y5)/12)+FT_Int2*(INT(MOD(AW84-FT_Y5,12)/FT_Int2)+1))),IF(AV84="PT",IF(AW84&lt;PT_First,PT_First,PT_First+PT_Int*(INT((AW84-PT_First)/PT_Int)+1)),"")))</f>
        <v/>
      </c>
      <c r="BF84" s="16" t="str">
        <f aca="false">IF(AJ84=0,"",IF(NOT(LH_Ready),0,COUNTIFS(INDEX(LH_Data,0,LH_ColFirst),$A84,INDEX(LH_Data,0,LH_ColSur),$B84,INDEX(LH_Data,0,LH_ColCat),BonusCat)))</f>
        <v/>
      </c>
      <c r="BG84" s="16" t="str">
        <f aca="false">IF(AJ84=0,"",IF(OR(NOT(LH_Ready),BF84=0),0,SUMPRODUCT(MAX((INDEX(LH_Data,0,LH_ColFirst)=$A84)*(INDEX(LH_Data,0,LH_ColSur)=$B84)*(INDEX(LH_Data,0,LH_ColCat)=BonusCat)*ROW(LH_Data)))))</f>
        <v/>
      </c>
      <c r="BH84" s="16" t="str">
        <f aca="false">IF(AJ84=0,"",IF(EOMONTH(AsOfDate,-1)&lt;AK84,-1,12*(YEAR(EOMONTH(AsOfDate,-1))-YEAR(AK84))+MONTH(EOMONTH(AsOfDate,-1))-MONTH(AK84)-IF(DAY(EOMONTH(AsOfDate,-1))&lt;MIN(DAY(AK84),DAY(EOMONTH(EOMONTH(AsOfDate,-1),0))),1,0)))</f>
        <v/>
      </c>
      <c r="BI84" s="16" t="str">
        <f aca="false">IF(AJ84=0,"",IF(OR(AL84&lt;2,AN84&gt;EOMONTH(AsOfDate,-1)),BH84,IF((AN84-1)&lt;AK84,-1,12*(YEAR((AN84-1))-YEAR(AK84))+MONTH((AN84-1))-MONTH(AK84)-IF(DAY((AN84-1))&lt;MIN(DAY(AK84),DAY(EOMONTH((AN84-1),0))),1,0))))</f>
        <v/>
      </c>
      <c r="BJ84" s="16" t="str">
        <f aca="false">IF(AJ84=0,"",IF(OR(AL84&lt;3,AO84&gt;EOMONTH(AsOfDate,-1)),BH84,IF((AO84-1)&lt;AK84,-1,12*(YEAR((AO84-1))-YEAR(AK84))+MONTH((AO84-1))-MONTH(AK84)-IF(DAY((AO84-1))&lt;MIN(DAY(AK84),DAY(EOMONTH((AO84-1),0))),1,0))))</f>
        <v/>
      </c>
      <c r="BK84" s="16"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16" t="str">
        <f aca="false">IF(AJ84=0,"",IF(AV84="FT",IF(AW84&lt;FT_First,"",IF(AW84&lt;FT_Y5,FT_First+FT_Int1*INT((AW84-FT_First)/FT_Int1),FT_Y5+FT_Int2*INT((AW84-FT_Y5)/FT_Int2))),IF(AV84="PT",IF(AW84&lt;PT_First,"",PT_First+PT_Int*INT((AW84-PT_First)/PT_Int)),"")))</f>
        <v/>
      </c>
      <c r="BM84" s="16" t="str">
        <f aca="false">IF(AJ84=0,"",IF((SchemeStart-1)&lt;AK84,-1,12*(YEAR((SchemeStart-1))-YEAR(AK84))+MONTH((SchemeStart-1))-MONTH(AK84)-IF(DAY((SchemeStart-1))&lt;MIN(DAY(AK84),DAY(EOMONTH((SchemeStart-1),0))),1,0)))</f>
        <v/>
      </c>
      <c r="BN84" s="16" t="str">
        <f aca="false">IF(AJ84=0,"",IF(OR(AL84&lt;2,AN84&gt;(SchemeStart-1)),BM84,IF((AN84-1)&lt;AK84,-1,12*(YEAR((AN84-1))-YEAR(AK84))+MONTH((AN84-1))-MONTH(AK84)-IF(DAY((AN84-1))&lt;MIN(DAY(AK84),DAY(EOMONTH((AN84-1),0))),1,0))))</f>
        <v/>
      </c>
      <c r="BO84" s="16" t="str">
        <f aca="false">IF(AJ84=0,"",IF(OR(AL84&lt;3,AO84&gt;(SchemeStart-1)),BM84,IF((AO84-1)&lt;AK84,-1,12*(YEAR((AO84-1))-YEAR(AK84))+MONTH((AO84-1))-MONTH(AK84)-IF(DAY((AO84-1))&lt;MIN(DAY(AK84),DAY(EOMONTH((AO84-1),0))),1,0))))</f>
        <v/>
      </c>
      <c r="BP84" s="16"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12"/>
      <c r="B85" s="12"/>
      <c r="C85" s="12"/>
      <c r="D85" s="13"/>
      <c r="E85" s="14" t="str">
        <f aca="false">IF(OR(AJ85=0,$D85=""),"",DATE(YEAR(AsOfDate)+IF(DATE(YEAR(AsOfDate),MONTH($D85),DAY($D85))&lt;=AsOfDate,1,0),MONTH($D85),DAY($D85)))</f>
        <v/>
      </c>
      <c r="F85" s="13"/>
      <c r="G85" s="13"/>
      <c r="H85" s="13"/>
      <c r="I85" s="13"/>
      <c r="J85" s="13"/>
      <c r="K85" s="14" t="str">
        <f aca="false">IF(AJ85=0,"",DATE(YEAR(AsOfDate)+IF(DATE(YEAR(AsOfDate),MONTH(AK85),DAY(AK85))&lt;=AsOfDate,1,0),MONTH(AK85),DAY(AK85)))</f>
        <v/>
      </c>
      <c r="L85" s="15" t="str">
        <f aca="false">IF(AJ85=0,"",ROUND((AsOfDate-AK85)/365.25,1))</f>
        <v/>
      </c>
      <c r="M85" s="16" t="str">
        <f aca="false">IF(AJ85=0,"",IF(AsOfDate&lt;AK85,"-",DATEDIF(AK85,AsOfDate,"y")&amp;"y "&amp;DATEDIF(AK85,AsOfDate,"ym")&amp;"m "&amp;DATEDIF(AK85,AsOfDate,"md")&amp;"d"))</f>
        <v/>
      </c>
      <c r="N85" s="17" t="str">
        <f aca="false">IF(AJ85=0,"",O85*HoursPerDay)</f>
        <v/>
      </c>
      <c r="O85" s="17" t="str">
        <f aca="false">IF(AJ85=0,"",MAX(0,BC85-BP85))</f>
        <v/>
      </c>
      <c r="P85" s="18"/>
      <c r="Q85" s="16"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16" t="str">
        <f aca="false">IF(AJ85=0,"",IF(AV85="None",IF(O85&gt;0,"No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IF(AJ85=0,"",IF(AV85="None","",EDATE(AK85,BE85)))</f>
        <v/>
      </c>
      <c r="T85" s="17" t="str">
        <f aca="false">IF(AJ85=0,"",IF(NOT(LH_Ready),"",IF($F85&gt;PFYDate,0,IF(LH_ColPeriod=0,W85-U85+V85,SUMIFS(INDEX(LH_Data,0,LH_ColAcc),INDEX(LH_Data,0,LH_ColFirst),$A85,INDEX(LH_Data,0,LH_ColSur),$B85,INDEX(LH_Data,0,LH_ColCat),BonusCat,INDEX(LH_Data,0,LH_ColPeriod),LH_OpenLabel)*UnitFactor))))</f>
        <v/>
      </c>
      <c r="U85" s="17" t="str">
        <f aca="false">IF(AJ85=0,"",IF(NOT(LH_Ready),"",SUMIFS(INDEX(LH_Data,0,LH_ColAcc),INDEX(LH_Data,0,LH_ColFirst),$A85,INDEX(LH_Data,0,LH_ColSur),$B85,INDEX(LH_Data,0,LH_ColCat),BonusCat,INDEX(LH_Data,0,LH_ColStart),"&gt;="&amp;AK85)*UnitFactor))</f>
        <v/>
      </c>
      <c r="V85" s="17" t="str">
        <f aca="false">IF(AJ85=0,"",IF(NOT(LH_Ready),"",SUMIFS(INDEX(LH_Data,0,LH_ColTaken),INDEX(LH_Data,0,LH_ColFirst),$A85,INDEX(LH_Data,0,LH_ColSur),$B85,INDEX(LH_Data,0,LH_ColCat),BonusCat,INDEX(LH_Data,0,LH_ColStart),"&gt;="&amp;AK85)*UnitFactor))</f>
        <v/>
      </c>
      <c r="W85" s="17" t="str">
        <f aca="false">IF(AJ85=0,"",IF(NOT(LH_Ready),"",IF(BG85=0,0,INDEX(INDEX(LH_Data,0,LH_ColClose),BG85-1)*UnitFactor)))</f>
        <v/>
      </c>
      <c r="X85" s="17" t="str">
        <f aca="false">IF(AJ85=0,"",(MAX(0,BC85-BP85)-MAX(0,BD85-BP85))*HoursPerDay)</f>
        <v/>
      </c>
      <c r="Y85" s="17"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16" t="str">
        <f aca="false">IF(OR(AJ85=0,Y85=""),"",IF(Y85&gt;0,"Yes","No"))</f>
        <v/>
      </c>
      <c r="AA85" s="16"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17" t="str">
        <f aca="false">IF(OR(AJ85=0,T85=""),"",MAX(0,BD85-BP85)*HoursPerDay-T85)</f>
        <v/>
      </c>
      <c r="AC85" s="16" t="str">
        <f aca="false">IF(AJ85=0,"",BF85)</f>
        <v/>
      </c>
      <c r="AD85" s="16"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17" t="str">
        <f aca="false">IF(AJ85=0,"",O85-MAX(0,BK85-BP85))</f>
        <v/>
      </c>
      <c r="AF85" s="14" t="str">
        <f aca="false">IF(OR(AJ85=0,AE85="",N(AE85)=0,BL85=""),"",EDATE(AK85,BL85))</f>
        <v/>
      </c>
      <c r="AG85" s="17" t="str">
        <f aca="false">IF(AJ85=0,"",MIN(BC85,BP85))</f>
        <v/>
      </c>
      <c r="AH85" s="12"/>
      <c r="AI85" s="12"/>
      <c r="AJ85" s="16" t="n">
        <f aca="false">IF(OR(LEN($A85&amp;$B85)=0,$F85=""),0,1)</f>
        <v>0</v>
      </c>
      <c r="AK85" s="14" t="str">
        <f aca="false">IF(AJ85=0,"",IF(PreSchemeCounts="No",MAX(SchemeStart,IF($J85&lt;&gt;"",$J85,IF(OR(CasualCounts="Yes",COUNT($G85:$I85)=0),$F85,IF(Apply2026="No",IF($I85="",$F85,$I85),IF(COUNT($H85:$I85)=0,$F85,MIN($H85:$I85)))))),IF($J85&lt;&gt;"",$J85,IF(OR(CasualCounts="Yes",COUNT($G85:$I85)=0),$F85,IF(Apply2026="No",IF($I85="",$F85,$I85),IF(COUNT($H85:$I85)=0,$F85,MIN($H85:$I85)))))))</f>
        <v/>
      </c>
      <c r="AL85" s="16" t="str">
        <f aca="false">IF(AJ85=0,"",COUNT($G85:$I85))</f>
        <v/>
      </c>
      <c r="AM85" s="14" t="str">
        <f aca="false">IF(AJ85=0,"",IFERROR(SMALL($G85:$I85,1),""))</f>
        <v/>
      </c>
      <c r="AN85" s="14" t="str">
        <f aca="false">IF(AJ85=0,"",IFERROR(SMALL($G85:$I85,2),""))</f>
        <v/>
      </c>
      <c r="AO85" s="14" t="str">
        <f aca="false">IF(AJ85=0,"",IFERROR(SMALL($G85:$I85,3),""))</f>
        <v/>
      </c>
      <c r="AP85" s="16" t="str">
        <f aca="false">IF(AJ85=0,"",IF(AM85="","",IF(AM85=$H85,"Part-Time",IF(AM85=$I85,"Full-Time","Casual"))))</f>
        <v/>
      </c>
      <c r="AQ85" s="16" t="str">
        <f aca="false">IF(AJ85=0,"",IF(AN85="","",IF(AN85=$H85,"Part-Time",IF(AN85=$I85,"Full-Time","Casual"))))</f>
        <v/>
      </c>
      <c r="AR85" s="16" t="str">
        <f aca="false">IF(AJ85=0,"",IF(AO85="","",IF(AO85=$H85,"Part-Time",IF(AO85=$I85,"Full-Time","Casual"))))</f>
        <v/>
      </c>
      <c r="AS85" s="16"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16" t="str">
        <f aca="false">IF(AJ85=0,"",IF(AL85&lt;2,"",IF(OR(ISNUMBER(SEARCH("full",AQ85)),UPPER(TRIM(AQ85))="FT",UPPER(TRIM(AQ85))="FTE"),"FT",IF(AND(OR(ISNUMBER(SEARCH("part",AQ85)),UPPER(TRIM(AQ85))="PT",UPPER(TRIM(AQ85))="PTE"),Apply2026="Yes",OR($P85="",N($P85)&gt;=PT_MinHours)),"PT","None"))))</f>
        <v/>
      </c>
      <c r="AU85" s="16" t="str">
        <f aca="false">IF(AJ85=0,"",IF(AL85&lt;3,"",IF(OR(ISNUMBER(SEARCH("full",AR85)),UPPER(TRIM(AR85))="FT",UPPER(TRIM(AR85))="FTE"),"FT",IF(AND(OR(ISNUMBER(SEARCH("part",AR85)),UPPER(TRIM(AR85))="PT",UPPER(TRIM(AR85))="PTE"),Apply2026="Yes",OR($P85="",N($P85)&gt;=PT_MinHours)),"PT","None"))))</f>
        <v/>
      </c>
      <c r="AV85" s="16" t="str">
        <f aca="false">IF(AJ85=0,"",IF(AND(AL85&gt;=3,AO85&lt;=AsOfDate),AU85,IF(AND(AL85&gt;=2,AN85&lt;=AsOfDate),AT85,AS85)))</f>
        <v/>
      </c>
      <c r="AW85" s="16" t="str">
        <f aca="false">IF(AJ85=0,"",IF(AsOfDate&lt;AK85,-1,12*(YEAR(AsOfDate)-YEAR(AK85))+MONTH(AsOfDate)-MONTH(AK85)-IF(DAY(AsOfDate)&lt;MIN(DAY(AK85),DAY(EOMONTH(AsOfDate,0))),1,0)))</f>
        <v/>
      </c>
      <c r="AX85" s="16" t="str">
        <f aca="false">IF(AJ85=0,"",IF(OR(AL85&lt;2,AN85&gt;AsOfDate),AW85,IF((AN85-1)&lt;AK85,-1,12*(YEAR((AN85-1))-YEAR(AK85))+MONTH((AN85-1))-MONTH(AK85)-IF(DAY((AN85-1))&lt;MIN(DAY(AK85),DAY(EOMONTH((AN85-1),0))),1,0))))</f>
        <v/>
      </c>
      <c r="AY85" s="16" t="str">
        <f aca="false">IF(AJ85=0,"",IF(OR(AL85&lt;3,AO85&gt;AsOfDate),AW85,IF((AO85-1)&lt;AK85,-1,12*(YEAR((AO85-1))-YEAR(AK85))+MONTH((AO85-1))-MONTH(AK85)-IF(DAY((AO85-1))&lt;MIN(DAY(AK85),DAY(EOMONTH((AO85-1),0))),1,0))))</f>
        <v/>
      </c>
      <c r="AZ85" s="16" t="str">
        <f aca="false">IF(AJ85=0,"",IF(PFYDate&lt;AK85,-1,12*(YEAR(PFYDate)-YEAR(AK85))+MONTH(PFYDate)-MONTH(AK85)-IF(DAY(PFYDate)&lt;MIN(DAY(AK85),DAY(EOMONTH(PFYDate,0))),1,0)))</f>
        <v/>
      </c>
      <c r="BA85" s="16" t="str">
        <f aca="false">IF(AJ85=0,"",IF(OR(AL85&lt;2,AN85&gt;PFYDate),AZ85,IF((AN85-1)&lt;AK85,-1,12*(YEAR((AN85-1))-YEAR(AK85))+MONTH((AN85-1))-MONTH(AK85)-IF(DAY((AN85-1))&lt;MIN(DAY(AK85),DAY(EOMONTH((AN85-1),0))),1,0))))</f>
        <v/>
      </c>
      <c r="BB85" s="16" t="str">
        <f aca="false">IF(AJ85=0,"",IF(OR(AL85&lt;3,AO85&gt;PFYDate),AZ85,IF((AO85-1)&lt;AK85,-1,12*(YEAR((AO85-1))-YEAR(AK85))+MONTH((AO85-1))-MONTH(AK85)-IF(DAY((AO85-1))&lt;MIN(DAY(AK85),DAY(EOMONTH((AO85-1),0))),1,0))))</f>
        <v/>
      </c>
      <c r="BC85" s="16"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16"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16" t="str">
        <f aca="false">IF(AJ85=0,"",IF(AV85="FT",IF(AW85&lt;FT_First,FT_First,IF(AW85&lt;FT_Y5,MIN(FT_Y5,FT_First+FT_Int1*(INT((AW85-FT_First)/FT_Int1)+1)),FT_Y5+12*INT((AW85-FT_Y5)/12)+FT_Int2*(INT(MOD(AW85-FT_Y5,12)/FT_Int2)+1))),IF(AV85="PT",IF(AW85&lt;PT_First,PT_First,PT_First+PT_Int*(INT((AW85-PT_First)/PT_Int)+1)),"")))</f>
        <v/>
      </c>
      <c r="BF85" s="16" t="str">
        <f aca="false">IF(AJ85=0,"",IF(NOT(LH_Ready),0,COUNTIFS(INDEX(LH_Data,0,LH_ColFirst),$A85,INDEX(LH_Data,0,LH_ColSur),$B85,INDEX(LH_Data,0,LH_ColCat),BonusCat)))</f>
        <v/>
      </c>
      <c r="BG85" s="16" t="str">
        <f aca="false">IF(AJ85=0,"",IF(OR(NOT(LH_Ready),BF85=0),0,SUMPRODUCT(MAX((INDEX(LH_Data,0,LH_ColFirst)=$A85)*(INDEX(LH_Data,0,LH_ColSur)=$B85)*(INDEX(LH_Data,0,LH_ColCat)=BonusCat)*ROW(LH_Data)))))</f>
        <v/>
      </c>
      <c r="BH85" s="16" t="str">
        <f aca="false">IF(AJ85=0,"",IF(EOMONTH(AsOfDate,-1)&lt;AK85,-1,12*(YEAR(EOMONTH(AsOfDate,-1))-YEAR(AK85))+MONTH(EOMONTH(AsOfDate,-1))-MONTH(AK85)-IF(DAY(EOMONTH(AsOfDate,-1))&lt;MIN(DAY(AK85),DAY(EOMONTH(EOMONTH(AsOfDate,-1),0))),1,0)))</f>
        <v/>
      </c>
      <c r="BI85" s="16" t="str">
        <f aca="false">IF(AJ85=0,"",IF(OR(AL85&lt;2,AN85&gt;EOMONTH(AsOfDate,-1)),BH85,IF((AN85-1)&lt;AK85,-1,12*(YEAR((AN85-1))-YEAR(AK85))+MONTH((AN85-1))-MONTH(AK85)-IF(DAY((AN85-1))&lt;MIN(DAY(AK85),DAY(EOMONTH((AN85-1),0))),1,0))))</f>
        <v/>
      </c>
      <c r="BJ85" s="16" t="str">
        <f aca="false">IF(AJ85=0,"",IF(OR(AL85&lt;3,AO85&gt;EOMONTH(AsOfDate,-1)),BH85,IF((AO85-1)&lt;AK85,-1,12*(YEAR((AO85-1))-YEAR(AK85))+MONTH((AO85-1))-MONTH(AK85)-IF(DAY((AO85-1))&lt;MIN(DAY(AK85),DAY(EOMONTH((AO85-1),0))),1,0))))</f>
        <v/>
      </c>
      <c r="BK85" s="16"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16" t="str">
        <f aca="false">IF(AJ85=0,"",IF(AV85="FT",IF(AW85&lt;FT_First,"",IF(AW85&lt;FT_Y5,FT_First+FT_Int1*INT((AW85-FT_First)/FT_Int1),FT_Y5+FT_Int2*INT((AW85-FT_Y5)/FT_Int2))),IF(AV85="PT",IF(AW85&lt;PT_First,"",PT_First+PT_Int*INT((AW85-PT_First)/PT_Int)),"")))</f>
        <v/>
      </c>
      <c r="BM85" s="16" t="str">
        <f aca="false">IF(AJ85=0,"",IF((SchemeStart-1)&lt;AK85,-1,12*(YEAR((SchemeStart-1))-YEAR(AK85))+MONTH((SchemeStart-1))-MONTH(AK85)-IF(DAY((SchemeStart-1))&lt;MIN(DAY(AK85),DAY(EOMONTH((SchemeStart-1),0))),1,0)))</f>
        <v/>
      </c>
      <c r="BN85" s="16" t="str">
        <f aca="false">IF(AJ85=0,"",IF(OR(AL85&lt;2,AN85&gt;(SchemeStart-1)),BM85,IF((AN85-1)&lt;AK85,-1,12*(YEAR((AN85-1))-YEAR(AK85))+MONTH((AN85-1))-MONTH(AK85)-IF(DAY((AN85-1))&lt;MIN(DAY(AK85),DAY(EOMONTH((AN85-1),0))),1,0))))</f>
        <v/>
      </c>
      <c r="BO85" s="16" t="str">
        <f aca="false">IF(AJ85=0,"",IF(OR(AL85&lt;3,AO85&gt;(SchemeStart-1)),BM85,IF((AO85-1)&lt;AK85,-1,12*(YEAR((AO85-1))-YEAR(AK85))+MONTH((AO85-1))-MONTH(AK85)-IF(DAY((AO85-1))&lt;MIN(DAY(AK85),DAY(EOMONTH((AO85-1),0))),1,0))))</f>
        <v/>
      </c>
      <c r="BP85" s="16"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12"/>
      <c r="B86" s="12"/>
      <c r="C86" s="12"/>
      <c r="D86" s="13"/>
      <c r="E86" s="14" t="str">
        <f aca="false">IF(OR(AJ86=0,$D86=""),"",DATE(YEAR(AsOfDate)+IF(DATE(YEAR(AsOfDate),MONTH($D86),DAY($D86))&lt;=AsOfDate,1,0),MONTH($D86),DAY($D86)))</f>
        <v/>
      </c>
      <c r="F86" s="13"/>
      <c r="G86" s="13"/>
      <c r="H86" s="13"/>
      <c r="I86" s="13"/>
      <c r="J86" s="13"/>
      <c r="K86" s="14" t="str">
        <f aca="false">IF(AJ86=0,"",DATE(YEAR(AsOfDate)+IF(DATE(YEAR(AsOfDate),MONTH(AK86),DAY(AK86))&lt;=AsOfDate,1,0),MONTH(AK86),DAY(AK86)))</f>
        <v/>
      </c>
      <c r="L86" s="15" t="str">
        <f aca="false">IF(AJ86=0,"",ROUND((AsOfDate-AK86)/365.25,1))</f>
        <v/>
      </c>
      <c r="M86" s="16" t="str">
        <f aca="false">IF(AJ86=0,"",IF(AsOfDate&lt;AK86,"-",DATEDIF(AK86,AsOfDate,"y")&amp;"y "&amp;DATEDIF(AK86,AsOfDate,"ym")&amp;"m "&amp;DATEDIF(AK86,AsOfDate,"md")&amp;"d"))</f>
        <v/>
      </c>
      <c r="N86" s="17" t="str">
        <f aca="false">IF(AJ86=0,"",O86*HoursPerDay)</f>
        <v/>
      </c>
      <c r="O86" s="17" t="str">
        <f aca="false">IF(AJ86=0,"",MAX(0,BC86-BP86))</f>
        <v/>
      </c>
      <c r="P86" s="18"/>
      <c r="Q86" s="16"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16" t="str">
        <f aca="false">IF(AJ86=0,"",IF(AV86="None",IF(O86&gt;0,"No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IF(AJ86=0,"",IF(AV86="None","",EDATE(AK86,BE86)))</f>
        <v/>
      </c>
      <c r="T86" s="17" t="str">
        <f aca="false">IF(AJ86=0,"",IF(NOT(LH_Ready),"",IF($F86&gt;PFYDate,0,IF(LH_ColPeriod=0,W86-U86+V86,SUMIFS(INDEX(LH_Data,0,LH_ColAcc),INDEX(LH_Data,0,LH_ColFirst),$A86,INDEX(LH_Data,0,LH_ColSur),$B86,INDEX(LH_Data,0,LH_ColCat),BonusCat,INDEX(LH_Data,0,LH_ColPeriod),LH_OpenLabel)*UnitFactor))))</f>
        <v/>
      </c>
      <c r="U86" s="17" t="str">
        <f aca="false">IF(AJ86=0,"",IF(NOT(LH_Ready),"",SUMIFS(INDEX(LH_Data,0,LH_ColAcc),INDEX(LH_Data,0,LH_ColFirst),$A86,INDEX(LH_Data,0,LH_ColSur),$B86,INDEX(LH_Data,0,LH_ColCat),BonusCat,INDEX(LH_Data,0,LH_ColStart),"&gt;="&amp;AK86)*UnitFactor))</f>
        <v/>
      </c>
      <c r="V86" s="17" t="str">
        <f aca="false">IF(AJ86=0,"",IF(NOT(LH_Ready),"",SUMIFS(INDEX(LH_Data,0,LH_ColTaken),INDEX(LH_Data,0,LH_ColFirst),$A86,INDEX(LH_Data,0,LH_ColSur),$B86,INDEX(LH_Data,0,LH_ColCat),BonusCat,INDEX(LH_Data,0,LH_ColStart),"&gt;="&amp;AK86)*UnitFactor))</f>
        <v/>
      </c>
      <c r="W86" s="17" t="str">
        <f aca="false">IF(AJ86=0,"",IF(NOT(LH_Ready),"",IF(BG86=0,0,INDEX(INDEX(LH_Data,0,LH_ColClose),BG86-1)*UnitFactor)))</f>
        <v/>
      </c>
      <c r="X86" s="17" t="str">
        <f aca="false">IF(AJ86=0,"",(MAX(0,BC86-BP86)-MAX(0,BD86-BP86))*HoursPerDay)</f>
        <v/>
      </c>
      <c r="Y86" s="17"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16" t="str">
        <f aca="false">IF(OR(AJ86=0,Y86=""),"",IF(Y86&gt;0,"Yes","No"))</f>
        <v/>
      </c>
      <c r="AA86" s="16"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17" t="str">
        <f aca="false">IF(OR(AJ86=0,T86=""),"",MAX(0,BD86-BP86)*HoursPerDay-T86)</f>
        <v/>
      </c>
      <c r="AC86" s="16" t="str">
        <f aca="false">IF(AJ86=0,"",BF86)</f>
        <v/>
      </c>
      <c r="AD86" s="16"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17" t="str">
        <f aca="false">IF(AJ86=0,"",O86-MAX(0,BK86-BP86))</f>
        <v/>
      </c>
      <c r="AF86" s="14" t="str">
        <f aca="false">IF(OR(AJ86=0,AE86="",N(AE86)=0,BL86=""),"",EDATE(AK86,BL86))</f>
        <v/>
      </c>
      <c r="AG86" s="17" t="str">
        <f aca="false">IF(AJ86=0,"",MIN(BC86,BP86))</f>
        <v/>
      </c>
      <c r="AH86" s="12"/>
      <c r="AI86" s="12"/>
      <c r="AJ86" s="16" t="n">
        <f aca="false">IF(OR(LEN($A86&amp;$B86)=0,$F86=""),0,1)</f>
        <v>0</v>
      </c>
      <c r="AK86" s="14" t="str">
        <f aca="false">IF(AJ86=0,"",IF(PreSchemeCounts="No",MAX(SchemeStart,IF($J86&lt;&gt;"",$J86,IF(OR(CasualCounts="Yes",COUNT($G86:$I86)=0),$F86,IF(Apply2026="No",IF($I86="",$F86,$I86),IF(COUNT($H86:$I86)=0,$F86,MIN($H86:$I86)))))),IF($J86&lt;&gt;"",$J86,IF(OR(CasualCounts="Yes",COUNT($G86:$I86)=0),$F86,IF(Apply2026="No",IF($I86="",$F86,$I86),IF(COUNT($H86:$I86)=0,$F86,MIN($H86:$I86)))))))</f>
        <v/>
      </c>
      <c r="AL86" s="16" t="str">
        <f aca="false">IF(AJ86=0,"",COUNT($G86:$I86))</f>
        <v/>
      </c>
      <c r="AM86" s="14" t="str">
        <f aca="false">IF(AJ86=0,"",IFERROR(SMALL($G86:$I86,1),""))</f>
        <v/>
      </c>
      <c r="AN86" s="14" t="str">
        <f aca="false">IF(AJ86=0,"",IFERROR(SMALL($G86:$I86,2),""))</f>
        <v/>
      </c>
      <c r="AO86" s="14" t="str">
        <f aca="false">IF(AJ86=0,"",IFERROR(SMALL($G86:$I86,3),""))</f>
        <v/>
      </c>
      <c r="AP86" s="16" t="str">
        <f aca="false">IF(AJ86=0,"",IF(AM86="","",IF(AM86=$H86,"Part-Time",IF(AM86=$I86,"Full-Time","Casual"))))</f>
        <v/>
      </c>
      <c r="AQ86" s="16" t="str">
        <f aca="false">IF(AJ86=0,"",IF(AN86="","",IF(AN86=$H86,"Part-Time",IF(AN86=$I86,"Full-Time","Casual"))))</f>
        <v/>
      </c>
      <c r="AR86" s="16" t="str">
        <f aca="false">IF(AJ86=0,"",IF(AO86="","",IF(AO86=$H86,"Part-Time",IF(AO86=$I86,"Full-Time","Casual"))))</f>
        <v/>
      </c>
      <c r="AS86" s="16"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16" t="str">
        <f aca="false">IF(AJ86=0,"",IF(AL86&lt;2,"",IF(OR(ISNUMBER(SEARCH("full",AQ86)),UPPER(TRIM(AQ86))="FT",UPPER(TRIM(AQ86))="FTE"),"FT",IF(AND(OR(ISNUMBER(SEARCH("part",AQ86)),UPPER(TRIM(AQ86))="PT",UPPER(TRIM(AQ86))="PTE"),Apply2026="Yes",OR($P86="",N($P86)&gt;=PT_MinHours)),"PT","None"))))</f>
        <v/>
      </c>
      <c r="AU86" s="16" t="str">
        <f aca="false">IF(AJ86=0,"",IF(AL86&lt;3,"",IF(OR(ISNUMBER(SEARCH("full",AR86)),UPPER(TRIM(AR86))="FT",UPPER(TRIM(AR86))="FTE"),"FT",IF(AND(OR(ISNUMBER(SEARCH("part",AR86)),UPPER(TRIM(AR86))="PT",UPPER(TRIM(AR86))="PTE"),Apply2026="Yes",OR($P86="",N($P86)&gt;=PT_MinHours)),"PT","None"))))</f>
        <v/>
      </c>
      <c r="AV86" s="16" t="str">
        <f aca="false">IF(AJ86=0,"",IF(AND(AL86&gt;=3,AO86&lt;=AsOfDate),AU86,IF(AND(AL86&gt;=2,AN86&lt;=AsOfDate),AT86,AS86)))</f>
        <v/>
      </c>
      <c r="AW86" s="16" t="str">
        <f aca="false">IF(AJ86=0,"",IF(AsOfDate&lt;AK86,-1,12*(YEAR(AsOfDate)-YEAR(AK86))+MONTH(AsOfDate)-MONTH(AK86)-IF(DAY(AsOfDate)&lt;MIN(DAY(AK86),DAY(EOMONTH(AsOfDate,0))),1,0)))</f>
        <v/>
      </c>
      <c r="AX86" s="16" t="str">
        <f aca="false">IF(AJ86=0,"",IF(OR(AL86&lt;2,AN86&gt;AsOfDate),AW86,IF((AN86-1)&lt;AK86,-1,12*(YEAR((AN86-1))-YEAR(AK86))+MONTH((AN86-1))-MONTH(AK86)-IF(DAY((AN86-1))&lt;MIN(DAY(AK86),DAY(EOMONTH((AN86-1),0))),1,0))))</f>
        <v/>
      </c>
      <c r="AY86" s="16" t="str">
        <f aca="false">IF(AJ86=0,"",IF(OR(AL86&lt;3,AO86&gt;AsOfDate),AW86,IF((AO86-1)&lt;AK86,-1,12*(YEAR((AO86-1))-YEAR(AK86))+MONTH((AO86-1))-MONTH(AK86)-IF(DAY((AO86-1))&lt;MIN(DAY(AK86),DAY(EOMONTH((AO86-1),0))),1,0))))</f>
        <v/>
      </c>
      <c r="AZ86" s="16" t="str">
        <f aca="false">IF(AJ86=0,"",IF(PFYDate&lt;AK86,-1,12*(YEAR(PFYDate)-YEAR(AK86))+MONTH(PFYDate)-MONTH(AK86)-IF(DAY(PFYDate)&lt;MIN(DAY(AK86),DAY(EOMONTH(PFYDate,0))),1,0)))</f>
        <v/>
      </c>
      <c r="BA86" s="16" t="str">
        <f aca="false">IF(AJ86=0,"",IF(OR(AL86&lt;2,AN86&gt;PFYDate),AZ86,IF((AN86-1)&lt;AK86,-1,12*(YEAR((AN86-1))-YEAR(AK86))+MONTH((AN86-1))-MONTH(AK86)-IF(DAY((AN86-1))&lt;MIN(DAY(AK86),DAY(EOMONTH((AN86-1),0))),1,0))))</f>
        <v/>
      </c>
      <c r="BB86" s="16" t="str">
        <f aca="false">IF(AJ86=0,"",IF(OR(AL86&lt;3,AO86&gt;PFYDate),AZ86,IF((AO86-1)&lt;AK86,-1,12*(YEAR((AO86-1))-YEAR(AK86))+MONTH((AO86-1))-MONTH(AK86)-IF(DAY((AO86-1))&lt;MIN(DAY(AK86),DAY(EOMONTH((AO86-1),0))),1,0))))</f>
        <v/>
      </c>
      <c r="BC86" s="16"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16"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16" t="str">
        <f aca="false">IF(AJ86=0,"",IF(AV86="FT",IF(AW86&lt;FT_First,FT_First,IF(AW86&lt;FT_Y5,MIN(FT_Y5,FT_First+FT_Int1*(INT((AW86-FT_First)/FT_Int1)+1)),FT_Y5+12*INT((AW86-FT_Y5)/12)+FT_Int2*(INT(MOD(AW86-FT_Y5,12)/FT_Int2)+1))),IF(AV86="PT",IF(AW86&lt;PT_First,PT_First,PT_First+PT_Int*(INT((AW86-PT_First)/PT_Int)+1)),"")))</f>
        <v/>
      </c>
      <c r="BF86" s="16" t="str">
        <f aca="false">IF(AJ86=0,"",IF(NOT(LH_Ready),0,COUNTIFS(INDEX(LH_Data,0,LH_ColFirst),$A86,INDEX(LH_Data,0,LH_ColSur),$B86,INDEX(LH_Data,0,LH_ColCat),BonusCat)))</f>
        <v/>
      </c>
      <c r="BG86" s="16" t="str">
        <f aca="false">IF(AJ86=0,"",IF(OR(NOT(LH_Ready),BF86=0),0,SUMPRODUCT(MAX((INDEX(LH_Data,0,LH_ColFirst)=$A86)*(INDEX(LH_Data,0,LH_ColSur)=$B86)*(INDEX(LH_Data,0,LH_ColCat)=BonusCat)*ROW(LH_Data)))))</f>
        <v/>
      </c>
      <c r="BH86" s="16" t="str">
        <f aca="false">IF(AJ86=0,"",IF(EOMONTH(AsOfDate,-1)&lt;AK86,-1,12*(YEAR(EOMONTH(AsOfDate,-1))-YEAR(AK86))+MONTH(EOMONTH(AsOfDate,-1))-MONTH(AK86)-IF(DAY(EOMONTH(AsOfDate,-1))&lt;MIN(DAY(AK86),DAY(EOMONTH(EOMONTH(AsOfDate,-1),0))),1,0)))</f>
        <v/>
      </c>
      <c r="BI86" s="16" t="str">
        <f aca="false">IF(AJ86=0,"",IF(OR(AL86&lt;2,AN86&gt;EOMONTH(AsOfDate,-1)),BH86,IF((AN86-1)&lt;AK86,-1,12*(YEAR((AN86-1))-YEAR(AK86))+MONTH((AN86-1))-MONTH(AK86)-IF(DAY((AN86-1))&lt;MIN(DAY(AK86),DAY(EOMONTH((AN86-1),0))),1,0))))</f>
        <v/>
      </c>
      <c r="BJ86" s="16" t="str">
        <f aca="false">IF(AJ86=0,"",IF(OR(AL86&lt;3,AO86&gt;EOMONTH(AsOfDate,-1)),BH86,IF((AO86-1)&lt;AK86,-1,12*(YEAR((AO86-1))-YEAR(AK86))+MONTH((AO86-1))-MONTH(AK86)-IF(DAY((AO86-1))&lt;MIN(DAY(AK86),DAY(EOMONTH((AO86-1),0))),1,0))))</f>
        <v/>
      </c>
      <c r="BK86" s="16"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16" t="str">
        <f aca="false">IF(AJ86=0,"",IF(AV86="FT",IF(AW86&lt;FT_First,"",IF(AW86&lt;FT_Y5,FT_First+FT_Int1*INT((AW86-FT_First)/FT_Int1),FT_Y5+FT_Int2*INT((AW86-FT_Y5)/FT_Int2))),IF(AV86="PT",IF(AW86&lt;PT_First,"",PT_First+PT_Int*INT((AW86-PT_First)/PT_Int)),"")))</f>
        <v/>
      </c>
      <c r="BM86" s="16" t="str">
        <f aca="false">IF(AJ86=0,"",IF((SchemeStart-1)&lt;AK86,-1,12*(YEAR((SchemeStart-1))-YEAR(AK86))+MONTH((SchemeStart-1))-MONTH(AK86)-IF(DAY((SchemeStart-1))&lt;MIN(DAY(AK86),DAY(EOMONTH((SchemeStart-1),0))),1,0)))</f>
        <v/>
      </c>
      <c r="BN86" s="16" t="str">
        <f aca="false">IF(AJ86=0,"",IF(OR(AL86&lt;2,AN86&gt;(SchemeStart-1)),BM86,IF((AN86-1)&lt;AK86,-1,12*(YEAR((AN86-1))-YEAR(AK86))+MONTH((AN86-1))-MONTH(AK86)-IF(DAY((AN86-1))&lt;MIN(DAY(AK86),DAY(EOMONTH((AN86-1),0))),1,0))))</f>
        <v/>
      </c>
      <c r="BO86" s="16" t="str">
        <f aca="false">IF(AJ86=0,"",IF(OR(AL86&lt;3,AO86&gt;(SchemeStart-1)),BM86,IF((AO86-1)&lt;AK86,-1,12*(YEAR((AO86-1))-YEAR(AK86))+MONTH((AO86-1))-MONTH(AK86)-IF(DAY((AO86-1))&lt;MIN(DAY(AK86),DAY(EOMONTH((AO86-1),0))),1,0))))</f>
        <v/>
      </c>
      <c r="BP86" s="16"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12"/>
      <c r="B87" s="12"/>
      <c r="C87" s="12"/>
      <c r="D87" s="13"/>
      <c r="E87" s="14" t="str">
        <f aca="false">IF(OR(AJ87=0,$D87=""),"",DATE(YEAR(AsOfDate)+IF(DATE(YEAR(AsOfDate),MONTH($D87),DAY($D87))&lt;=AsOfDate,1,0),MONTH($D87),DAY($D87)))</f>
        <v/>
      </c>
      <c r="F87" s="13"/>
      <c r="G87" s="13"/>
      <c r="H87" s="13"/>
      <c r="I87" s="13"/>
      <c r="J87" s="13"/>
      <c r="K87" s="14" t="str">
        <f aca="false">IF(AJ87=0,"",DATE(YEAR(AsOfDate)+IF(DATE(YEAR(AsOfDate),MONTH(AK87),DAY(AK87))&lt;=AsOfDate,1,0),MONTH(AK87),DAY(AK87)))</f>
        <v/>
      </c>
      <c r="L87" s="15" t="str">
        <f aca="false">IF(AJ87=0,"",ROUND((AsOfDate-AK87)/365.25,1))</f>
        <v/>
      </c>
      <c r="M87" s="16" t="str">
        <f aca="false">IF(AJ87=0,"",IF(AsOfDate&lt;AK87,"-",DATEDIF(AK87,AsOfDate,"y")&amp;"y "&amp;DATEDIF(AK87,AsOfDate,"ym")&amp;"m "&amp;DATEDIF(AK87,AsOfDate,"md")&amp;"d"))</f>
        <v/>
      </c>
      <c r="N87" s="17" t="str">
        <f aca="false">IF(AJ87=0,"",O87*HoursPerDay)</f>
        <v/>
      </c>
      <c r="O87" s="17" t="str">
        <f aca="false">IF(AJ87=0,"",MAX(0,BC87-BP87))</f>
        <v/>
      </c>
      <c r="P87" s="18"/>
      <c r="Q87" s="16"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16" t="str">
        <f aca="false">IF(AJ87=0,"",IF(AV87="None",IF(O87&gt;0,"No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IF(AJ87=0,"",IF(AV87="None","",EDATE(AK87,BE87)))</f>
        <v/>
      </c>
      <c r="T87" s="17" t="str">
        <f aca="false">IF(AJ87=0,"",IF(NOT(LH_Ready),"",IF($F87&gt;PFYDate,0,IF(LH_ColPeriod=0,W87-U87+V87,SUMIFS(INDEX(LH_Data,0,LH_ColAcc),INDEX(LH_Data,0,LH_ColFirst),$A87,INDEX(LH_Data,0,LH_ColSur),$B87,INDEX(LH_Data,0,LH_ColCat),BonusCat,INDEX(LH_Data,0,LH_ColPeriod),LH_OpenLabel)*UnitFactor))))</f>
        <v/>
      </c>
      <c r="U87" s="17" t="str">
        <f aca="false">IF(AJ87=0,"",IF(NOT(LH_Ready),"",SUMIFS(INDEX(LH_Data,0,LH_ColAcc),INDEX(LH_Data,0,LH_ColFirst),$A87,INDEX(LH_Data,0,LH_ColSur),$B87,INDEX(LH_Data,0,LH_ColCat),BonusCat,INDEX(LH_Data,0,LH_ColStart),"&gt;="&amp;AK87)*UnitFactor))</f>
        <v/>
      </c>
      <c r="V87" s="17" t="str">
        <f aca="false">IF(AJ87=0,"",IF(NOT(LH_Ready),"",SUMIFS(INDEX(LH_Data,0,LH_ColTaken),INDEX(LH_Data,0,LH_ColFirst),$A87,INDEX(LH_Data,0,LH_ColSur),$B87,INDEX(LH_Data,0,LH_ColCat),BonusCat,INDEX(LH_Data,0,LH_ColStart),"&gt;="&amp;AK87)*UnitFactor))</f>
        <v/>
      </c>
      <c r="W87" s="17" t="str">
        <f aca="false">IF(AJ87=0,"",IF(NOT(LH_Ready),"",IF(BG87=0,0,INDEX(INDEX(LH_Data,0,LH_ColClose),BG87-1)*UnitFactor)))</f>
        <v/>
      </c>
      <c r="X87" s="17" t="str">
        <f aca="false">IF(AJ87=0,"",(MAX(0,BC87-BP87)-MAX(0,BD87-BP87))*HoursPerDay)</f>
        <v/>
      </c>
      <c r="Y87" s="17"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16" t="str">
        <f aca="false">IF(OR(AJ87=0,Y87=""),"",IF(Y87&gt;0,"Yes","No"))</f>
        <v/>
      </c>
      <c r="AA87" s="16"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17" t="str">
        <f aca="false">IF(OR(AJ87=0,T87=""),"",MAX(0,BD87-BP87)*HoursPerDay-T87)</f>
        <v/>
      </c>
      <c r="AC87" s="16" t="str">
        <f aca="false">IF(AJ87=0,"",BF87)</f>
        <v/>
      </c>
      <c r="AD87" s="16"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17" t="str">
        <f aca="false">IF(AJ87=0,"",O87-MAX(0,BK87-BP87))</f>
        <v/>
      </c>
      <c r="AF87" s="14" t="str">
        <f aca="false">IF(OR(AJ87=0,AE87="",N(AE87)=0,BL87=""),"",EDATE(AK87,BL87))</f>
        <v/>
      </c>
      <c r="AG87" s="17" t="str">
        <f aca="false">IF(AJ87=0,"",MIN(BC87,BP87))</f>
        <v/>
      </c>
      <c r="AH87" s="12"/>
      <c r="AI87" s="12"/>
      <c r="AJ87" s="16" t="n">
        <f aca="false">IF(OR(LEN($A87&amp;$B87)=0,$F87=""),0,1)</f>
        <v>0</v>
      </c>
      <c r="AK87" s="14" t="str">
        <f aca="false">IF(AJ87=0,"",IF(PreSchemeCounts="No",MAX(SchemeStart,IF($J87&lt;&gt;"",$J87,IF(OR(CasualCounts="Yes",COUNT($G87:$I87)=0),$F87,IF(Apply2026="No",IF($I87="",$F87,$I87),IF(COUNT($H87:$I87)=0,$F87,MIN($H87:$I87)))))),IF($J87&lt;&gt;"",$J87,IF(OR(CasualCounts="Yes",COUNT($G87:$I87)=0),$F87,IF(Apply2026="No",IF($I87="",$F87,$I87),IF(COUNT($H87:$I87)=0,$F87,MIN($H87:$I87)))))))</f>
        <v/>
      </c>
      <c r="AL87" s="16" t="str">
        <f aca="false">IF(AJ87=0,"",COUNT($G87:$I87))</f>
        <v/>
      </c>
      <c r="AM87" s="14" t="str">
        <f aca="false">IF(AJ87=0,"",IFERROR(SMALL($G87:$I87,1),""))</f>
        <v/>
      </c>
      <c r="AN87" s="14" t="str">
        <f aca="false">IF(AJ87=0,"",IFERROR(SMALL($G87:$I87,2),""))</f>
        <v/>
      </c>
      <c r="AO87" s="14" t="str">
        <f aca="false">IF(AJ87=0,"",IFERROR(SMALL($G87:$I87,3),""))</f>
        <v/>
      </c>
      <c r="AP87" s="16" t="str">
        <f aca="false">IF(AJ87=0,"",IF(AM87="","",IF(AM87=$H87,"Part-Time",IF(AM87=$I87,"Full-Time","Casual"))))</f>
        <v/>
      </c>
      <c r="AQ87" s="16" t="str">
        <f aca="false">IF(AJ87=0,"",IF(AN87="","",IF(AN87=$H87,"Part-Time",IF(AN87=$I87,"Full-Time","Casual"))))</f>
        <v/>
      </c>
      <c r="AR87" s="16" t="str">
        <f aca="false">IF(AJ87=0,"",IF(AO87="","",IF(AO87=$H87,"Part-Time",IF(AO87=$I87,"Full-Time","Casual"))))</f>
        <v/>
      </c>
      <c r="AS87" s="16"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16" t="str">
        <f aca="false">IF(AJ87=0,"",IF(AL87&lt;2,"",IF(OR(ISNUMBER(SEARCH("full",AQ87)),UPPER(TRIM(AQ87))="FT",UPPER(TRIM(AQ87))="FTE"),"FT",IF(AND(OR(ISNUMBER(SEARCH("part",AQ87)),UPPER(TRIM(AQ87))="PT",UPPER(TRIM(AQ87))="PTE"),Apply2026="Yes",OR($P87="",N($P87)&gt;=PT_MinHours)),"PT","None"))))</f>
        <v/>
      </c>
      <c r="AU87" s="16" t="str">
        <f aca="false">IF(AJ87=0,"",IF(AL87&lt;3,"",IF(OR(ISNUMBER(SEARCH("full",AR87)),UPPER(TRIM(AR87))="FT",UPPER(TRIM(AR87))="FTE"),"FT",IF(AND(OR(ISNUMBER(SEARCH("part",AR87)),UPPER(TRIM(AR87))="PT",UPPER(TRIM(AR87))="PTE"),Apply2026="Yes",OR($P87="",N($P87)&gt;=PT_MinHours)),"PT","None"))))</f>
        <v/>
      </c>
      <c r="AV87" s="16" t="str">
        <f aca="false">IF(AJ87=0,"",IF(AND(AL87&gt;=3,AO87&lt;=AsOfDate),AU87,IF(AND(AL87&gt;=2,AN87&lt;=AsOfDate),AT87,AS87)))</f>
        <v/>
      </c>
      <c r="AW87" s="16" t="str">
        <f aca="false">IF(AJ87=0,"",IF(AsOfDate&lt;AK87,-1,12*(YEAR(AsOfDate)-YEAR(AK87))+MONTH(AsOfDate)-MONTH(AK87)-IF(DAY(AsOfDate)&lt;MIN(DAY(AK87),DAY(EOMONTH(AsOfDate,0))),1,0)))</f>
        <v/>
      </c>
      <c r="AX87" s="16" t="str">
        <f aca="false">IF(AJ87=0,"",IF(OR(AL87&lt;2,AN87&gt;AsOfDate),AW87,IF((AN87-1)&lt;AK87,-1,12*(YEAR((AN87-1))-YEAR(AK87))+MONTH((AN87-1))-MONTH(AK87)-IF(DAY((AN87-1))&lt;MIN(DAY(AK87),DAY(EOMONTH((AN87-1),0))),1,0))))</f>
        <v/>
      </c>
      <c r="AY87" s="16" t="str">
        <f aca="false">IF(AJ87=0,"",IF(OR(AL87&lt;3,AO87&gt;AsOfDate),AW87,IF((AO87-1)&lt;AK87,-1,12*(YEAR((AO87-1))-YEAR(AK87))+MONTH((AO87-1))-MONTH(AK87)-IF(DAY((AO87-1))&lt;MIN(DAY(AK87),DAY(EOMONTH((AO87-1),0))),1,0))))</f>
        <v/>
      </c>
      <c r="AZ87" s="16" t="str">
        <f aca="false">IF(AJ87=0,"",IF(PFYDate&lt;AK87,-1,12*(YEAR(PFYDate)-YEAR(AK87))+MONTH(PFYDate)-MONTH(AK87)-IF(DAY(PFYDate)&lt;MIN(DAY(AK87),DAY(EOMONTH(PFYDate,0))),1,0)))</f>
        <v/>
      </c>
      <c r="BA87" s="16" t="str">
        <f aca="false">IF(AJ87=0,"",IF(OR(AL87&lt;2,AN87&gt;PFYDate),AZ87,IF((AN87-1)&lt;AK87,-1,12*(YEAR((AN87-1))-YEAR(AK87))+MONTH((AN87-1))-MONTH(AK87)-IF(DAY((AN87-1))&lt;MIN(DAY(AK87),DAY(EOMONTH((AN87-1),0))),1,0))))</f>
        <v/>
      </c>
      <c r="BB87" s="16" t="str">
        <f aca="false">IF(AJ87=0,"",IF(OR(AL87&lt;3,AO87&gt;PFYDate),AZ87,IF((AO87-1)&lt;AK87,-1,12*(YEAR((AO87-1))-YEAR(AK87))+MONTH((AO87-1))-MONTH(AK87)-IF(DAY((AO87-1))&lt;MIN(DAY(AK87),DAY(EOMONTH((AO87-1),0))),1,0))))</f>
        <v/>
      </c>
      <c r="BC87" s="16"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16"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16" t="str">
        <f aca="false">IF(AJ87=0,"",IF(AV87="FT",IF(AW87&lt;FT_First,FT_First,IF(AW87&lt;FT_Y5,MIN(FT_Y5,FT_First+FT_Int1*(INT((AW87-FT_First)/FT_Int1)+1)),FT_Y5+12*INT((AW87-FT_Y5)/12)+FT_Int2*(INT(MOD(AW87-FT_Y5,12)/FT_Int2)+1))),IF(AV87="PT",IF(AW87&lt;PT_First,PT_First,PT_First+PT_Int*(INT((AW87-PT_First)/PT_Int)+1)),"")))</f>
        <v/>
      </c>
      <c r="BF87" s="16" t="str">
        <f aca="false">IF(AJ87=0,"",IF(NOT(LH_Ready),0,COUNTIFS(INDEX(LH_Data,0,LH_ColFirst),$A87,INDEX(LH_Data,0,LH_ColSur),$B87,INDEX(LH_Data,0,LH_ColCat),BonusCat)))</f>
        <v/>
      </c>
      <c r="BG87" s="16" t="str">
        <f aca="false">IF(AJ87=0,"",IF(OR(NOT(LH_Ready),BF87=0),0,SUMPRODUCT(MAX((INDEX(LH_Data,0,LH_ColFirst)=$A87)*(INDEX(LH_Data,0,LH_ColSur)=$B87)*(INDEX(LH_Data,0,LH_ColCat)=BonusCat)*ROW(LH_Data)))))</f>
        <v/>
      </c>
      <c r="BH87" s="16" t="str">
        <f aca="false">IF(AJ87=0,"",IF(EOMONTH(AsOfDate,-1)&lt;AK87,-1,12*(YEAR(EOMONTH(AsOfDate,-1))-YEAR(AK87))+MONTH(EOMONTH(AsOfDate,-1))-MONTH(AK87)-IF(DAY(EOMONTH(AsOfDate,-1))&lt;MIN(DAY(AK87),DAY(EOMONTH(EOMONTH(AsOfDate,-1),0))),1,0)))</f>
        <v/>
      </c>
      <c r="BI87" s="16" t="str">
        <f aca="false">IF(AJ87=0,"",IF(OR(AL87&lt;2,AN87&gt;EOMONTH(AsOfDate,-1)),BH87,IF((AN87-1)&lt;AK87,-1,12*(YEAR((AN87-1))-YEAR(AK87))+MONTH((AN87-1))-MONTH(AK87)-IF(DAY((AN87-1))&lt;MIN(DAY(AK87),DAY(EOMONTH((AN87-1),0))),1,0))))</f>
        <v/>
      </c>
      <c r="BJ87" s="16" t="str">
        <f aca="false">IF(AJ87=0,"",IF(OR(AL87&lt;3,AO87&gt;EOMONTH(AsOfDate,-1)),BH87,IF((AO87-1)&lt;AK87,-1,12*(YEAR((AO87-1))-YEAR(AK87))+MONTH((AO87-1))-MONTH(AK87)-IF(DAY((AO87-1))&lt;MIN(DAY(AK87),DAY(EOMONTH((AO87-1),0))),1,0))))</f>
        <v/>
      </c>
      <c r="BK87" s="16"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16" t="str">
        <f aca="false">IF(AJ87=0,"",IF(AV87="FT",IF(AW87&lt;FT_First,"",IF(AW87&lt;FT_Y5,FT_First+FT_Int1*INT((AW87-FT_First)/FT_Int1),FT_Y5+FT_Int2*INT((AW87-FT_Y5)/FT_Int2))),IF(AV87="PT",IF(AW87&lt;PT_First,"",PT_First+PT_Int*INT((AW87-PT_First)/PT_Int)),"")))</f>
        <v/>
      </c>
      <c r="BM87" s="16" t="str">
        <f aca="false">IF(AJ87=0,"",IF((SchemeStart-1)&lt;AK87,-1,12*(YEAR((SchemeStart-1))-YEAR(AK87))+MONTH((SchemeStart-1))-MONTH(AK87)-IF(DAY((SchemeStart-1))&lt;MIN(DAY(AK87),DAY(EOMONTH((SchemeStart-1),0))),1,0)))</f>
        <v/>
      </c>
      <c r="BN87" s="16" t="str">
        <f aca="false">IF(AJ87=0,"",IF(OR(AL87&lt;2,AN87&gt;(SchemeStart-1)),BM87,IF((AN87-1)&lt;AK87,-1,12*(YEAR((AN87-1))-YEAR(AK87))+MONTH((AN87-1))-MONTH(AK87)-IF(DAY((AN87-1))&lt;MIN(DAY(AK87),DAY(EOMONTH((AN87-1),0))),1,0))))</f>
        <v/>
      </c>
      <c r="BO87" s="16" t="str">
        <f aca="false">IF(AJ87=0,"",IF(OR(AL87&lt;3,AO87&gt;(SchemeStart-1)),BM87,IF((AO87-1)&lt;AK87,-1,12*(YEAR((AO87-1))-YEAR(AK87))+MONTH((AO87-1))-MONTH(AK87)-IF(DAY((AO87-1))&lt;MIN(DAY(AK87),DAY(EOMONTH((AO87-1),0))),1,0))))</f>
        <v/>
      </c>
      <c r="BP87" s="16"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12"/>
      <c r="B88" s="12"/>
      <c r="C88" s="12"/>
      <c r="D88" s="13"/>
      <c r="E88" s="14" t="str">
        <f aca="false">IF(OR(AJ88=0,$D88=""),"",DATE(YEAR(AsOfDate)+IF(DATE(YEAR(AsOfDate),MONTH($D88),DAY($D88))&lt;=AsOfDate,1,0),MONTH($D88),DAY($D88)))</f>
        <v/>
      </c>
      <c r="F88" s="13"/>
      <c r="G88" s="13"/>
      <c r="H88" s="13"/>
      <c r="I88" s="13"/>
      <c r="J88" s="13"/>
      <c r="K88" s="14" t="str">
        <f aca="false">IF(AJ88=0,"",DATE(YEAR(AsOfDate)+IF(DATE(YEAR(AsOfDate),MONTH(AK88),DAY(AK88))&lt;=AsOfDate,1,0),MONTH(AK88),DAY(AK88)))</f>
        <v/>
      </c>
      <c r="L88" s="15" t="str">
        <f aca="false">IF(AJ88=0,"",ROUND((AsOfDate-AK88)/365.25,1))</f>
        <v/>
      </c>
      <c r="M88" s="16" t="str">
        <f aca="false">IF(AJ88=0,"",IF(AsOfDate&lt;AK88,"-",DATEDIF(AK88,AsOfDate,"y")&amp;"y "&amp;DATEDIF(AK88,AsOfDate,"ym")&amp;"m "&amp;DATEDIF(AK88,AsOfDate,"md")&amp;"d"))</f>
        <v/>
      </c>
      <c r="N88" s="17" t="str">
        <f aca="false">IF(AJ88=0,"",O88*HoursPerDay)</f>
        <v/>
      </c>
      <c r="O88" s="17" t="str">
        <f aca="false">IF(AJ88=0,"",MAX(0,BC88-BP88))</f>
        <v/>
      </c>
      <c r="P88" s="18"/>
      <c r="Q88" s="16"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16" t="str">
        <f aca="false">IF(AJ88=0,"",IF(AV88="None",IF(O88&gt;0,"No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IF(AJ88=0,"",IF(AV88="None","",EDATE(AK88,BE88)))</f>
        <v/>
      </c>
      <c r="T88" s="17" t="str">
        <f aca="false">IF(AJ88=0,"",IF(NOT(LH_Ready),"",IF($F88&gt;PFYDate,0,IF(LH_ColPeriod=0,W88-U88+V88,SUMIFS(INDEX(LH_Data,0,LH_ColAcc),INDEX(LH_Data,0,LH_ColFirst),$A88,INDEX(LH_Data,0,LH_ColSur),$B88,INDEX(LH_Data,0,LH_ColCat),BonusCat,INDEX(LH_Data,0,LH_ColPeriod),LH_OpenLabel)*UnitFactor))))</f>
        <v/>
      </c>
      <c r="U88" s="17" t="str">
        <f aca="false">IF(AJ88=0,"",IF(NOT(LH_Ready),"",SUMIFS(INDEX(LH_Data,0,LH_ColAcc),INDEX(LH_Data,0,LH_ColFirst),$A88,INDEX(LH_Data,0,LH_ColSur),$B88,INDEX(LH_Data,0,LH_ColCat),BonusCat,INDEX(LH_Data,0,LH_ColStart),"&gt;="&amp;AK88)*UnitFactor))</f>
        <v/>
      </c>
      <c r="V88" s="17" t="str">
        <f aca="false">IF(AJ88=0,"",IF(NOT(LH_Ready),"",SUMIFS(INDEX(LH_Data,0,LH_ColTaken),INDEX(LH_Data,0,LH_ColFirst),$A88,INDEX(LH_Data,0,LH_ColSur),$B88,INDEX(LH_Data,0,LH_ColCat),BonusCat,INDEX(LH_Data,0,LH_ColStart),"&gt;="&amp;AK88)*UnitFactor))</f>
        <v/>
      </c>
      <c r="W88" s="17" t="str">
        <f aca="false">IF(AJ88=0,"",IF(NOT(LH_Ready),"",IF(BG88=0,0,INDEX(INDEX(LH_Data,0,LH_ColClose),BG88-1)*UnitFactor)))</f>
        <v/>
      </c>
      <c r="X88" s="17" t="str">
        <f aca="false">IF(AJ88=0,"",(MAX(0,BC88-BP88)-MAX(0,BD88-BP88))*HoursPerDay)</f>
        <v/>
      </c>
      <c r="Y88" s="17"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16" t="str">
        <f aca="false">IF(OR(AJ88=0,Y88=""),"",IF(Y88&gt;0,"Yes","No"))</f>
        <v/>
      </c>
      <c r="AA88" s="16"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17" t="str">
        <f aca="false">IF(OR(AJ88=0,T88=""),"",MAX(0,BD88-BP88)*HoursPerDay-T88)</f>
        <v/>
      </c>
      <c r="AC88" s="16" t="str">
        <f aca="false">IF(AJ88=0,"",BF88)</f>
        <v/>
      </c>
      <c r="AD88" s="16"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17" t="str">
        <f aca="false">IF(AJ88=0,"",O88-MAX(0,BK88-BP88))</f>
        <v/>
      </c>
      <c r="AF88" s="14" t="str">
        <f aca="false">IF(OR(AJ88=0,AE88="",N(AE88)=0,BL88=""),"",EDATE(AK88,BL88))</f>
        <v/>
      </c>
      <c r="AG88" s="17" t="str">
        <f aca="false">IF(AJ88=0,"",MIN(BC88,BP88))</f>
        <v/>
      </c>
      <c r="AH88" s="12"/>
      <c r="AI88" s="12"/>
      <c r="AJ88" s="16" t="n">
        <f aca="false">IF(OR(LEN($A88&amp;$B88)=0,$F88=""),0,1)</f>
        <v>0</v>
      </c>
      <c r="AK88" s="14" t="str">
        <f aca="false">IF(AJ88=0,"",IF(PreSchemeCounts="No",MAX(SchemeStart,IF($J88&lt;&gt;"",$J88,IF(OR(CasualCounts="Yes",COUNT($G88:$I88)=0),$F88,IF(Apply2026="No",IF($I88="",$F88,$I88),IF(COUNT($H88:$I88)=0,$F88,MIN($H88:$I88)))))),IF($J88&lt;&gt;"",$J88,IF(OR(CasualCounts="Yes",COUNT($G88:$I88)=0),$F88,IF(Apply2026="No",IF($I88="",$F88,$I88),IF(COUNT($H88:$I88)=0,$F88,MIN($H88:$I88)))))))</f>
        <v/>
      </c>
      <c r="AL88" s="16" t="str">
        <f aca="false">IF(AJ88=0,"",COUNT($G88:$I88))</f>
        <v/>
      </c>
      <c r="AM88" s="14" t="str">
        <f aca="false">IF(AJ88=0,"",IFERROR(SMALL($G88:$I88,1),""))</f>
        <v/>
      </c>
      <c r="AN88" s="14" t="str">
        <f aca="false">IF(AJ88=0,"",IFERROR(SMALL($G88:$I88,2),""))</f>
        <v/>
      </c>
      <c r="AO88" s="14" t="str">
        <f aca="false">IF(AJ88=0,"",IFERROR(SMALL($G88:$I88,3),""))</f>
        <v/>
      </c>
      <c r="AP88" s="16" t="str">
        <f aca="false">IF(AJ88=0,"",IF(AM88="","",IF(AM88=$H88,"Part-Time",IF(AM88=$I88,"Full-Time","Casual"))))</f>
        <v/>
      </c>
      <c r="AQ88" s="16" t="str">
        <f aca="false">IF(AJ88=0,"",IF(AN88="","",IF(AN88=$H88,"Part-Time",IF(AN88=$I88,"Full-Time","Casual"))))</f>
        <v/>
      </c>
      <c r="AR88" s="16" t="str">
        <f aca="false">IF(AJ88=0,"",IF(AO88="","",IF(AO88=$H88,"Part-Time",IF(AO88=$I88,"Full-Time","Casual"))))</f>
        <v/>
      </c>
      <c r="AS88" s="16"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16" t="str">
        <f aca="false">IF(AJ88=0,"",IF(AL88&lt;2,"",IF(OR(ISNUMBER(SEARCH("full",AQ88)),UPPER(TRIM(AQ88))="FT",UPPER(TRIM(AQ88))="FTE"),"FT",IF(AND(OR(ISNUMBER(SEARCH("part",AQ88)),UPPER(TRIM(AQ88))="PT",UPPER(TRIM(AQ88))="PTE"),Apply2026="Yes",OR($P88="",N($P88)&gt;=PT_MinHours)),"PT","None"))))</f>
        <v/>
      </c>
      <c r="AU88" s="16" t="str">
        <f aca="false">IF(AJ88=0,"",IF(AL88&lt;3,"",IF(OR(ISNUMBER(SEARCH("full",AR88)),UPPER(TRIM(AR88))="FT",UPPER(TRIM(AR88))="FTE"),"FT",IF(AND(OR(ISNUMBER(SEARCH("part",AR88)),UPPER(TRIM(AR88))="PT",UPPER(TRIM(AR88))="PTE"),Apply2026="Yes",OR($P88="",N($P88)&gt;=PT_MinHours)),"PT","None"))))</f>
        <v/>
      </c>
      <c r="AV88" s="16" t="str">
        <f aca="false">IF(AJ88=0,"",IF(AND(AL88&gt;=3,AO88&lt;=AsOfDate),AU88,IF(AND(AL88&gt;=2,AN88&lt;=AsOfDate),AT88,AS88)))</f>
        <v/>
      </c>
      <c r="AW88" s="16" t="str">
        <f aca="false">IF(AJ88=0,"",IF(AsOfDate&lt;AK88,-1,12*(YEAR(AsOfDate)-YEAR(AK88))+MONTH(AsOfDate)-MONTH(AK88)-IF(DAY(AsOfDate)&lt;MIN(DAY(AK88),DAY(EOMONTH(AsOfDate,0))),1,0)))</f>
        <v/>
      </c>
      <c r="AX88" s="16" t="str">
        <f aca="false">IF(AJ88=0,"",IF(OR(AL88&lt;2,AN88&gt;AsOfDate),AW88,IF((AN88-1)&lt;AK88,-1,12*(YEAR((AN88-1))-YEAR(AK88))+MONTH((AN88-1))-MONTH(AK88)-IF(DAY((AN88-1))&lt;MIN(DAY(AK88),DAY(EOMONTH((AN88-1),0))),1,0))))</f>
        <v/>
      </c>
      <c r="AY88" s="16" t="str">
        <f aca="false">IF(AJ88=0,"",IF(OR(AL88&lt;3,AO88&gt;AsOfDate),AW88,IF((AO88-1)&lt;AK88,-1,12*(YEAR((AO88-1))-YEAR(AK88))+MONTH((AO88-1))-MONTH(AK88)-IF(DAY((AO88-1))&lt;MIN(DAY(AK88),DAY(EOMONTH((AO88-1),0))),1,0))))</f>
        <v/>
      </c>
      <c r="AZ88" s="16" t="str">
        <f aca="false">IF(AJ88=0,"",IF(PFYDate&lt;AK88,-1,12*(YEAR(PFYDate)-YEAR(AK88))+MONTH(PFYDate)-MONTH(AK88)-IF(DAY(PFYDate)&lt;MIN(DAY(AK88),DAY(EOMONTH(PFYDate,0))),1,0)))</f>
        <v/>
      </c>
      <c r="BA88" s="16" t="str">
        <f aca="false">IF(AJ88=0,"",IF(OR(AL88&lt;2,AN88&gt;PFYDate),AZ88,IF((AN88-1)&lt;AK88,-1,12*(YEAR((AN88-1))-YEAR(AK88))+MONTH((AN88-1))-MONTH(AK88)-IF(DAY((AN88-1))&lt;MIN(DAY(AK88),DAY(EOMONTH((AN88-1),0))),1,0))))</f>
        <v/>
      </c>
      <c r="BB88" s="16" t="str">
        <f aca="false">IF(AJ88=0,"",IF(OR(AL88&lt;3,AO88&gt;PFYDate),AZ88,IF((AO88-1)&lt;AK88,-1,12*(YEAR((AO88-1))-YEAR(AK88))+MONTH((AO88-1))-MONTH(AK88)-IF(DAY((AO88-1))&lt;MIN(DAY(AK88),DAY(EOMONTH((AO88-1),0))),1,0))))</f>
        <v/>
      </c>
      <c r="BC88" s="16"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16"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16" t="str">
        <f aca="false">IF(AJ88=0,"",IF(AV88="FT",IF(AW88&lt;FT_First,FT_First,IF(AW88&lt;FT_Y5,MIN(FT_Y5,FT_First+FT_Int1*(INT((AW88-FT_First)/FT_Int1)+1)),FT_Y5+12*INT((AW88-FT_Y5)/12)+FT_Int2*(INT(MOD(AW88-FT_Y5,12)/FT_Int2)+1))),IF(AV88="PT",IF(AW88&lt;PT_First,PT_First,PT_First+PT_Int*(INT((AW88-PT_First)/PT_Int)+1)),"")))</f>
        <v/>
      </c>
      <c r="BF88" s="16" t="str">
        <f aca="false">IF(AJ88=0,"",IF(NOT(LH_Ready),0,COUNTIFS(INDEX(LH_Data,0,LH_ColFirst),$A88,INDEX(LH_Data,0,LH_ColSur),$B88,INDEX(LH_Data,0,LH_ColCat),BonusCat)))</f>
        <v/>
      </c>
      <c r="BG88" s="16" t="str">
        <f aca="false">IF(AJ88=0,"",IF(OR(NOT(LH_Ready),BF88=0),0,SUMPRODUCT(MAX((INDEX(LH_Data,0,LH_ColFirst)=$A88)*(INDEX(LH_Data,0,LH_ColSur)=$B88)*(INDEX(LH_Data,0,LH_ColCat)=BonusCat)*ROW(LH_Data)))))</f>
        <v/>
      </c>
      <c r="BH88" s="16" t="str">
        <f aca="false">IF(AJ88=0,"",IF(EOMONTH(AsOfDate,-1)&lt;AK88,-1,12*(YEAR(EOMONTH(AsOfDate,-1))-YEAR(AK88))+MONTH(EOMONTH(AsOfDate,-1))-MONTH(AK88)-IF(DAY(EOMONTH(AsOfDate,-1))&lt;MIN(DAY(AK88),DAY(EOMONTH(EOMONTH(AsOfDate,-1),0))),1,0)))</f>
        <v/>
      </c>
      <c r="BI88" s="16" t="str">
        <f aca="false">IF(AJ88=0,"",IF(OR(AL88&lt;2,AN88&gt;EOMONTH(AsOfDate,-1)),BH88,IF((AN88-1)&lt;AK88,-1,12*(YEAR((AN88-1))-YEAR(AK88))+MONTH((AN88-1))-MONTH(AK88)-IF(DAY((AN88-1))&lt;MIN(DAY(AK88),DAY(EOMONTH((AN88-1),0))),1,0))))</f>
        <v/>
      </c>
      <c r="BJ88" s="16" t="str">
        <f aca="false">IF(AJ88=0,"",IF(OR(AL88&lt;3,AO88&gt;EOMONTH(AsOfDate,-1)),BH88,IF((AO88-1)&lt;AK88,-1,12*(YEAR((AO88-1))-YEAR(AK88))+MONTH((AO88-1))-MONTH(AK88)-IF(DAY((AO88-1))&lt;MIN(DAY(AK88),DAY(EOMONTH((AO88-1),0))),1,0))))</f>
        <v/>
      </c>
      <c r="BK88" s="16"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16" t="str">
        <f aca="false">IF(AJ88=0,"",IF(AV88="FT",IF(AW88&lt;FT_First,"",IF(AW88&lt;FT_Y5,FT_First+FT_Int1*INT((AW88-FT_First)/FT_Int1),FT_Y5+FT_Int2*INT((AW88-FT_Y5)/FT_Int2))),IF(AV88="PT",IF(AW88&lt;PT_First,"",PT_First+PT_Int*INT((AW88-PT_First)/PT_Int)),"")))</f>
        <v/>
      </c>
      <c r="BM88" s="16" t="str">
        <f aca="false">IF(AJ88=0,"",IF((SchemeStart-1)&lt;AK88,-1,12*(YEAR((SchemeStart-1))-YEAR(AK88))+MONTH((SchemeStart-1))-MONTH(AK88)-IF(DAY((SchemeStart-1))&lt;MIN(DAY(AK88),DAY(EOMONTH((SchemeStart-1),0))),1,0)))</f>
        <v/>
      </c>
      <c r="BN88" s="16" t="str">
        <f aca="false">IF(AJ88=0,"",IF(OR(AL88&lt;2,AN88&gt;(SchemeStart-1)),BM88,IF((AN88-1)&lt;AK88,-1,12*(YEAR((AN88-1))-YEAR(AK88))+MONTH((AN88-1))-MONTH(AK88)-IF(DAY((AN88-1))&lt;MIN(DAY(AK88),DAY(EOMONTH((AN88-1),0))),1,0))))</f>
        <v/>
      </c>
      <c r="BO88" s="16" t="str">
        <f aca="false">IF(AJ88=0,"",IF(OR(AL88&lt;3,AO88&gt;(SchemeStart-1)),BM88,IF((AO88-1)&lt;AK88,-1,12*(YEAR((AO88-1))-YEAR(AK88))+MONTH((AO88-1))-MONTH(AK88)-IF(DAY((AO88-1))&lt;MIN(DAY(AK88),DAY(EOMONTH((AO88-1),0))),1,0))))</f>
        <v/>
      </c>
      <c r="BP88" s="16"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12"/>
      <c r="B89" s="12"/>
      <c r="C89" s="12"/>
      <c r="D89" s="13"/>
      <c r="E89" s="14" t="str">
        <f aca="false">IF(OR(AJ89=0,$D89=""),"",DATE(YEAR(AsOfDate)+IF(DATE(YEAR(AsOfDate),MONTH($D89),DAY($D89))&lt;=AsOfDate,1,0),MONTH($D89),DAY($D89)))</f>
        <v/>
      </c>
      <c r="F89" s="13"/>
      <c r="G89" s="13"/>
      <c r="H89" s="13"/>
      <c r="I89" s="13"/>
      <c r="J89" s="13"/>
      <c r="K89" s="14" t="str">
        <f aca="false">IF(AJ89=0,"",DATE(YEAR(AsOfDate)+IF(DATE(YEAR(AsOfDate),MONTH(AK89),DAY(AK89))&lt;=AsOfDate,1,0),MONTH(AK89),DAY(AK89)))</f>
        <v/>
      </c>
      <c r="L89" s="15" t="str">
        <f aca="false">IF(AJ89=0,"",ROUND((AsOfDate-AK89)/365.25,1))</f>
        <v/>
      </c>
      <c r="M89" s="16" t="str">
        <f aca="false">IF(AJ89=0,"",IF(AsOfDate&lt;AK89,"-",DATEDIF(AK89,AsOfDate,"y")&amp;"y "&amp;DATEDIF(AK89,AsOfDate,"ym")&amp;"m "&amp;DATEDIF(AK89,AsOfDate,"md")&amp;"d"))</f>
        <v/>
      </c>
      <c r="N89" s="17" t="str">
        <f aca="false">IF(AJ89=0,"",O89*HoursPerDay)</f>
        <v/>
      </c>
      <c r="O89" s="17" t="str">
        <f aca="false">IF(AJ89=0,"",MAX(0,BC89-BP89))</f>
        <v/>
      </c>
      <c r="P89" s="18"/>
      <c r="Q89" s="16"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16" t="str">
        <f aca="false">IF(AJ89=0,"",IF(AV89="None",IF(O89&gt;0,"No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IF(AJ89=0,"",IF(AV89="None","",EDATE(AK89,BE89)))</f>
        <v/>
      </c>
      <c r="T89" s="17" t="str">
        <f aca="false">IF(AJ89=0,"",IF(NOT(LH_Ready),"",IF($F89&gt;PFYDate,0,IF(LH_ColPeriod=0,W89-U89+V89,SUMIFS(INDEX(LH_Data,0,LH_ColAcc),INDEX(LH_Data,0,LH_ColFirst),$A89,INDEX(LH_Data,0,LH_ColSur),$B89,INDEX(LH_Data,0,LH_ColCat),BonusCat,INDEX(LH_Data,0,LH_ColPeriod),LH_OpenLabel)*UnitFactor))))</f>
        <v/>
      </c>
      <c r="U89" s="17" t="str">
        <f aca="false">IF(AJ89=0,"",IF(NOT(LH_Ready),"",SUMIFS(INDEX(LH_Data,0,LH_ColAcc),INDEX(LH_Data,0,LH_ColFirst),$A89,INDEX(LH_Data,0,LH_ColSur),$B89,INDEX(LH_Data,0,LH_ColCat),BonusCat,INDEX(LH_Data,0,LH_ColStart),"&gt;="&amp;AK89)*UnitFactor))</f>
        <v/>
      </c>
      <c r="V89" s="17" t="str">
        <f aca="false">IF(AJ89=0,"",IF(NOT(LH_Ready),"",SUMIFS(INDEX(LH_Data,0,LH_ColTaken),INDEX(LH_Data,0,LH_ColFirst),$A89,INDEX(LH_Data,0,LH_ColSur),$B89,INDEX(LH_Data,0,LH_ColCat),BonusCat,INDEX(LH_Data,0,LH_ColStart),"&gt;="&amp;AK89)*UnitFactor))</f>
        <v/>
      </c>
      <c r="W89" s="17" t="str">
        <f aca="false">IF(AJ89=0,"",IF(NOT(LH_Ready),"",IF(BG89=0,0,INDEX(INDEX(LH_Data,0,LH_ColClose),BG89-1)*UnitFactor)))</f>
        <v/>
      </c>
      <c r="X89" s="17" t="str">
        <f aca="false">IF(AJ89=0,"",(MAX(0,BC89-BP89)-MAX(0,BD89-BP89))*HoursPerDay)</f>
        <v/>
      </c>
      <c r="Y89" s="17"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16" t="str">
        <f aca="false">IF(OR(AJ89=0,Y89=""),"",IF(Y89&gt;0,"Yes","No"))</f>
        <v/>
      </c>
      <c r="AA89" s="16"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17" t="str">
        <f aca="false">IF(OR(AJ89=0,T89=""),"",MAX(0,BD89-BP89)*HoursPerDay-T89)</f>
        <v/>
      </c>
      <c r="AC89" s="16" t="str">
        <f aca="false">IF(AJ89=0,"",BF89)</f>
        <v/>
      </c>
      <c r="AD89" s="16"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17" t="str">
        <f aca="false">IF(AJ89=0,"",O89-MAX(0,BK89-BP89))</f>
        <v/>
      </c>
      <c r="AF89" s="14" t="str">
        <f aca="false">IF(OR(AJ89=0,AE89="",N(AE89)=0,BL89=""),"",EDATE(AK89,BL89))</f>
        <v/>
      </c>
      <c r="AG89" s="17" t="str">
        <f aca="false">IF(AJ89=0,"",MIN(BC89,BP89))</f>
        <v/>
      </c>
      <c r="AH89" s="12"/>
      <c r="AI89" s="12"/>
      <c r="AJ89" s="16" t="n">
        <f aca="false">IF(OR(LEN($A89&amp;$B89)=0,$F89=""),0,1)</f>
        <v>0</v>
      </c>
      <c r="AK89" s="14" t="str">
        <f aca="false">IF(AJ89=0,"",IF(PreSchemeCounts="No",MAX(SchemeStart,IF($J89&lt;&gt;"",$J89,IF(OR(CasualCounts="Yes",COUNT($G89:$I89)=0),$F89,IF(Apply2026="No",IF($I89="",$F89,$I89),IF(COUNT($H89:$I89)=0,$F89,MIN($H89:$I89)))))),IF($J89&lt;&gt;"",$J89,IF(OR(CasualCounts="Yes",COUNT($G89:$I89)=0),$F89,IF(Apply2026="No",IF($I89="",$F89,$I89),IF(COUNT($H89:$I89)=0,$F89,MIN($H89:$I89)))))))</f>
        <v/>
      </c>
      <c r="AL89" s="16" t="str">
        <f aca="false">IF(AJ89=0,"",COUNT($G89:$I89))</f>
        <v/>
      </c>
      <c r="AM89" s="14" t="str">
        <f aca="false">IF(AJ89=0,"",IFERROR(SMALL($G89:$I89,1),""))</f>
        <v/>
      </c>
      <c r="AN89" s="14" t="str">
        <f aca="false">IF(AJ89=0,"",IFERROR(SMALL($G89:$I89,2),""))</f>
        <v/>
      </c>
      <c r="AO89" s="14" t="str">
        <f aca="false">IF(AJ89=0,"",IFERROR(SMALL($G89:$I89,3),""))</f>
        <v/>
      </c>
      <c r="AP89" s="16" t="str">
        <f aca="false">IF(AJ89=0,"",IF(AM89="","",IF(AM89=$H89,"Part-Time",IF(AM89=$I89,"Full-Time","Casual"))))</f>
        <v/>
      </c>
      <c r="AQ89" s="16" t="str">
        <f aca="false">IF(AJ89=0,"",IF(AN89="","",IF(AN89=$H89,"Part-Time",IF(AN89=$I89,"Full-Time","Casual"))))</f>
        <v/>
      </c>
      <c r="AR89" s="16" t="str">
        <f aca="false">IF(AJ89=0,"",IF(AO89="","",IF(AO89=$H89,"Part-Time",IF(AO89=$I89,"Full-Time","Casual"))))</f>
        <v/>
      </c>
      <c r="AS89" s="16"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16" t="str">
        <f aca="false">IF(AJ89=0,"",IF(AL89&lt;2,"",IF(OR(ISNUMBER(SEARCH("full",AQ89)),UPPER(TRIM(AQ89))="FT",UPPER(TRIM(AQ89))="FTE"),"FT",IF(AND(OR(ISNUMBER(SEARCH("part",AQ89)),UPPER(TRIM(AQ89))="PT",UPPER(TRIM(AQ89))="PTE"),Apply2026="Yes",OR($P89="",N($P89)&gt;=PT_MinHours)),"PT","None"))))</f>
        <v/>
      </c>
      <c r="AU89" s="16" t="str">
        <f aca="false">IF(AJ89=0,"",IF(AL89&lt;3,"",IF(OR(ISNUMBER(SEARCH("full",AR89)),UPPER(TRIM(AR89))="FT",UPPER(TRIM(AR89))="FTE"),"FT",IF(AND(OR(ISNUMBER(SEARCH("part",AR89)),UPPER(TRIM(AR89))="PT",UPPER(TRIM(AR89))="PTE"),Apply2026="Yes",OR($P89="",N($P89)&gt;=PT_MinHours)),"PT","None"))))</f>
        <v/>
      </c>
      <c r="AV89" s="16" t="str">
        <f aca="false">IF(AJ89=0,"",IF(AND(AL89&gt;=3,AO89&lt;=AsOfDate),AU89,IF(AND(AL89&gt;=2,AN89&lt;=AsOfDate),AT89,AS89)))</f>
        <v/>
      </c>
      <c r="AW89" s="16" t="str">
        <f aca="false">IF(AJ89=0,"",IF(AsOfDate&lt;AK89,-1,12*(YEAR(AsOfDate)-YEAR(AK89))+MONTH(AsOfDate)-MONTH(AK89)-IF(DAY(AsOfDate)&lt;MIN(DAY(AK89),DAY(EOMONTH(AsOfDate,0))),1,0)))</f>
        <v/>
      </c>
      <c r="AX89" s="16" t="str">
        <f aca="false">IF(AJ89=0,"",IF(OR(AL89&lt;2,AN89&gt;AsOfDate),AW89,IF((AN89-1)&lt;AK89,-1,12*(YEAR((AN89-1))-YEAR(AK89))+MONTH((AN89-1))-MONTH(AK89)-IF(DAY((AN89-1))&lt;MIN(DAY(AK89),DAY(EOMONTH((AN89-1),0))),1,0))))</f>
        <v/>
      </c>
      <c r="AY89" s="16" t="str">
        <f aca="false">IF(AJ89=0,"",IF(OR(AL89&lt;3,AO89&gt;AsOfDate),AW89,IF((AO89-1)&lt;AK89,-1,12*(YEAR((AO89-1))-YEAR(AK89))+MONTH((AO89-1))-MONTH(AK89)-IF(DAY((AO89-1))&lt;MIN(DAY(AK89),DAY(EOMONTH((AO89-1),0))),1,0))))</f>
        <v/>
      </c>
      <c r="AZ89" s="16" t="str">
        <f aca="false">IF(AJ89=0,"",IF(PFYDate&lt;AK89,-1,12*(YEAR(PFYDate)-YEAR(AK89))+MONTH(PFYDate)-MONTH(AK89)-IF(DAY(PFYDate)&lt;MIN(DAY(AK89),DAY(EOMONTH(PFYDate,0))),1,0)))</f>
        <v/>
      </c>
      <c r="BA89" s="16" t="str">
        <f aca="false">IF(AJ89=0,"",IF(OR(AL89&lt;2,AN89&gt;PFYDate),AZ89,IF((AN89-1)&lt;AK89,-1,12*(YEAR((AN89-1))-YEAR(AK89))+MONTH((AN89-1))-MONTH(AK89)-IF(DAY((AN89-1))&lt;MIN(DAY(AK89),DAY(EOMONTH((AN89-1),0))),1,0))))</f>
        <v/>
      </c>
      <c r="BB89" s="16" t="str">
        <f aca="false">IF(AJ89=0,"",IF(OR(AL89&lt;3,AO89&gt;PFYDate),AZ89,IF((AO89-1)&lt;AK89,-1,12*(YEAR((AO89-1))-YEAR(AK89))+MONTH((AO89-1))-MONTH(AK89)-IF(DAY((AO89-1))&lt;MIN(DAY(AK89),DAY(EOMONTH((AO89-1),0))),1,0))))</f>
        <v/>
      </c>
      <c r="BC89" s="16"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16"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16" t="str">
        <f aca="false">IF(AJ89=0,"",IF(AV89="FT",IF(AW89&lt;FT_First,FT_First,IF(AW89&lt;FT_Y5,MIN(FT_Y5,FT_First+FT_Int1*(INT((AW89-FT_First)/FT_Int1)+1)),FT_Y5+12*INT((AW89-FT_Y5)/12)+FT_Int2*(INT(MOD(AW89-FT_Y5,12)/FT_Int2)+1))),IF(AV89="PT",IF(AW89&lt;PT_First,PT_First,PT_First+PT_Int*(INT((AW89-PT_First)/PT_Int)+1)),"")))</f>
        <v/>
      </c>
      <c r="BF89" s="16" t="str">
        <f aca="false">IF(AJ89=0,"",IF(NOT(LH_Ready),0,COUNTIFS(INDEX(LH_Data,0,LH_ColFirst),$A89,INDEX(LH_Data,0,LH_ColSur),$B89,INDEX(LH_Data,0,LH_ColCat),BonusCat)))</f>
        <v/>
      </c>
      <c r="BG89" s="16" t="str">
        <f aca="false">IF(AJ89=0,"",IF(OR(NOT(LH_Ready),BF89=0),0,SUMPRODUCT(MAX((INDEX(LH_Data,0,LH_ColFirst)=$A89)*(INDEX(LH_Data,0,LH_ColSur)=$B89)*(INDEX(LH_Data,0,LH_ColCat)=BonusCat)*ROW(LH_Data)))))</f>
        <v/>
      </c>
      <c r="BH89" s="16" t="str">
        <f aca="false">IF(AJ89=0,"",IF(EOMONTH(AsOfDate,-1)&lt;AK89,-1,12*(YEAR(EOMONTH(AsOfDate,-1))-YEAR(AK89))+MONTH(EOMONTH(AsOfDate,-1))-MONTH(AK89)-IF(DAY(EOMONTH(AsOfDate,-1))&lt;MIN(DAY(AK89),DAY(EOMONTH(EOMONTH(AsOfDate,-1),0))),1,0)))</f>
        <v/>
      </c>
      <c r="BI89" s="16" t="str">
        <f aca="false">IF(AJ89=0,"",IF(OR(AL89&lt;2,AN89&gt;EOMONTH(AsOfDate,-1)),BH89,IF((AN89-1)&lt;AK89,-1,12*(YEAR((AN89-1))-YEAR(AK89))+MONTH((AN89-1))-MONTH(AK89)-IF(DAY((AN89-1))&lt;MIN(DAY(AK89),DAY(EOMONTH((AN89-1),0))),1,0))))</f>
        <v/>
      </c>
      <c r="BJ89" s="16" t="str">
        <f aca="false">IF(AJ89=0,"",IF(OR(AL89&lt;3,AO89&gt;EOMONTH(AsOfDate,-1)),BH89,IF((AO89-1)&lt;AK89,-1,12*(YEAR((AO89-1))-YEAR(AK89))+MONTH((AO89-1))-MONTH(AK89)-IF(DAY((AO89-1))&lt;MIN(DAY(AK89),DAY(EOMONTH((AO89-1),0))),1,0))))</f>
        <v/>
      </c>
      <c r="BK89" s="16"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16" t="str">
        <f aca="false">IF(AJ89=0,"",IF(AV89="FT",IF(AW89&lt;FT_First,"",IF(AW89&lt;FT_Y5,FT_First+FT_Int1*INT((AW89-FT_First)/FT_Int1),FT_Y5+FT_Int2*INT((AW89-FT_Y5)/FT_Int2))),IF(AV89="PT",IF(AW89&lt;PT_First,"",PT_First+PT_Int*INT((AW89-PT_First)/PT_Int)),"")))</f>
        <v/>
      </c>
      <c r="BM89" s="16" t="str">
        <f aca="false">IF(AJ89=0,"",IF((SchemeStart-1)&lt;AK89,-1,12*(YEAR((SchemeStart-1))-YEAR(AK89))+MONTH((SchemeStart-1))-MONTH(AK89)-IF(DAY((SchemeStart-1))&lt;MIN(DAY(AK89),DAY(EOMONTH((SchemeStart-1),0))),1,0)))</f>
        <v/>
      </c>
      <c r="BN89" s="16" t="str">
        <f aca="false">IF(AJ89=0,"",IF(OR(AL89&lt;2,AN89&gt;(SchemeStart-1)),BM89,IF((AN89-1)&lt;AK89,-1,12*(YEAR((AN89-1))-YEAR(AK89))+MONTH((AN89-1))-MONTH(AK89)-IF(DAY((AN89-1))&lt;MIN(DAY(AK89),DAY(EOMONTH((AN89-1),0))),1,0))))</f>
        <v/>
      </c>
      <c r="BO89" s="16" t="str">
        <f aca="false">IF(AJ89=0,"",IF(OR(AL89&lt;3,AO89&gt;(SchemeStart-1)),BM89,IF((AO89-1)&lt;AK89,-1,12*(YEAR((AO89-1))-YEAR(AK89))+MONTH((AO89-1))-MONTH(AK89)-IF(DAY((AO89-1))&lt;MIN(DAY(AK89),DAY(EOMONTH((AO89-1),0))),1,0))))</f>
        <v/>
      </c>
      <c r="BP89" s="16"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12"/>
      <c r="B90" s="12"/>
      <c r="C90" s="12"/>
      <c r="D90" s="13"/>
      <c r="E90" s="14" t="str">
        <f aca="false">IF(OR(AJ90=0,$D90=""),"",DATE(YEAR(AsOfDate)+IF(DATE(YEAR(AsOfDate),MONTH($D90),DAY($D90))&lt;=AsOfDate,1,0),MONTH($D90),DAY($D90)))</f>
        <v/>
      </c>
      <c r="F90" s="13"/>
      <c r="G90" s="13"/>
      <c r="H90" s="13"/>
      <c r="I90" s="13"/>
      <c r="J90" s="13"/>
      <c r="K90" s="14" t="str">
        <f aca="false">IF(AJ90=0,"",DATE(YEAR(AsOfDate)+IF(DATE(YEAR(AsOfDate),MONTH(AK90),DAY(AK90))&lt;=AsOfDate,1,0),MONTH(AK90),DAY(AK90)))</f>
        <v/>
      </c>
      <c r="L90" s="15" t="str">
        <f aca="false">IF(AJ90=0,"",ROUND((AsOfDate-AK90)/365.25,1))</f>
        <v/>
      </c>
      <c r="M90" s="16" t="str">
        <f aca="false">IF(AJ90=0,"",IF(AsOfDate&lt;AK90,"-",DATEDIF(AK90,AsOfDate,"y")&amp;"y "&amp;DATEDIF(AK90,AsOfDate,"ym")&amp;"m "&amp;DATEDIF(AK90,AsOfDate,"md")&amp;"d"))</f>
        <v/>
      </c>
      <c r="N90" s="17" t="str">
        <f aca="false">IF(AJ90=0,"",O90*HoursPerDay)</f>
        <v/>
      </c>
      <c r="O90" s="17" t="str">
        <f aca="false">IF(AJ90=0,"",MAX(0,BC90-BP90))</f>
        <v/>
      </c>
      <c r="P90" s="18"/>
      <c r="Q90" s="16"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16" t="str">
        <f aca="false">IF(AJ90=0,"",IF(AV90="None",IF(O90&gt;0,"No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IF(AJ90=0,"",IF(AV90="None","",EDATE(AK90,BE90)))</f>
        <v/>
      </c>
      <c r="T90" s="17" t="str">
        <f aca="false">IF(AJ90=0,"",IF(NOT(LH_Ready),"",IF($F90&gt;PFYDate,0,IF(LH_ColPeriod=0,W90-U90+V90,SUMIFS(INDEX(LH_Data,0,LH_ColAcc),INDEX(LH_Data,0,LH_ColFirst),$A90,INDEX(LH_Data,0,LH_ColSur),$B90,INDEX(LH_Data,0,LH_ColCat),BonusCat,INDEX(LH_Data,0,LH_ColPeriod),LH_OpenLabel)*UnitFactor))))</f>
        <v/>
      </c>
      <c r="U90" s="17" t="str">
        <f aca="false">IF(AJ90=0,"",IF(NOT(LH_Ready),"",SUMIFS(INDEX(LH_Data,0,LH_ColAcc),INDEX(LH_Data,0,LH_ColFirst),$A90,INDEX(LH_Data,0,LH_ColSur),$B90,INDEX(LH_Data,0,LH_ColCat),BonusCat,INDEX(LH_Data,0,LH_ColStart),"&gt;="&amp;AK90)*UnitFactor))</f>
        <v/>
      </c>
      <c r="V90" s="17" t="str">
        <f aca="false">IF(AJ90=0,"",IF(NOT(LH_Ready),"",SUMIFS(INDEX(LH_Data,0,LH_ColTaken),INDEX(LH_Data,0,LH_ColFirst),$A90,INDEX(LH_Data,0,LH_ColSur),$B90,INDEX(LH_Data,0,LH_ColCat),BonusCat,INDEX(LH_Data,0,LH_ColStart),"&gt;="&amp;AK90)*UnitFactor))</f>
        <v/>
      </c>
      <c r="W90" s="17" t="str">
        <f aca="false">IF(AJ90=0,"",IF(NOT(LH_Ready),"",IF(BG90=0,0,INDEX(INDEX(LH_Data,0,LH_ColClose),BG90-1)*UnitFactor)))</f>
        <v/>
      </c>
      <c r="X90" s="17" t="str">
        <f aca="false">IF(AJ90=0,"",(MAX(0,BC90-BP90)-MAX(0,BD90-BP90))*HoursPerDay)</f>
        <v/>
      </c>
      <c r="Y90" s="17"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16" t="str">
        <f aca="false">IF(OR(AJ90=0,Y90=""),"",IF(Y90&gt;0,"Yes","No"))</f>
        <v/>
      </c>
      <c r="AA90" s="16"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17" t="str">
        <f aca="false">IF(OR(AJ90=0,T90=""),"",MAX(0,BD90-BP90)*HoursPerDay-T90)</f>
        <v/>
      </c>
      <c r="AC90" s="16" t="str">
        <f aca="false">IF(AJ90=0,"",BF90)</f>
        <v/>
      </c>
      <c r="AD90" s="16"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17" t="str">
        <f aca="false">IF(AJ90=0,"",O90-MAX(0,BK90-BP90))</f>
        <v/>
      </c>
      <c r="AF90" s="14" t="str">
        <f aca="false">IF(OR(AJ90=0,AE90="",N(AE90)=0,BL90=""),"",EDATE(AK90,BL90))</f>
        <v/>
      </c>
      <c r="AG90" s="17" t="str">
        <f aca="false">IF(AJ90=0,"",MIN(BC90,BP90))</f>
        <v/>
      </c>
      <c r="AH90" s="12"/>
      <c r="AI90" s="12"/>
      <c r="AJ90" s="16" t="n">
        <f aca="false">IF(OR(LEN($A90&amp;$B90)=0,$F90=""),0,1)</f>
        <v>0</v>
      </c>
      <c r="AK90" s="14" t="str">
        <f aca="false">IF(AJ90=0,"",IF(PreSchemeCounts="No",MAX(SchemeStart,IF($J90&lt;&gt;"",$J90,IF(OR(CasualCounts="Yes",COUNT($G90:$I90)=0),$F90,IF(Apply2026="No",IF($I90="",$F90,$I90),IF(COUNT($H90:$I90)=0,$F90,MIN($H90:$I90)))))),IF($J90&lt;&gt;"",$J90,IF(OR(CasualCounts="Yes",COUNT($G90:$I90)=0),$F90,IF(Apply2026="No",IF($I90="",$F90,$I90),IF(COUNT($H90:$I90)=0,$F90,MIN($H90:$I90)))))))</f>
        <v/>
      </c>
      <c r="AL90" s="16" t="str">
        <f aca="false">IF(AJ90=0,"",COUNT($G90:$I90))</f>
        <v/>
      </c>
      <c r="AM90" s="14" t="str">
        <f aca="false">IF(AJ90=0,"",IFERROR(SMALL($G90:$I90,1),""))</f>
        <v/>
      </c>
      <c r="AN90" s="14" t="str">
        <f aca="false">IF(AJ90=0,"",IFERROR(SMALL($G90:$I90,2),""))</f>
        <v/>
      </c>
      <c r="AO90" s="14" t="str">
        <f aca="false">IF(AJ90=0,"",IFERROR(SMALL($G90:$I90,3),""))</f>
        <v/>
      </c>
      <c r="AP90" s="16" t="str">
        <f aca="false">IF(AJ90=0,"",IF(AM90="","",IF(AM90=$H90,"Part-Time",IF(AM90=$I90,"Full-Time","Casual"))))</f>
        <v/>
      </c>
      <c r="AQ90" s="16" t="str">
        <f aca="false">IF(AJ90=0,"",IF(AN90="","",IF(AN90=$H90,"Part-Time",IF(AN90=$I90,"Full-Time","Casual"))))</f>
        <v/>
      </c>
      <c r="AR90" s="16" t="str">
        <f aca="false">IF(AJ90=0,"",IF(AO90="","",IF(AO90=$H90,"Part-Time",IF(AO90=$I90,"Full-Time","Casual"))))</f>
        <v/>
      </c>
      <c r="AS90" s="16"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16" t="str">
        <f aca="false">IF(AJ90=0,"",IF(AL90&lt;2,"",IF(OR(ISNUMBER(SEARCH("full",AQ90)),UPPER(TRIM(AQ90))="FT",UPPER(TRIM(AQ90))="FTE"),"FT",IF(AND(OR(ISNUMBER(SEARCH("part",AQ90)),UPPER(TRIM(AQ90))="PT",UPPER(TRIM(AQ90))="PTE"),Apply2026="Yes",OR($P90="",N($P90)&gt;=PT_MinHours)),"PT","None"))))</f>
        <v/>
      </c>
      <c r="AU90" s="16" t="str">
        <f aca="false">IF(AJ90=0,"",IF(AL90&lt;3,"",IF(OR(ISNUMBER(SEARCH("full",AR90)),UPPER(TRIM(AR90))="FT",UPPER(TRIM(AR90))="FTE"),"FT",IF(AND(OR(ISNUMBER(SEARCH("part",AR90)),UPPER(TRIM(AR90))="PT",UPPER(TRIM(AR90))="PTE"),Apply2026="Yes",OR($P90="",N($P90)&gt;=PT_MinHours)),"PT","None"))))</f>
        <v/>
      </c>
      <c r="AV90" s="16" t="str">
        <f aca="false">IF(AJ90=0,"",IF(AND(AL90&gt;=3,AO90&lt;=AsOfDate),AU90,IF(AND(AL90&gt;=2,AN90&lt;=AsOfDate),AT90,AS90)))</f>
        <v/>
      </c>
      <c r="AW90" s="16" t="str">
        <f aca="false">IF(AJ90=0,"",IF(AsOfDate&lt;AK90,-1,12*(YEAR(AsOfDate)-YEAR(AK90))+MONTH(AsOfDate)-MONTH(AK90)-IF(DAY(AsOfDate)&lt;MIN(DAY(AK90),DAY(EOMONTH(AsOfDate,0))),1,0)))</f>
        <v/>
      </c>
      <c r="AX90" s="16" t="str">
        <f aca="false">IF(AJ90=0,"",IF(OR(AL90&lt;2,AN90&gt;AsOfDate),AW90,IF((AN90-1)&lt;AK90,-1,12*(YEAR((AN90-1))-YEAR(AK90))+MONTH((AN90-1))-MONTH(AK90)-IF(DAY((AN90-1))&lt;MIN(DAY(AK90),DAY(EOMONTH((AN90-1),0))),1,0))))</f>
        <v/>
      </c>
      <c r="AY90" s="16" t="str">
        <f aca="false">IF(AJ90=0,"",IF(OR(AL90&lt;3,AO90&gt;AsOfDate),AW90,IF((AO90-1)&lt;AK90,-1,12*(YEAR((AO90-1))-YEAR(AK90))+MONTH((AO90-1))-MONTH(AK90)-IF(DAY((AO90-1))&lt;MIN(DAY(AK90),DAY(EOMONTH((AO90-1),0))),1,0))))</f>
        <v/>
      </c>
      <c r="AZ90" s="16" t="str">
        <f aca="false">IF(AJ90=0,"",IF(PFYDate&lt;AK90,-1,12*(YEAR(PFYDate)-YEAR(AK90))+MONTH(PFYDate)-MONTH(AK90)-IF(DAY(PFYDate)&lt;MIN(DAY(AK90),DAY(EOMONTH(PFYDate,0))),1,0)))</f>
        <v/>
      </c>
      <c r="BA90" s="16" t="str">
        <f aca="false">IF(AJ90=0,"",IF(OR(AL90&lt;2,AN90&gt;PFYDate),AZ90,IF((AN90-1)&lt;AK90,-1,12*(YEAR((AN90-1))-YEAR(AK90))+MONTH((AN90-1))-MONTH(AK90)-IF(DAY((AN90-1))&lt;MIN(DAY(AK90),DAY(EOMONTH((AN90-1),0))),1,0))))</f>
        <v/>
      </c>
      <c r="BB90" s="16" t="str">
        <f aca="false">IF(AJ90=0,"",IF(OR(AL90&lt;3,AO90&gt;PFYDate),AZ90,IF((AO90-1)&lt;AK90,-1,12*(YEAR((AO90-1))-YEAR(AK90))+MONTH((AO90-1))-MONTH(AK90)-IF(DAY((AO90-1))&lt;MIN(DAY(AK90),DAY(EOMONTH((AO90-1),0))),1,0))))</f>
        <v/>
      </c>
      <c r="BC90" s="16"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16"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16" t="str">
        <f aca="false">IF(AJ90=0,"",IF(AV90="FT",IF(AW90&lt;FT_First,FT_First,IF(AW90&lt;FT_Y5,MIN(FT_Y5,FT_First+FT_Int1*(INT((AW90-FT_First)/FT_Int1)+1)),FT_Y5+12*INT((AW90-FT_Y5)/12)+FT_Int2*(INT(MOD(AW90-FT_Y5,12)/FT_Int2)+1))),IF(AV90="PT",IF(AW90&lt;PT_First,PT_First,PT_First+PT_Int*(INT((AW90-PT_First)/PT_Int)+1)),"")))</f>
        <v/>
      </c>
      <c r="BF90" s="16" t="str">
        <f aca="false">IF(AJ90=0,"",IF(NOT(LH_Ready),0,COUNTIFS(INDEX(LH_Data,0,LH_ColFirst),$A90,INDEX(LH_Data,0,LH_ColSur),$B90,INDEX(LH_Data,0,LH_ColCat),BonusCat)))</f>
        <v/>
      </c>
      <c r="BG90" s="16" t="str">
        <f aca="false">IF(AJ90=0,"",IF(OR(NOT(LH_Ready),BF90=0),0,SUMPRODUCT(MAX((INDEX(LH_Data,0,LH_ColFirst)=$A90)*(INDEX(LH_Data,0,LH_ColSur)=$B90)*(INDEX(LH_Data,0,LH_ColCat)=BonusCat)*ROW(LH_Data)))))</f>
        <v/>
      </c>
      <c r="BH90" s="16" t="str">
        <f aca="false">IF(AJ90=0,"",IF(EOMONTH(AsOfDate,-1)&lt;AK90,-1,12*(YEAR(EOMONTH(AsOfDate,-1))-YEAR(AK90))+MONTH(EOMONTH(AsOfDate,-1))-MONTH(AK90)-IF(DAY(EOMONTH(AsOfDate,-1))&lt;MIN(DAY(AK90),DAY(EOMONTH(EOMONTH(AsOfDate,-1),0))),1,0)))</f>
        <v/>
      </c>
      <c r="BI90" s="16" t="str">
        <f aca="false">IF(AJ90=0,"",IF(OR(AL90&lt;2,AN90&gt;EOMONTH(AsOfDate,-1)),BH90,IF((AN90-1)&lt;AK90,-1,12*(YEAR((AN90-1))-YEAR(AK90))+MONTH((AN90-1))-MONTH(AK90)-IF(DAY((AN90-1))&lt;MIN(DAY(AK90),DAY(EOMONTH((AN90-1),0))),1,0))))</f>
        <v/>
      </c>
      <c r="BJ90" s="16" t="str">
        <f aca="false">IF(AJ90=0,"",IF(OR(AL90&lt;3,AO90&gt;EOMONTH(AsOfDate,-1)),BH90,IF((AO90-1)&lt;AK90,-1,12*(YEAR((AO90-1))-YEAR(AK90))+MONTH((AO90-1))-MONTH(AK90)-IF(DAY((AO90-1))&lt;MIN(DAY(AK90),DAY(EOMONTH((AO90-1),0))),1,0))))</f>
        <v/>
      </c>
      <c r="BK90" s="16"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16" t="str">
        <f aca="false">IF(AJ90=0,"",IF(AV90="FT",IF(AW90&lt;FT_First,"",IF(AW90&lt;FT_Y5,FT_First+FT_Int1*INT((AW90-FT_First)/FT_Int1),FT_Y5+FT_Int2*INT((AW90-FT_Y5)/FT_Int2))),IF(AV90="PT",IF(AW90&lt;PT_First,"",PT_First+PT_Int*INT((AW90-PT_First)/PT_Int)),"")))</f>
        <v/>
      </c>
      <c r="BM90" s="16" t="str">
        <f aca="false">IF(AJ90=0,"",IF((SchemeStart-1)&lt;AK90,-1,12*(YEAR((SchemeStart-1))-YEAR(AK90))+MONTH((SchemeStart-1))-MONTH(AK90)-IF(DAY((SchemeStart-1))&lt;MIN(DAY(AK90),DAY(EOMONTH((SchemeStart-1),0))),1,0)))</f>
        <v/>
      </c>
      <c r="BN90" s="16" t="str">
        <f aca="false">IF(AJ90=0,"",IF(OR(AL90&lt;2,AN90&gt;(SchemeStart-1)),BM90,IF((AN90-1)&lt;AK90,-1,12*(YEAR((AN90-1))-YEAR(AK90))+MONTH((AN90-1))-MONTH(AK90)-IF(DAY((AN90-1))&lt;MIN(DAY(AK90),DAY(EOMONTH((AN90-1),0))),1,0))))</f>
        <v/>
      </c>
      <c r="BO90" s="16" t="str">
        <f aca="false">IF(AJ90=0,"",IF(OR(AL90&lt;3,AO90&gt;(SchemeStart-1)),BM90,IF((AO90-1)&lt;AK90,-1,12*(YEAR((AO90-1))-YEAR(AK90))+MONTH((AO90-1))-MONTH(AK90)-IF(DAY((AO90-1))&lt;MIN(DAY(AK90),DAY(EOMONTH((AO90-1),0))),1,0))))</f>
        <v/>
      </c>
      <c r="BP90" s="16"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12"/>
      <c r="B91" s="12"/>
      <c r="C91" s="12"/>
      <c r="D91" s="13"/>
      <c r="E91" s="14" t="str">
        <f aca="false">IF(OR(AJ91=0,$D91=""),"",DATE(YEAR(AsOfDate)+IF(DATE(YEAR(AsOfDate),MONTH($D91),DAY($D91))&lt;=AsOfDate,1,0),MONTH($D91),DAY($D91)))</f>
        <v/>
      </c>
      <c r="F91" s="13"/>
      <c r="G91" s="13"/>
      <c r="H91" s="13"/>
      <c r="I91" s="13"/>
      <c r="J91" s="13"/>
      <c r="K91" s="14" t="str">
        <f aca="false">IF(AJ91=0,"",DATE(YEAR(AsOfDate)+IF(DATE(YEAR(AsOfDate),MONTH(AK91),DAY(AK91))&lt;=AsOfDate,1,0),MONTH(AK91),DAY(AK91)))</f>
        <v/>
      </c>
      <c r="L91" s="15" t="str">
        <f aca="false">IF(AJ91=0,"",ROUND((AsOfDate-AK91)/365.25,1))</f>
        <v/>
      </c>
      <c r="M91" s="16" t="str">
        <f aca="false">IF(AJ91=0,"",IF(AsOfDate&lt;AK91,"-",DATEDIF(AK91,AsOfDate,"y")&amp;"y "&amp;DATEDIF(AK91,AsOfDate,"ym")&amp;"m "&amp;DATEDIF(AK91,AsOfDate,"md")&amp;"d"))</f>
        <v/>
      </c>
      <c r="N91" s="17" t="str">
        <f aca="false">IF(AJ91=0,"",O91*HoursPerDay)</f>
        <v/>
      </c>
      <c r="O91" s="17" t="str">
        <f aca="false">IF(AJ91=0,"",MAX(0,BC91-BP91))</f>
        <v/>
      </c>
      <c r="P91" s="18"/>
      <c r="Q91" s="16"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16" t="str">
        <f aca="false">IF(AJ91=0,"",IF(AV91="None",IF(O91&gt;0,"No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IF(AJ91=0,"",IF(AV91="None","",EDATE(AK91,BE91)))</f>
        <v/>
      </c>
      <c r="T91" s="17" t="str">
        <f aca="false">IF(AJ91=0,"",IF(NOT(LH_Ready),"",IF($F91&gt;PFYDate,0,IF(LH_ColPeriod=0,W91-U91+V91,SUMIFS(INDEX(LH_Data,0,LH_ColAcc),INDEX(LH_Data,0,LH_ColFirst),$A91,INDEX(LH_Data,0,LH_ColSur),$B91,INDEX(LH_Data,0,LH_ColCat),BonusCat,INDEX(LH_Data,0,LH_ColPeriod),LH_OpenLabel)*UnitFactor))))</f>
        <v/>
      </c>
      <c r="U91" s="17" t="str">
        <f aca="false">IF(AJ91=0,"",IF(NOT(LH_Ready),"",SUMIFS(INDEX(LH_Data,0,LH_ColAcc),INDEX(LH_Data,0,LH_ColFirst),$A91,INDEX(LH_Data,0,LH_ColSur),$B91,INDEX(LH_Data,0,LH_ColCat),BonusCat,INDEX(LH_Data,0,LH_ColStart),"&gt;="&amp;AK91)*UnitFactor))</f>
        <v/>
      </c>
      <c r="V91" s="17" t="str">
        <f aca="false">IF(AJ91=0,"",IF(NOT(LH_Ready),"",SUMIFS(INDEX(LH_Data,0,LH_ColTaken),INDEX(LH_Data,0,LH_ColFirst),$A91,INDEX(LH_Data,0,LH_ColSur),$B91,INDEX(LH_Data,0,LH_ColCat),BonusCat,INDEX(LH_Data,0,LH_ColStart),"&gt;="&amp;AK91)*UnitFactor))</f>
        <v/>
      </c>
      <c r="W91" s="17" t="str">
        <f aca="false">IF(AJ91=0,"",IF(NOT(LH_Ready),"",IF(BG91=0,0,INDEX(INDEX(LH_Data,0,LH_ColClose),BG91-1)*UnitFactor)))</f>
        <v/>
      </c>
      <c r="X91" s="17" t="str">
        <f aca="false">IF(AJ91=0,"",(MAX(0,BC91-BP91)-MAX(0,BD91-BP91))*HoursPerDay)</f>
        <v/>
      </c>
      <c r="Y91" s="17"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16" t="str">
        <f aca="false">IF(OR(AJ91=0,Y91=""),"",IF(Y91&gt;0,"Yes","No"))</f>
        <v/>
      </c>
      <c r="AA91" s="16"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17" t="str">
        <f aca="false">IF(OR(AJ91=0,T91=""),"",MAX(0,BD91-BP91)*HoursPerDay-T91)</f>
        <v/>
      </c>
      <c r="AC91" s="16" t="str">
        <f aca="false">IF(AJ91=0,"",BF91)</f>
        <v/>
      </c>
      <c r="AD91" s="16"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17" t="str">
        <f aca="false">IF(AJ91=0,"",O91-MAX(0,BK91-BP91))</f>
        <v/>
      </c>
      <c r="AF91" s="14" t="str">
        <f aca="false">IF(OR(AJ91=0,AE91="",N(AE91)=0,BL91=""),"",EDATE(AK91,BL91))</f>
        <v/>
      </c>
      <c r="AG91" s="17" t="str">
        <f aca="false">IF(AJ91=0,"",MIN(BC91,BP91))</f>
        <v/>
      </c>
      <c r="AH91" s="12"/>
      <c r="AI91" s="12"/>
      <c r="AJ91" s="16" t="n">
        <f aca="false">IF(OR(LEN($A91&amp;$B91)=0,$F91=""),0,1)</f>
        <v>0</v>
      </c>
      <c r="AK91" s="14" t="str">
        <f aca="false">IF(AJ91=0,"",IF(PreSchemeCounts="No",MAX(SchemeStart,IF($J91&lt;&gt;"",$J91,IF(OR(CasualCounts="Yes",COUNT($G91:$I91)=0),$F91,IF(Apply2026="No",IF($I91="",$F91,$I91),IF(COUNT($H91:$I91)=0,$F91,MIN($H91:$I91)))))),IF($J91&lt;&gt;"",$J91,IF(OR(CasualCounts="Yes",COUNT($G91:$I91)=0),$F91,IF(Apply2026="No",IF($I91="",$F91,$I91),IF(COUNT($H91:$I91)=0,$F91,MIN($H91:$I91)))))))</f>
        <v/>
      </c>
      <c r="AL91" s="16" t="str">
        <f aca="false">IF(AJ91=0,"",COUNT($G91:$I91))</f>
        <v/>
      </c>
      <c r="AM91" s="14" t="str">
        <f aca="false">IF(AJ91=0,"",IFERROR(SMALL($G91:$I91,1),""))</f>
        <v/>
      </c>
      <c r="AN91" s="14" t="str">
        <f aca="false">IF(AJ91=0,"",IFERROR(SMALL($G91:$I91,2),""))</f>
        <v/>
      </c>
      <c r="AO91" s="14" t="str">
        <f aca="false">IF(AJ91=0,"",IFERROR(SMALL($G91:$I91,3),""))</f>
        <v/>
      </c>
      <c r="AP91" s="16" t="str">
        <f aca="false">IF(AJ91=0,"",IF(AM91="","",IF(AM91=$H91,"Part-Time",IF(AM91=$I91,"Full-Time","Casual"))))</f>
        <v/>
      </c>
      <c r="AQ91" s="16" t="str">
        <f aca="false">IF(AJ91=0,"",IF(AN91="","",IF(AN91=$H91,"Part-Time",IF(AN91=$I91,"Full-Time","Casual"))))</f>
        <v/>
      </c>
      <c r="AR91" s="16" t="str">
        <f aca="false">IF(AJ91=0,"",IF(AO91="","",IF(AO91=$H91,"Part-Time",IF(AO91=$I91,"Full-Time","Casual"))))</f>
        <v/>
      </c>
      <c r="AS91" s="16"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16" t="str">
        <f aca="false">IF(AJ91=0,"",IF(AL91&lt;2,"",IF(OR(ISNUMBER(SEARCH("full",AQ91)),UPPER(TRIM(AQ91))="FT",UPPER(TRIM(AQ91))="FTE"),"FT",IF(AND(OR(ISNUMBER(SEARCH("part",AQ91)),UPPER(TRIM(AQ91))="PT",UPPER(TRIM(AQ91))="PTE"),Apply2026="Yes",OR($P91="",N($P91)&gt;=PT_MinHours)),"PT","None"))))</f>
        <v/>
      </c>
      <c r="AU91" s="16" t="str">
        <f aca="false">IF(AJ91=0,"",IF(AL91&lt;3,"",IF(OR(ISNUMBER(SEARCH("full",AR91)),UPPER(TRIM(AR91))="FT",UPPER(TRIM(AR91))="FTE"),"FT",IF(AND(OR(ISNUMBER(SEARCH("part",AR91)),UPPER(TRIM(AR91))="PT",UPPER(TRIM(AR91))="PTE"),Apply2026="Yes",OR($P91="",N($P91)&gt;=PT_MinHours)),"PT","None"))))</f>
        <v/>
      </c>
      <c r="AV91" s="16" t="str">
        <f aca="false">IF(AJ91=0,"",IF(AND(AL91&gt;=3,AO91&lt;=AsOfDate),AU91,IF(AND(AL91&gt;=2,AN91&lt;=AsOfDate),AT91,AS91)))</f>
        <v/>
      </c>
      <c r="AW91" s="16" t="str">
        <f aca="false">IF(AJ91=0,"",IF(AsOfDate&lt;AK91,-1,12*(YEAR(AsOfDate)-YEAR(AK91))+MONTH(AsOfDate)-MONTH(AK91)-IF(DAY(AsOfDate)&lt;MIN(DAY(AK91),DAY(EOMONTH(AsOfDate,0))),1,0)))</f>
        <v/>
      </c>
      <c r="AX91" s="16" t="str">
        <f aca="false">IF(AJ91=0,"",IF(OR(AL91&lt;2,AN91&gt;AsOfDate),AW91,IF((AN91-1)&lt;AK91,-1,12*(YEAR((AN91-1))-YEAR(AK91))+MONTH((AN91-1))-MONTH(AK91)-IF(DAY((AN91-1))&lt;MIN(DAY(AK91),DAY(EOMONTH((AN91-1),0))),1,0))))</f>
        <v/>
      </c>
      <c r="AY91" s="16" t="str">
        <f aca="false">IF(AJ91=0,"",IF(OR(AL91&lt;3,AO91&gt;AsOfDate),AW91,IF((AO91-1)&lt;AK91,-1,12*(YEAR((AO91-1))-YEAR(AK91))+MONTH((AO91-1))-MONTH(AK91)-IF(DAY((AO91-1))&lt;MIN(DAY(AK91),DAY(EOMONTH((AO91-1),0))),1,0))))</f>
        <v/>
      </c>
      <c r="AZ91" s="16" t="str">
        <f aca="false">IF(AJ91=0,"",IF(PFYDate&lt;AK91,-1,12*(YEAR(PFYDate)-YEAR(AK91))+MONTH(PFYDate)-MONTH(AK91)-IF(DAY(PFYDate)&lt;MIN(DAY(AK91),DAY(EOMONTH(PFYDate,0))),1,0)))</f>
        <v/>
      </c>
      <c r="BA91" s="16" t="str">
        <f aca="false">IF(AJ91=0,"",IF(OR(AL91&lt;2,AN91&gt;PFYDate),AZ91,IF((AN91-1)&lt;AK91,-1,12*(YEAR((AN91-1))-YEAR(AK91))+MONTH((AN91-1))-MONTH(AK91)-IF(DAY((AN91-1))&lt;MIN(DAY(AK91),DAY(EOMONTH((AN91-1),0))),1,0))))</f>
        <v/>
      </c>
      <c r="BB91" s="16" t="str">
        <f aca="false">IF(AJ91=0,"",IF(OR(AL91&lt;3,AO91&gt;PFYDate),AZ91,IF((AO91-1)&lt;AK91,-1,12*(YEAR((AO91-1))-YEAR(AK91))+MONTH((AO91-1))-MONTH(AK91)-IF(DAY((AO91-1))&lt;MIN(DAY(AK91),DAY(EOMONTH((AO91-1),0))),1,0))))</f>
        <v/>
      </c>
      <c r="BC91" s="16"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16"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16" t="str">
        <f aca="false">IF(AJ91=0,"",IF(AV91="FT",IF(AW91&lt;FT_First,FT_First,IF(AW91&lt;FT_Y5,MIN(FT_Y5,FT_First+FT_Int1*(INT((AW91-FT_First)/FT_Int1)+1)),FT_Y5+12*INT((AW91-FT_Y5)/12)+FT_Int2*(INT(MOD(AW91-FT_Y5,12)/FT_Int2)+1))),IF(AV91="PT",IF(AW91&lt;PT_First,PT_First,PT_First+PT_Int*(INT((AW91-PT_First)/PT_Int)+1)),"")))</f>
        <v/>
      </c>
      <c r="BF91" s="16" t="str">
        <f aca="false">IF(AJ91=0,"",IF(NOT(LH_Ready),0,COUNTIFS(INDEX(LH_Data,0,LH_ColFirst),$A91,INDEX(LH_Data,0,LH_ColSur),$B91,INDEX(LH_Data,0,LH_ColCat),BonusCat)))</f>
        <v/>
      </c>
      <c r="BG91" s="16" t="str">
        <f aca="false">IF(AJ91=0,"",IF(OR(NOT(LH_Ready),BF91=0),0,SUMPRODUCT(MAX((INDEX(LH_Data,0,LH_ColFirst)=$A91)*(INDEX(LH_Data,0,LH_ColSur)=$B91)*(INDEX(LH_Data,0,LH_ColCat)=BonusCat)*ROW(LH_Data)))))</f>
        <v/>
      </c>
      <c r="BH91" s="16" t="str">
        <f aca="false">IF(AJ91=0,"",IF(EOMONTH(AsOfDate,-1)&lt;AK91,-1,12*(YEAR(EOMONTH(AsOfDate,-1))-YEAR(AK91))+MONTH(EOMONTH(AsOfDate,-1))-MONTH(AK91)-IF(DAY(EOMONTH(AsOfDate,-1))&lt;MIN(DAY(AK91),DAY(EOMONTH(EOMONTH(AsOfDate,-1),0))),1,0)))</f>
        <v/>
      </c>
      <c r="BI91" s="16" t="str">
        <f aca="false">IF(AJ91=0,"",IF(OR(AL91&lt;2,AN91&gt;EOMONTH(AsOfDate,-1)),BH91,IF((AN91-1)&lt;AK91,-1,12*(YEAR((AN91-1))-YEAR(AK91))+MONTH((AN91-1))-MONTH(AK91)-IF(DAY((AN91-1))&lt;MIN(DAY(AK91),DAY(EOMONTH((AN91-1),0))),1,0))))</f>
        <v/>
      </c>
      <c r="BJ91" s="16" t="str">
        <f aca="false">IF(AJ91=0,"",IF(OR(AL91&lt;3,AO91&gt;EOMONTH(AsOfDate,-1)),BH91,IF((AO91-1)&lt;AK91,-1,12*(YEAR((AO91-1))-YEAR(AK91))+MONTH((AO91-1))-MONTH(AK91)-IF(DAY((AO91-1))&lt;MIN(DAY(AK91),DAY(EOMONTH((AO91-1),0))),1,0))))</f>
        <v/>
      </c>
      <c r="BK91" s="16"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16" t="str">
        <f aca="false">IF(AJ91=0,"",IF(AV91="FT",IF(AW91&lt;FT_First,"",IF(AW91&lt;FT_Y5,FT_First+FT_Int1*INT((AW91-FT_First)/FT_Int1),FT_Y5+FT_Int2*INT((AW91-FT_Y5)/FT_Int2))),IF(AV91="PT",IF(AW91&lt;PT_First,"",PT_First+PT_Int*INT((AW91-PT_First)/PT_Int)),"")))</f>
        <v/>
      </c>
      <c r="BM91" s="16" t="str">
        <f aca="false">IF(AJ91=0,"",IF((SchemeStart-1)&lt;AK91,-1,12*(YEAR((SchemeStart-1))-YEAR(AK91))+MONTH((SchemeStart-1))-MONTH(AK91)-IF(DAY((SchemeStart-1))&lt;MIN(DAY(AK91),DAY(EOMONTH((SchemeStart-1),0))),1,0)))</f>
        <v/>
      </c>
      <c r="BN91" s="16" t="str">
        <f aca="false">IF(AJ91=0,"",IF(OR(AL91&lt;2,AN91&gt;(SchemeStart-1)),BM91,IF((AN91-1)&lt;AK91,-1,12*(YEAR((AN91-1))-YEAR(AK91))+MONTH((AN91-1))-MONTH(AK91)-IF(DAY((AN91-1))&lt;MIN(DAY(AK91),DAY(EOMONTH((AN91-1),0))),1,0))))</f>
        <v/>
      </c>
      <c r="BO91" s="16" t="str">
        <f aca="false">IF(AJ91=0,"",IF(OR(AL91&lt;3,AO91&gt;(SchemeStart-1)),BM91,IF((AO91-1)&lt;AK91,-1,12*(YEAR((AO91-1))-YEAR(AK91))+MONTH((AO91-1))-MONTH(AK91)-IF(DAY((AO91-1))&lt;MIN(DAY(AK91),DAY(EOMONTH((AO91-1),0))),1,0))))</f>
        <v/>
      </c>
      <c r="BP91" s="16"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12"/>
      <c r="B92" s="12"/>
      <c r="C92" s="12"/>
      <c r="D92" s="13"/>
      <c r="E92" s="14" t="str">
        <f aca="false">IF(OR(AJ92=0,$D92=""),"",DATE(YEAR(AsOfDate)+IF(DATE(YEAR(AsOfDate),MONTH($D92),DAY($D92))&lt;=AsOfDate,1,0),MONTH($D92),DAY($D92)))</f>
        <v/>
      </c>
      <c r="F92" s="13"/>
      <c r="G92" s="13"/>
      <c r="H92" s="13"/>
      <c r="I92" s="13"/>
      <c r="J92" s="13"/>
      <c r="K92" s="14" t="str">
        <f aca="false">IF(AJ92=0,"",DATE(YEAR(AsOfDate)+IF(DATE(YEAR(AsOfDate),MONTH(AK92),DAY(AK92))&lt;=AsOfDate,1,0),MONTH(AK92),DAY(AK92)))</f>
        <v/>
      </c>
      <c r="L92" s="15" t="str">
        <f aca="false">IF(AJ92=0,"",ROUND((AsOfDate-AK92)/365.25,1))</f>
        <v/>
      </c>
      <c r="M92" s="16" t="str">
        <f aca="false">IF(AJ92=0,"",IF(AsOfDate&lt;AK92,"-",DATEDIF(AK92,AsOfDate,"y")&amp;"y "&amp;DATEDIF(AK92,AsOfDate,"ym")&amp;"m "&amp;DATEDIF(AK92,AsOfDate,"md")&amp;"d"))</f>
        <v/>
      </c>
      <c r="N92" s="17" t="str">
        <f aca="false">IF(AJ92=0,"",O92*HoursPerDay)</f>
        <v/>
      </c>
      <c r="O92" s="17" t="str">
        <f aca="false">IF(AJ92=0,"",MAX(0,BC92-BP92))</f>
        <v/>
      </c>
      <c r="P92" s="18"/>
      <c r="Q92" s="16"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16" t="str">
        <f aca="false">IF(AJ92=0,"",IF(AV92="None",IF(O92&gt;0,"No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IF(AJ92=0,"",IF(AV92="None","",EDATE(AK92,BE92)))</f>
        <v/>
      </c>
      <c r="T92" s="17" t="str">
        <f aca="false">IF(AJ92=0,"",IF(NOT(LH_Ready),"",IF($F92&gt;PFYDate,0,IF(LH_ColPeriod=0,W92-U92+V92,SUMIFS(INDEX(LH_Data,0,LH_ColAcc),INDEX(LH_Data,0,LH_ColFirst),$A92,INDEX(LH_Data,0,LH_ColSur),$B92,INDEX(LH_Data,0,LH_ColCat),BonusCat,INDEX(LH_Data,0,LH_ColPeriod),LH_OpenLabel)*UnitFactor))))</f>
        <v/>
      </c>
      <c r="U92" s="17" t="str">
        <f aca="false">IF(AJ92=0,"",IF(NOT(LH_Ready),"",SUMIFS(INDEX(LH_Data,0,LH_ColAcc),INDEX(LH_Data,0,LH_ColFirst),$A92,INDEX(LH_Data,0,LH_ColSur),$B92,INDEX(LH_Data,0,LH_ColCat),BonusCat,INDEX(LH_Data,0,LH_ColStart),"&gt;="&amp;AK92)*UnitFactor))</f>
        <v/>
      </c>
      <c r="V92" s="17" t="str">
        <f aca="false">IF(AJ92=0,"",IF(NOT(LH_Ready),"",SUMIFS(INDEX(LH_Data,0,LH_ColTaken),INDEX(LH_Data,0,LH_ColFirst),$A92,INDEX(LH_Data,0,LH_ColSur),$B92,INDEX(LH_Data,0,LH_ColCat),BonusCat,INDEX(LH_Data,0,LH_ColStart),"&gt;="&amp;AK92)*UnitFactor))</f>
        <v/>
      </c>
      <c r="W92" s="17" t="str">
        <f aca="false">IF(AJ92=0,"",IF(NOT(LH_Ready),"",IF(BG92=0,0,INDEX(INDEX(LH_Data,0,LH_ColClose),BG92-1)*UnitFactor)))</f>
        <v/>
      </c>
      <c r="X92" s="17" t="str">
        <f aca="false">IF(AJ92=0,"",(MAX(0,BC92-BP92)-MAX(0,BD92-BP92))*HoursPerDay)</f>
        <v/>
      </c>
      <c r="Y92" s="17"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16" t="str">
        <f aca="false">IF(OR(AJ92=0,Y92=""),"",IF(Y92&gt;0,"Yes","No"))</f>
        <v/>
      </c>
      <c r="AA92" s="16"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17" t="str">
        <f aca="false">IF(OR(AJ92=0,T92=""),"",MAX(0,BD92-BP92)*HoursPerDay-T92)</f>
        <v/>
      </c>
      <c r="AC92" s="16" t="str">
        <f aca="false">IF(AJ92=0,"",BF92)</f>
        <v/>
      </c>
      <c r="AD92" s="16"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17" t="str">
        <f aca="false">IF(AJ92=0,"",O92-MAX(0,BK92-BP92))</f>
        <v/>
      </c>
      <c r="AF92" s="14" t="str">
        <f aca="false">IF(OR(AJ92=0,AE92="",N(AE92)=0,BL92=""),"",EDATE(AK92,BL92))</f>
        <v/>
      </c>
      <c r="AG92" s="17" t="str">
        <f aca="false">IF(AJ92=0,"",MIN(BC92,BP92))</f>
        <v/>
      </c>
      <c r="AH92" s="12"/>
      <c r="AI92" s="12"/>
      <c r="AJ92" s="16" t="n">
        <f aca="false">IF(OR(LEN($A92&amp;$B92)=0,$F92=""),0,1)</f>
        <v>0</v>
      </c>
      <c r="AK92" s="14" t="str">
        <f aca="false">IF(AJ92=0,"",IF(PreSchemeCounts="No",MAX(SchemeStart,IF($J92&lt;&gt;"",$J92,IF(OR(CasualCounts="Yes",COUNT($G92:$I92)=0),$F92,IF(Apply2026="No",IF($I92="",$F92,$I92),IF(COUNT($H92:$I92)=0,$F92,MIN($H92:$I92)))))),IF($J92&lt;&gt;"",$J92,IF(OR(CasualCounts="Yes",COUNT($G92:$I92)=0),$F92,IF(Apply2026="No",IF($I92="",$F92,$I92),IF(COUNT($H92:$I92)=0,$F92,MIN($H92:$I92)))))))</f>
        <v/>
      </c>
      <c r="AL92" s="16" t="str">
        <f aca="false">IF(AJ92=0,"",COUNT($G92:$I92))</f>
        <v/>
      </c>
      <c r="AM92" s="14" t="str">
        <f aca="false">IF(AJ92=0,"",IFERROR(SMALL($G92:$I92,1),""))</f>
        <v/>
      </c>
      <c r="AN92" s="14" t="str">
        <f aca="false">IF(AJ92=0,"",IFERROR(SMALL($G92:$I92,2),""))</f>
        <v/>
      </c>
      <c r="AO92" s="14" t="str">
        <f aca="false">IF(AJ92=0,"",IFERROR(SMALL($G92:$I92,3),""))</f>
        <v/>
      </c>
      <c r="AP92" s="16" t="str">
        <f aca="false">IF(AJ92=0,"",IF(AM92="","",IF(AM92=$H92,"Part-Time",IF(AM92=$I92,"Full-Time","Casual"))))</f>
        <v/>
      </c>
      <c r="AQ92" s="16" t="str">
        <f aca="false">IF(AJ92=0,"",IF(AN92="","",IF(AN92=$H92,"Part-Time",IF(AN92=$I92,"Full-Time","Casual"))))</f>
        <v/>
      </c>
      <c r="AR92" s="16" t="str">
        <f aca="false">IF(AJ92=0,"",IF(AO92="","",IF(AO92=$H92,"Part-Time",IF(AO92=$I92,"Full-Time","Casual"))))</f>
        <v/>
      </c>
      <c r="AS92" s="16"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16" t="str">
        <f aca="false">IF(AJ92=0,"",IF(AL92&lt;2,"",IF(OR(ISNUMBER(SEARCH("full",AQ92)),UPPER(TRIM(AQ92))="FT",UPPER(TRIM(AQ92))="FTE"),"FT",IF(AND(OR(ISNUMBER(SEARCH("part",AQ92)),UPPER(TRIM(AQ92))="PT",UPPER(TRIM(AQ92))="PTE"),Apply2026="Yes",OR($P92="",N($P92)&gt;=PT_MinHours)),"PT","None"))))</f>
        <v/>
      </c>
      <c r="AU92" s="16" t="str">
        <f aca="false">IF(AJ92=0,"",IF(AL92&lt;3,"",IF(OR(ISNUMBER(SEARCH("full",AR92)),UPPER(TRIM(AR92))="FT",UPPER(TRIM(AR92))="FTE"),"FT",IF(AND(OR(ISNUMBER(SEARCH("part",AR92)),UPPER(TRIM(AR92))="PT",UPPER(TRIM(AR92))="PTE"),Apply2026="Yes",OR($P92="",N($P92)&gt;=PT_MinHours)),"PT","None"))))</f>
        <v/>
      </c>
      <c r="AV92" s="16" t="str">
        <f aca="false">IF(AJ92=0,"",IF(AND(AL92&gt;=3,AO92&lt;=AsOfDate),AU92,IF(AND(AL92&gt;=2,AN92&lt;=AsOfDate),AT92,AS92)))</f>
        <v/>
      </c>
      <c r="AW92" s="16" t="str">
        <f aca="false">IF(AJ92=0,"",IF(AsOfDate&lt;AK92,-1,12*(YEAR(AsOfDate)-YEAR(AK92))+MONTH(AsOfDate)-MONTH(AK92)-IF(DAY(AsOfDate)&lt;MIN(DAY(AK92),DAY(EOMONTH(AsOfDate,0))),1,0)))</f>
        <v/>
      </c>
      <c r="AX92" s="16" t="str">
        <f aca="false">IF(AJ92=0,"",IF(OR(AL92&lt;2,AN92&gt;AsOfDate),AW92,IF((AN92-1)&lt;AK92,-1,12*(YEAR((AN92-1))-YEAR(AK92))+MONTH((AN92-1))-MONTH(AK92)-IF(DAY((AN92-1))&lt;MIN(DAY(AK92),DAY(EOMONTH((AN92-1),0))),1,0))))</f>
        <v/>
      </c>
      <c r="AY92" s="16" t="str">
        <f aca="false">IF(AJ92=0,"",IF(OR(AL92&lt;3,AO92&gt;AsOfDate),AW92,IF((AO92-1)&lt;AK92,-1,12*(YEAR((AO92-1))-YEAR(AK92))+MONTH((AO92-1))-MONTH(AK92)-IF(DAY((AO92-1))&lt;MIN(DAY(AK92),DAY(EOMONTH((AO92-1),0))),1,0))))</f>
        <v/>
      </c>
      <c r="AZ92" s="16" t="str">
        <f aca="false">IF(AJ92=0,"",IF(PFYDate&lt;AK92,-1,12*(YEAR(PFYDate)-YEAR(AK92))+MONTH(PFYDate)-MONTH(AK92)-IF(DAY(PFYDate)&lt;MIN(DAY(AK92),DAY(EOMONTH(PFYDate,0))),1,0)))</f>
        <v/>
      </c>
      <c r="BA92" s="16" t="str">
        <f aca="false">IF(AJ92=0,"",IF(OR(AL92&lt;2,AN92&gt;PFYDate),AZ92,IF((AN92-1)&lt;AK92,-1,12*(YEAR((AN92-1))-YEAR(AK92))+MONTH((AN92-1))-MONTH(AK92)-IF(DAY((AN92-1))&lt;MIN(DAY(AK92),DAY(EOMONTH((AN92-1),0))),1,0))))</f>
        <v/>
      </c>
      <c r="BB92" s="16" t="str">
        <f aca="false">IF(AJ92=0,"",IF(OR(AL92&lt;3,AO92&gt;PFYDate),AZ92,IF((AO92-1)&lt;AK92,-1,12*(YEAR((AO92-1))-YEAR(AK92))+MONTH((AO92-1))-MONTH(AK92)-IF(DAY((AO92-1))&lt;MIN(DAY(AK92),DAY(EOMONTH((AO92-1),0))),1,0))))</f>
        <v/>
      </c>
      <c r="BC92" s="16"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16"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16" t="str">
        <f aca="false">IF(AJ92=0,"",IF(AV92="FT",IF(AW92&lt;FT_First,FT_First,IF(AW92&lt;FT_Y5,MIN(FT_Y5,FT_First+FT_Int1*(INT((AW92-FT_First)/FT_Int1)+1)),FT_Y5+12*INT((AW92-FT_Y5)/12)+FT_Int2*(INT(MOD(AW92-FT_Y5,12)/FT_Int2)+1))),IF(AV92="PT",IF(AW92&lt;PT_First,PT_First,PT_First+PT_Int*(INT((AW92-PT_First)/PT_Int)+1)),"")))</f>
        <v/>
      </c>
      <c r="BF92" s="16" t="str">
        <f aca="false">IF(AJ92=0,"",IF(NOT(LH_Ready),0,COUNTIFS(INDEX(LH_Data,0,LH_ColFirst),$A92,INDEX(LH_Data,0,LH_ColSur),$B92,INDEX(LH_Data,0,LH_ColCat),BonusCat)))</f>
        <v/>
      </c>
      <c r="BG92" s="16" t="str">
        <f aca="false">IF(AJ92=0,"",IF(OR(NOT(LH_Ready),BF92=0),0,SUMPRODUCT(MAX((INDEX(LH_Data,0,LH_ColFirst)=$A92)*(INDEX(LH_Data,0,LH_ColSur)=$B92)*(INDEX(LH_Data,0,LH_ColCat)=BonusCat)*ROW(LH_Data)))))</f>
        <v/>
      </c>
      <c r="BH92" s="16" t="str">
        <f aca="false">IF(AJ92=0,"",IF(EOMONTH(AsOfDate,-1)&lt;AK92,-1,12*(YEAR(EOMONTH(AsOfDate,-1))-YEAR(AK92))+MONTH(EOMONTH(AsOfDate,-1))-MONTH(AK92)-IF(DAY(EOMONTH(AsOfDate,-1))&lt;MIN(DAY(AK92),DAY(EOMONTH(EOMONTH(AsOfDate,-1),0))),1,0)))</f>
        <v/>
      </c>
      <c r="BI92" s="16" t="str">
        <f aca="false">IF(AJ92=0,"",IF(OR(AL92&lt;2,AN92&gt;EOMONTH(AsOfDate,-1)),BH92,IF((AN92-1)&lt;AK92,-1,12*(YEAR((AN92-1))-YEAR(AK92))+MONTH((AN92-1))-MONTH(AK92)-IF(DAY((AN92-1))&lt;MIN(DAY(AK92),DAY(EOMONTH((AN92-1),0))),1,0))))</f>
        <v/>
      </c>
      <c r="BJ92" s="16" t="str">
        <f aca="false">IF(AJ92=0,"",IF(OR(AL92&lt;3,AO92&gt;EOMONTH(AsOfDate,-1)),BH92,IF((AO92-1)&lt;AK92,-1,12*(YEAR((AO92-1))-YEAR(AK92))+MONTH((AO92-1))-MONTH(AK92)-IF(DAY((AO92-1))&lt;MIN(DAY(AK92),DAY(EOMONTH((AO92-1),0))),1,0))))</f>
        <v/>
      </c>
      <c r="BK92" s="16"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16" t="str">
        <f aca="false">IF(AJ92=0,"",IF(AV92="FT",IF(AW92&lt;FT_First,"",IF(AW92&lt;FT_Y5,FT_First+FT_Int1*INT((AW92-FT_First)/FT_Int1),FT_Y5+FT_Int2*INT((AW92-FT_Y5)/FT_Int2))),IF(AV92="PT",IF(AW92&lt;PT_First,"",PT_First+PT_Int*INT((AW92-PT_First)/PT_Int)),"")))</f>
        <v/>
      </c>
      <c r="BM92" s="16" t="str">
        <f aca="false">IF(AJ92=0,"",IF((SchemeStart-1)&lt;AK92,-1,12*(YEAR((SchemeStart-1))-YEAR(AK92))+MONTH((SchemeStart-1))-MONTH(AK92)-IF(DAY((SchemeStart-1))&lt;MIN(DAY(AK92),DAY(EOMONTH((SchemeStart-1),0))),1,0)))</f>
        <v/>
      </c>
      <c r="BN92" s="16" t="str">
        <f aca="false">IF(AJ92=0,"",IF(OR(AL92&lt;2,AN92&gt;(SchemeStart-1)),BM92,IF((AN92-1)&lt;AK92,-1,12*(YEAR((AN92-1))-YEAR(AK92))+MONTH((AN92-1))-MONTH(AK92)-IF(DAY((AN92-1))&lt;MIN(DAY(AK92),DAY(EOMONTH((AN92-1),0))),1,0))))</f>
        <v/>
      </c>
      <c r="BO92" s="16" t="str">
        <f aca="false">IF(AJ92=0,"",IF(OR(AL92&lt;3,AO92&gt;(SchemeStart-1)),BM92,IF((AO92-1)&lt;AK92,-1,12*(YEAR((AO92-1))-YEAR(AK92))+MONTH((AO92-1))-MONTH(AK92)-IF(DAY((AO92-1))&lt;MIN(DAY(AK92),DAY(EOMONTH((AO92-1),0))),1,0))))</f>
        <v/>
      </c>
      <c r="BP92" s="16"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12"/>
      <c r="B93" s="12"/>
      <c r="C93" s="12"/>
      <c r="D93" s="13"/>
      <c r="E93" s="14" t="str">
        <f aca="false">IF(OR(AJ93=0,$D93=""),"",DATE(YEAR(AsOfDate)+IF(DATE(YEAR(AsOfDate),MONTH($D93),DAY($D93))&lt;=AsOfDate,1,0),MONTH($D93),DAY($D93)))</f>
        <v/>
      </c>
      <c r="F93" s="13"/>
      <c r="G93" s="13"/>
      <c r="H93" s="13"/>
      <c r="I93" s="13"/>
      <c r="J93" s="13"/>
      <c r="K93" s="14" t="str">
        <f aca="false">IF(AJ93=0,"",DATE(YEAR(AsOfDate)+IF(DATE(YEAR(AsOfDate),MONTH(AK93),DAY(AK93))&lt;=AsOfDate,1,0),MONTH(AK93),DAY(AK93)))</f>
        <v/>
      </c>
      <c r="L93" s="15" t="str">
        <f aca="false">IF(AJ93=0,"",ROUND((AsOfDate-AK93)/365.25,1))</f>
        <v/>
      </c>
      <c r="M93" s="16" t="str">
        <f aca="false">IF(AJ93=0,"",IF(AsOfDate&lt;AK93,"-",DATEDIF(AK93,AsOfDate,"y")&amp;"y "&amp;DATEDIF(AK93,AsOfDate,"ym")&amp;"m "&amp;DATEDIF(AK93,AsOfDate,"md")&amp;"d"))</f>
        <v/>
      </c>
      <c r="N93" s="17" t="str">
        <f aca="false">IF(AJ93=0,"",O93*HoursPerDay)</f>
        <v/>
      </c>
      <c r="O93" s="17" t="str">
        <f aca="false">IF(AJ93=0,"",MAX(0,BC93-BP93))</f>
        <v/>
      </c>
      <c r="P93" s="18"/>
      <c r="Q93" s="16"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16" t="str">
        <f aca="false">IF(AJ93=0,"",IF(AV93="None",IF(O93&gt;0,"No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IF(AJ93=0,"",IF(AV93="None","",EDATE(AK93,BE93)))</f>
        <v/>
      </c>
      <c r="T93" s="17" t="str">
        <f aca="false">IF(AJ93=0,"",IF(NOT(LH_Ready),"",IF($F93&gt;PFYDate,0,IF(LH_ColPeriod=0,W93-U93+V93,SUMIFS(INDEX(LH_Data,0,LH_ColAcc),INDEX(LH_Data,0,LH_ColFirst),$A93,INDEX(LH_Data,0,LH_ColSur),$B93,INDEX(LH_Data,0,LH_ColCat),BonusCat,INDEX(LH_Data,0,LH_ColPeriod),LH_OpenLabel)*UnitFactor))))</f>
        <v/>
      </c>
      <c r="U93" s="17" t="str">
        <f aca="false">IF(AJ93=0,"",IF(NOT(LH_Ready),"",SUMIFS(INDEX(LH_Data,0,LH_ColAcc),INDEX(LH_Data,0,LH_ColFirst),$A93,INDEX(LH_Data,0,LH_ColSur),$B93,INDEX(LH_Data,0,LH_ColCat),BonusCat,INDEX(LH_Data,0,LH_ColStart),"&gt;="&amp;AK93)*UnitFactor))</f>
        <v/>
      </c>
      <c r="V93" s="17" t="str">
        <f aca="false">IF(AJ93=0,"",IF(NOT(LH_Ready),"",SUMIFS(INDEX(LH_Data,0,LH_ColTaken),INDEX(LH_Data,0,LH_ColFirst),$A93,INDEX(LH_Data,0,LH_ColSur),$B93,INDEX(LH_Data,0,LH_ColCat),BonusCat,INDEX(LH_Data,0,LH_ColStart),"&gt;="&amp;AK93)*UnitFactor))</f>
        <v/>
      </c>
      <c r="W93" s="17" t="str">
        <f aca="false">IF(AJ93=0,"",IF(NOT(LH_Ready),"",IF(BG93=0,0,INDEX(INDEX(LH_Data,0,LH_ColClose),BG93-1)*UnitFactor)))</f>
        <v/>
      </c>
      <c r="X93" s="17" t="str">
        <f aca="false">IF(AJ93=0,"",(MAX(0,BC93-BP93)-MAX(0,BD93-BP93))*HoursPerDay)</f>
        <v/>
      </c>
      <c r="Y93" s="17"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16" t="str">
        <f aca="false">IF(OR(AJ93=0,Y93=""),"",IF(Y93&gt;0,"Yes","No"))</f>
        <v/>
      </c>
      <c r="AA93" s="16"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17" t="str">
        <f aca="false">IF(OR(AJ93=0,T93=""),"",MAX(0,BD93-BP93)*HoursPerDay-T93)</f>
        <v/>
      </c>
      <c r="AC93" s="16" t="str">
        <f aca="false">IF(AJ93=0,"",BF93)</f>
        <v/>
      </c>
      <c r="AD93" s="16"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17" t="str">
        <f aca="false">IF(AJ93=0,"",O93-MAX(0,BK93-BP93))</f>
        <v/>
      </c>
      <c r="AF93" s="14" t="str">
        <f aca="false">IF(OR(AJ93=0,AE93="",N(AE93)=0,BL93=""),"",EDATE(AK93,BL93))</f>
        <v/>
      </c>
      <c r="AG93" s="17" t="str">
        <f aca="false">IF(AJ93=0,"",MIN(BC93,BP93))</f>
        <v/>
      </c>
      <c r="AH93" s="12"/>
      <c r="AI93" s="12"/>
      <c r="AJ93" s="16" t="n">
        <f aca="false">IF(OR(LEN($A93&amp;$B93)=0,$F93=""),0,1)</f>
        <v>0</v>
      </c>
      <c r="AK93" s="14" t="str">
        <f aca="false">IF(AJ93=0,"",IF(PreSchemeCounts="No",MAX(SchemeStart,IF($J93&lt;&gt;"",$J93,IF(OR(CasualCounts="Yes",COUNT($G93:$I93)=0),$F93,IF(Apply2026="No",IF($I93="",$F93,$I93),IF(COUNT($H93:$I93)=0,$F93,MIN($H93:$I93)))))),IF($J93&lt;&gt;"",$J93,IF(OR(CasualCounts="Yes",COUNT($G93:$I93)=0),$F93,IF(Apply2026="No",IF($I93="",$F93,$I93),IF(COUNT($H93:$I93)=0,$F93,MIN($H93:$I93)))))))</f>
        <v/>
      </c>
      <c r="AL93" s="16" t="str">
        <f aca="false">IF(AJ93=0,"",COUNT($G93:$I93))</f>
        <v/>
      </c>
      <c r="AM93" s="14" t="str">
        <f aca="false">IF(AJ93=0,"",IFERROR(SMALL($G93:$I93,1),""))</f>
        <v/>
      </c>
      <c r="AN93" s="14" t="str">
        <f aca="false">IF(AJ93=0,"",IFERROR(SMALL($G93:$I93,2),""))</f>
        <v/>
      </c>
      <c r="AO93" s="14" t="str">
        <f aca="false">IF(AJ93=0,"",IFERROR(SMALL($G93:$I93,3),""))</f>
        <v/>
      </c>
      <c r="AP93" s="16" t="str">
        <f aca="false">IF(AJ93=0,"",IF(AM93="","",IF(AM93=$H93,"Part-Time",IF(AM93=$I93,"Full-Time","Casual"))))</f>
        <v/>
      </c>
      <c r="AQ93" s="16" t="str">
        <f aca="false">IF(AJ93=0,"",IF(AN93="","",IF(AN93=$H93,"Part-Time",IF(AN93=$I93,"Full-Time","Casual"))))</f>
        <v/>
      </c>
      <c r="AR93" s="16" t="str">
        <f aca="false">IF(AJ93=0,"",IF(AO93="","",IF(AO93=$H93,"Part-Time",IF(AO93=$I93,"Full-Time","Casual"))))</f>
        <v/>
      </c>
      <c r="AS93" s="16"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16" t="str">
        <f aca="false">IF(AJ93=0,"",IF(AL93&lt;2,"",IF(OR(ISNUMBER(SEARCH("full",AQ93)),UPPER(TRIM(AQ93))="FT",UPPER(TRIM(AQ93))="FTE"),"FT",IF(AND(OR(ISNUMBER(SEARCH("part",AQ93)),UPPER(TRIM(AQ93))="PT",UPPER(TRIM(AQ93))="PTE"),Apply2026="Yes",OR($P93="",N($P93)&gt;=PT_MinHours)),"PT","None"))))</f>
        <v/>
      </c>
      <c r="AU93" s="16" t="str">
        <f aca="false">IF(AJ93=0,"",IF(AL93&lt;3,"",IF(OR(ISNUMBER(SEARCH("full",AR93)),UPPER(TRIM(AR93))="FT",UPPER(TRIM(AR93))="FTE"),"FT",IF(AND(OR(ISNUMBER(SEARCH("part",AR93)),UPPER(TRIM(AR93))="PT",UPPER(TRIM(AR93))="PTE"),Apply2026="Yes",OR($P93="",N($P93)&gt;=PT_MinHours)),"PT","None"))))</f>
        <v/>
      </c>
      <c r="AV93" s="16" t="str">
        <f aca="false">IF(AJ93=0,"",IF(AND(AL93&gt;=3,AO93&lt;=AsOfDate),AU93,IF(AND(AL93&gt;=2,AN93&lt;=AsOfDate),AT93,AS93)))</f>
        <v/>
      </c>
      <c r="AW93" s="16" t="str">
        <f aca="false">IF(AJ93=0,"",IF(AsOfDate&lt;AK93,-1,12*(YEAR(AsOfDate)-YEAR(AK93))+MONTH(AsOfDate)-MONTH(AK93)-IF(DAY(AsOfDate)&lt;MIN(DAY(AK93),DAY(EOMONTH(AsOfDate,0))),1,0)))</f>
        <v/>
      </c>
      <c r="AX93" s="16" t="str">
        <f aca="false">IF(AJ93=0,"",IF(OR(AL93&lt;2,AN93&gt;AsOfDate),AW93,IF((AN93-1)&lt;AK93,-1,12*(YEAR((AN93-1))-YEAR(AK93))+MONTH((AN93-1))-MONTH(AK93)-IF(DAY((AN93-1))&lt;MIN(DAY(AK93),DAY(EOMONTH((AN93-1),0))),1,0))))</f>
        <v/>
      </c>
      <c r="AY93" s="16" t="str">
        <f aca="false">IF(AJ93=0,"",IF(OR(AL93&lt;3,AO93&gt;AsOfDate),AW93,IF((AO93-1)&lt;AK93,-1,12*(YEAR((AO93-1))-YEAR(AK93))+MONTH((AO93-1))-MONTH(AK93)-IF(DAY((AO93-1))&lt;MIN(DAY(AK93),DAY(EOMONTH((AO93-1),0))),1,0))))</f>
        <v/>
      </c>
      <c r="AZ93" s="16" t="str">
        <f aca="false">IF(AJ93=0,"",IF(PFYDate&lt;AK93,-1,12*(YEAR(PFYDate)-YEAR(AK93))+MONTH(PFYDate)-MONTH(AK93)-IF(DAY(PFYDate)&lt;MIN(DAY(AK93),DAY(EOMONTH(PFYDate,0))),1,0)))</f>
        <v/>
      </c>
      <c r="BA93" s="16" t="str">
        <f aca="false">IF(AJ93=0,"",IF(OR(AL93&lt;2,AN93&gt;PFYDate),AZ93,IF((AN93-1)&lt;AK93,-1,12*(YEAR((AN93-1))-YEAR(AK93))+MONTH((AN93-1))-MONTH(AK93)-IF(DAY((AN93-1))&lt;MIN(DAY(AK93),DAY(EOMONTH((AN93-1),0))),1,0))))</f>
        <v/>
      </c>
      <c r="BB93" s="16" t="str">
        <f aca="false">IF(AJ93=0,"",IF(OR(AL93&lt;3,AO93&gt;PFYDate),AZ93,IF((AO93-1)&lt;AK93,-1,12*(YEAR((AO93-1))-YEAR(AK93))+MONTH((AO93-1))-MONTH(AK93)-IF(DAY((AO93-1))&lt;MIN(DAY(AK93),DAY(EOMONTH((AO93-1),0))),1,0))))</f>
        <v/>
      </c>
      <c r="BC93" s="16"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16"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16" t="str">
        <f aca="false">IF(AJ93=0,"",IF(AV93="FT",IF(AW93&lt;FT_First,FT_First,IF(AW93&lt;FT_Y5,MIN(FT_Y5,FT_First+FT_Int1*(INT((AW93-FT_First)/FT_Int1)+1)),FT_Y5+12*INT((AW93-FT_Y5)/12)+FT_Int2*(INT(MOD(AW93-FT_Y5,12)/FT_Int2)+1))),IF(AV93="PT",IF(AW93&lt;PT_First,PT_First,PT_First+PT_Int*(INT((AW93-PT_First)/PT_Int)+1)),"")))</f>
        <v/>
      </c>
      <c r="BF93" s="16" t="str">
        <f aca="false">IF(AJ93=0,"",IF(NOT(LH_Ready),0,COUNTIFS(INDEX(LH_Data,0,LH_ColFirst),$A93,INDEX(LH_Data,0,LH_ColSur),$B93,INDEX(LH_Data,0,LH_ColCat),BonusCat)))</f>
        <v/>
      </c>
      <c r="BG93" s="16" t="str">
        <f aca="false">IF(AJ93=0,"",IF(OR(NOT(LH_Ready),BF93=0),0,SUMPRODUCT(MAX((INDEX(LH_Data,0,LH_ColFirst)=$A93)*(INDEX(LH_Data,0,LH_ColSur)=$B93)*(INDEX(LH_Data,0,LH_ColCat)=BonusCat)*ROW(LH_Data)))))</f>
        <v/>
      </c>
      <c r="BH93" s="16" t="str">
        <f aca="false">IF(AJ93=0,"",IF(EOMONTH(AsOfDate,-1)&lt;AK93,-1,12*(YEAR(EOMONTH(AsOfDate,-1))-YEAR(AK93))+MONTH(EOMONTH(AsOfDate,-1))-MONTH(AK93)-IF(DAY(EOMONTH(AsOfDate,-1))&lt;MIN(DAY(AK93),DAY(EOMONTH(EOMONTH(AsOfDate,-1),0))),1,0)))</f>
        <v/>
      </c>
      <c r="BI93" s="16" t="str">
        <f aca="false">IF(AJ93=0,"",IF(OR(AL93&lt;2,AN93&gt;EOMONTH(AsOfDate,-1)),BH93,IF((AN93-1)&lt;AK93,-1,12*(YEAR((AN93-1))-YEAR(AK93))+MONTH((AN93-1))-MONTH(AK93)-IF(DAY((AN93-1))&lt;MIN(DAY(AK93),DAY(EOMONTH((AN93-1),0))),1,0))))</f>
        <v/>
      </c>
      <c r="BJ93" s="16" t="str">
        <f aca="false">IF(AJ93=0,"",IF(OR(AL93&lt;3,AO93&gt;EOMONTH(AsOfDate,-1)),BH93,IF((AO93-1)&lt;AK93,-1,12*(YEAR((AO93-1))-YEAR(AK93))+MONTH((AO93-1))-MONTH(AK93)-IF(DAY((AO93-1))&lt;MIN(DAY(AK93),DAY(EOMONTH((AO93-1),0))),1,0))))</f>
        <v/>
      </c>
      <c r="BK93" s="16"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16" t="str">
        <f aca="false">IF(AJ93=0,"",IF(AV93="FT",IF(AW93&lt;FT_First,"",IF(AW93&lt;FT_Y5,FT_First+FT_Int1*INT((AW93-FT_First)/FT_Int1),FT_Y5+FT_Int2*INT((AW93-FT_Y5)/FT_Int2))),IF(AV93="PT",IF(AW93&lt;PT_First,"",PT_First+PT_Int*INT((AW93-PT_First)/PT_Int)),"")))</f>
        <v/>
      </c>
      <c r="BM93" s="16" t="str">
        <f aca="false">IF(AJ93=0,"",IF((SchemeStart-1)&lt;AK93,-1,12*(YEAR((SchemeStart-1))-YEAR(AK93))+MONTH((SchemeStart-1))-MONTH(AK93)-IF(DAY((SchemeStart-1))&lt;MIN(DAY(AK93),DAY(EOMONTH((SchemeStart-1),0))),1,0)))</f>
        <v/>
      </c>
      <c r="BN93" s="16" t="str">
        <f aca="false">IF(AJ93=0,"",IF(OR(AL93&lt;2,AN93&gt;(SchemeStart-1)),BM93,IF((AN93-1)&lt;AK93,-1,12*(YEAR((AN93-1))-YEAR(AK93))+MONTH((AN93-1))-MONTH(AK93)-IF(DAY((AN93-1))&lt;MIN(DAY(AK93),DAY(EOMONTH((AN93-1),0))),1,0))))</f>
        <v/>
      </c>
      <c r="BO93" s="16" t="str">
        <f aca="false">IF(AJ93=0,"",IF(OR(AL93&lt;3,AO93&gt;(SchemeStart-1)),BM93,IF((AO93-1)&lt;AK93,-1,12*(YEAR((AO93-1))-YEAR(AK93))+MONTH((AO93-1))-MONTH(AK93)-IF(DAY((AO93-1))&lt;MIN(DAY(AK93),DAY(EOMONTH((AO93-1),0))),1,0))))</f>
        <v/>
      </c>
      <c r="BP93" s="16"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12"/>
      <c r="B94" s="12"/>
      <c r="C94" s="12"/>
      <c r="D94" s="13"/>
      <c r="E94" s="14" t="str">
        <f aca="false">IF(OR(AJ94=0,$D94=""),"",DATE(YEAR(AsOfDate)+IF(DATE(YEAR(AsOfDate),MONTH($D94),DAY($D94))&lt;=AsOfDate,1,0),MONTH($D94),DAY($D94)))</f>
        <v/>
      </c>
      <c r="F94" s="13"/>
      <c r="G94" s="13"/>
      <c r="H94" s="13"/>
      <c r="I94" s="13"/>
      <c r="J94" s="13"/>
      <c r="K94" s="14" t="str">
        <f aca="false">IF(AJ94=0,"",DATE(YEAR(AsOfDate)+IF(DATE(YEAR(AsOfDate),MONTH(AK94),DAY(AK94))&lt;=AsOfDate,1,0),MONTH(AK94),DAY(AK94)))</f>
        <v/>
      </c>
      <c r="L94" s="15" t="str">
        <f aca="false">IF(AJ94=0,"",ROUND((AsOfDate-AK94)/365.25,1))</f>
        <v/>
      </c>
      <c r="M94" s="16" t="str">
        <f aca="false">IF(AJ94=0,"",IF(AsOfDate&lt;AK94,"-",DATEDIF(AK94,AsOfDate,"y")&amp;"y "&amp;DATEDIF(AK94,AsOfDate,"ym")&amp;"m "&amp;DATEDIF(AK94,AsOfDate,"md")&amp;"d"))</f>
        <v/>
      </c>
      <c r="N94" s="17" t="str">
        <f aca="false">IF(AJ94=0,"",O94*HoursPerDay)</f>
        <v/>
      </c>
      <c r="O94" s="17" t="str">
        <f aca="false">IF(AJ94=0,"",MAX(0,BC94-BP94))</f>
        <v/>
      </c>
      <c r="P94" s="18"/>
      <c r="Q94" s="16"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16" t="str">
        <f aca="false">IF(AJ94=0,"",IF(AV94="None",IF(O94&gt;0,"No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IF(AJ94=0,"",IF(AV94="None","",EDATE(AK94,BE94)))</f>
        <v/>
      </c>
      <c r="T94" s="17" t="str">
        <f aca="false">IF(AJ94=0,"",IF(NOT(LH_Ready),"",IF($F94&gt;PFYDate,0,IF(LH_ColPeriod=0,W94-U94+V94,SUMIFS(INDEX(LH_Data,0,LH_ColAcc),INDEX(LH_Data,0,LH_ColFirst),$A94,INDEX(LH_Data,0,LH_ColSur),$B94,INDEX(LH_Data,0,LH_ColCat),BonusCat,INDEX(LH_Data,0,LH_ColPeriod),LH_OpenLabel)*UnitFactor))))</f>
        <v/>
      </c>
      <c r="U94" s="17" t="str">
        <f aca="false">IF(AJ94=0,"",IF(NOT(LH_Ready),"",SUMIFS(INDEX(LH_Data,0,LH_ColAcc),INDEX(LH_Data,0,LH_ColFirst),$A94,INDEX(LH_Data,0,LH_ColSur),$B94,INDEX(LH_Data,0,LH_ColCat),BonusCat,INDEX(LH_Data,0,LH_ColStart),"&gt;="&amp;AK94)*UnitFactor))</f>
        <v/>
      </c>
      <c r="V94" s="17" t="str">
        <f aca="false">IF(AJ94=0,"",IF(NOT(LH_Ready),"",SUMIFS(INDEX(LH_Data,0,LH_ColTaken),INDEX(LH_Data,0,LH_ColFirst),$A94,INDEX(LH_Data,0,LH_ColSur),$B94,INDEX(LH_Data,0,LH_ColCat),BonusCat,INDEX(LH_Data,0,LH_ColStart),"&gt;="&amp;AK94)*UnitFactor))</f>
        <v/>
      </c>
      <c r="W94" s="17" t="str">
        <f aca="false">IF(AJ94=0,"",IF(NOT(LH_Ready),"",IF(BG94=0,0,INDEX(INDEX(LH_Data,0,LH_ColClose),BG94-1)*UnitFactor)))</f>
        <v/>
      </c>
      <c r="X94" s="17" t="str">
        <f aca="false">IF(AJ94=0,"",(MAX(0,BC94-BP94)-MAX(0,BD94-BP94))*HoursPerDay)</f>
        <v/>
      </c>
      <c r="Y94" s="17"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16" t="str">
        <f aca="false">IF(OR(AJ94=0,Y94=""),"",IF(Y94&gt;0,"Yes","No"))</f>
        <v/>
      </c>
      <c r="AA94" s="16"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17" t="str">
        <f aca="false">IF(OR(AJ94=0,T94=""),"",MAX(0,BD94-BP94)*HoursPerDay-T94)</f>
        <v/>
      </c>
      <c r="AC94" s="16" t="str">
        <f aca="false">IF(AJ94=0,"",BF94)</f>
        <v/>
      </c>
      <c r="AD94" s="16"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17" t="str">
        <f aca="false">IF(AJ94=0,"",O94-MAX(0,BK94-BP94))</f>
        <v/>
      </c>
      <c r="AF94" s="14" t="str">
        <f aca="false">IF(OR(AJ94=0,AE94="",N(AE94)=0,BL94=""),"",EDATE(AK94,BL94))</f>
        <v/>
      </c>
      <c r="AG94" s="17" t="str">
        <f aca="false">IF(AJ94=0,"",MIN(BC94,BP94))</f>
        <v/>
      </c>
      <c r="AH94" s="12"/>
      <c r="AI94" s="12"/>
      <c r="AJ94" s="16" t="n">
        <f aca="false">IF(OR(LEN($A94&amp;$B94)=0,$F94=""),0,1)</f>
        <v>0</v>
      </c>
      <c r="AK94" s="14" t="str">
        <f aca="false">IF(AJ94=0,"",IF(PreSchemeCounts="No",MAX(SchemeStart,IF($J94&lt;&gt;"",$J94,IF(OR(CasualCounts="Yes",COUNT($G94:$I94)=0),$F94,IF(Apply2026="No",IF($I94="",$F94,$I94),IF(COUNT($H94:$I94)=0,$F94,MIN($H94:$I94)))))),IF($J94&lt;&gt;"",$J94,IF(OR(CasualCounts="Yes",COUNT($G94:$I94)=0),$F94,IF(Apply2026="No",IF($I94="",$F94,$I94),IF(COUNT($H94:$I94)=0,$F94,MIN($H94:$I94)))))))</f>
        <v/>
      </c>
      <c r="AL94" s="16" t="str">
        <f aca="false">IF(AJ94=0,"",COUNT($G94:$I94))</f>
        <v/>
      </c>
      <c r="AM94" s="14" t="str">
        <f aca="false">IF(AJ94=0,"",IFERROR(SMALL($G94:$I94,1),""))</f>
        <v/>
      </c>
      <c r="AN94" s="14" t="str">
        <f aca="false">IF(AJ94=0,"",IFERROR(SMALL($G94:$I94,2),""))</f>
        <v/>
      </c>
      <c r="AO94" s="14" t="str">
        <f aca="false">IF(AJ94=0,"",IFERROR(SMALL($G94:$I94,3),""))</f>
        <v/>
      </c>
      <c r="AP94" s="16" t="str">
        <f aca="false">IF(AJ94=0,"",IF(AM94="","",IF(AM94=$H94,"Part-Time",IF(AM94=$I94,"Full-Time","Casual"))))</f>
        <v/>
      </c>
      <c r="AQ94" s="16" t="str">
        <f aca="false">IF(AJ94=0,"",IF(AN94="","",IF(AN94=$H94,"Part-Time",IF(AN94=$I94,"Full-Time","Casual"))))</f>
        <v/>
      </c>
      <c r="AR94" s="16" t="str">
        <f aca="false">IF(AJ94=0,"",IF(AO94="","",IF(AO94=$H94,"Part-Time",IF(AO94=$I94,"Full-Time","Casual"))))</f>
        <v/>
      </c>
      <c r="AS94" s="16"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16" t="str">
        <f aca="false">IF(AJ94=0,"",IF(AL94&lt;2,"",IF(OR(ISNUMBER(SEARCH("full",AQ94)),UPPER(TRIM(AQ94))="FT",UPPER(TRIM(AQ94))="FTE"),"FT",IF(AND(OR(ISNUMBER(SEARCH("part",AQ94)),UPPER(TRIM(AQ94))="PT",UPPER(TRIM(AQ94))="PTE"),Apply2026="Yes",OR($P94="",N($P94)&gt;=PT_MinHours)),"PT","None"))))</f>
        <v/>
      </c>
      <c r="AU94" s="16" t="str">
        <f aca="false">IF(AJ94=0,"",IF(AL94&lt;3,"",IF(OR(ISNUMBER(SEARCH("full",AR94)),UPPER(TRIM(AR94))="FT",UPPER(TRIM(AR94))="FTE"),"FT",IF(AND(OR(ISNUMBER(SEARCH("part",AR94)),UPPER(TRIM(AR94))="PT",UPPER(TRIM(AR94))="PTE"),Apply2026="Yes",OR($P94="",N($P94)&gt;=PT_MinHours)),"PT","None"))))</f>
        <v/>
      </c>
      <c r="AV94" s="16" t="str">
        <f aca="false">IF(AJ94=0,"",IF(AND(AL94&gt;=3,AO94&lt;=AsOfDate),AU94,IF(AND(AL94&gt;=2,AN94&lt;=AsOfDate),AT94,AS94)))</f>
        <v/>
      </c>
      <c r="AW94" s="16" t="str">
        <f aca="false">IF(AJ94=0,"",IF(AsOfDate&lt;AK94,-1,12*(YEAR(AsOfDate)-YEAR(AK94))+MONTH(AsOfDate)-MONTH(AK94)-IF(DAY(AsOfDate)&lt;MIN(DAY(AK94),DAY(EOMONTH(AsOfDate,0))),1,0)))</f>
        <v/>
      </c>
      <c r="AX94" s="16" t="str">
        <f aca="false">IF(AJ94=0,"",IF(OR(AL94&lt;2,AN94&gt;AsOfDate),AW94,IF((AN94-1)&lt;AK94,-1,12*(YEAR((AN94-1))-YEAR(AK94))+MONTH((AN94-1))-MONTH(AK94)-IF(DAY((AN94-1))&lt;MIN(DAY(AK94),DAY(EOMONTH((AN94-1),0))),1,0))))</f>
        <v/>
      </c>
      <c r="AY94" s="16" t="str">
        <f aca="false">IF(AJ94=0,"",IF(OR(AL94&lt;3,AO94&gt;AsOfDate),AW94,IF((AO94-1)&lt;AK94,-1,12*(YEAR((AO94-1))-YEAR(AK94))+MONTH((AO94-1))-MONTH(AK94)-IF(DAY((AO94-1))&lt;MIN(DAY(AK94),DAY(EOMONTH((AO94-1),0))),1,0))))</f>
        <v/>
      </c>
      <c r="AZ94" s="16" t="str">
        <f aca="false">IF(AJ94=0,"",IF(PFYDate&lt;AK94,-1,12*(YEAR(PFYDate)-YEAR(AK94))+MONTH(PFYDate)-MONTH(AK94)-IF(DAY(PFYDate)&lt;MIN(DAY(AK94),DAY(EOMONTH(PFYDate,0))),1,0)))</f>
        <v/>
      </c>
      <c r="BA94" s="16" t="str">
        <f aca="false">IF(AJ94=0,"",IF(OR(AL94&lt;2,AN94&gt;PFYDate),AZ94,IF((AN94-1)&lt;AK94,-1,12*(YEAR((AN94-1))-YEAR(AK94))+MONTH((AN94-1))-MONTH(AK94)-IF(DAY((AN94-1))&lt;MIN(DAY(AK94),DAY(EOMONTH((AN94-1),0))),1,0))))</f>
        <v/>
      </c>
      <c r="BB94" s="16" t="str">
        <f aca="false">IF(AJ94=0,"",IF(OR(AL94&lt;3,AO94&gt;PFYDate),AZ94,IF((AO94-1)&lt;AK94,-1,12*(YEAR((AO94-1))-YEAR(AK94))+MONTH((AO94-1))-MONTH(AK94)-IF(DAY((AO94-1))&lt;MIN(DAY(AK94),DAY(EOMONTH((AO94-1),0))),1,0))))</f>
        <v/>
      </c>
      <c r="BC94" s="16"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16"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16" t="str">
        <f aca="false">IF(AJ94=0,"",IF(AV94="FT",IF(AW94&lt;FT_First,FT_First,IF(AW94&lt;FT_Y5,MIN(FT_Y5,FT_First+FT_Int1*(INT((AW94-FT_First)/FT_Int1)+1)),FT_Y5+12*INT((AW94-FT_Y5)/12)+FT_Int2*(INT(MOD(AW94-FT_Y5,12)/FT_Int2)+1))),IF(AV94="PT",IF(AW94&lt;PT_First,PT_First,PT_First+PT_Int*(INT((AW94-PT_First)/PT_Int)+1)),"")))</f>
        <v/>
      </c>
      <c r="BF94" s="16" t="str">
        <f aca="false">IF(AJ94=0,"",IF(NOT(LH_Ready),0,COUNTIFS(INDEX(LH_Data,0,LH_ColFirst),$A94,INDEX(LH_Data,0,LH_ColSur),$B94,INDEX(LH_Data,0,LH_ColCat),BonusCat)))</f>
        <v/>
      </c>
      <c r="BG94" s="16" t="str">
        <f aca="false">IF(AJ94=0,"",IF(OR(NOT(LH_Ready),BF94=0),0,SUMPRODUCT(MAX((INDEX(LH_Data,0,LH_ColFirst)=$A94)*(INDEX(LH_Data,0,LH_ColSur)=$B94)*(INDEX(LH_Data,0,LH_ColCat)=BonusCat)*ROW(LH_Data)))))</f>
        <v/>
      </c>
      <c r="BH94" s="16" t="str">
        <f aca="false">IF(AJ94=0,"",IF(EOMONTH(AsOfDate,-1)&lt;AK94,-1,12*(YEAR(EOMONTH(AsOfDate,-1))-YEAR(AK94))+MONTH(EOMONTH(AsOfDate,-1))-MONTH(AK94)-IF(DAY(EOMONTH(AsOfDate,-1))&lt;MIN(DAY(AK94),DAY(EOMONTH(EOMONTH(AsOfDate,-1),0))),1,0)))</f>
        <v/>
      </c>
      <c r="BI94" s="16" t="str">
        <f aca="false">IF(AJ94=0,"",IF(OR(AL94&lt;2,AN94&gt;EOMONTH(AsOfDate,-1)),BH94,IF((AN94-1)&lt;AK94,-1,12*(YEAR((AN94-1))-YEAR(AK94))+MONTH((AN94-1))-MONTH(AK94)-IF(DAY((AN94-1))&lt;MIN(DAY(AK94),DAY(EOMONTH((AN94-1),0))),1,0))))</f>
        <v/>
      </c>
      <c r="BJ94" s="16" t="str">
        <f aca="false">IF(AJ94=0,"",IF(OR(AL94&lt;3,AO94&gt;EOMONTH(AsOfDate,-1)),BH94,IF((AO94-1)&lt;AK94,-1,12*(YEAR((AO94-1))-YEAR(AK94))+MONTH((AO94-1))-MONTH(AK94)-IF(DAY((AO94-1))&lt;MIN(DAY(AK94),DAY(EOMONTH((AO94-1),0))),1,0))))</f>
        <v/>
      </c>
      <c r="BK94" s="16"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16" t="str">
        <f aca="false">IF(AJ94=0,"",IF(AV94="FT",IF(AW94&lt;FT_First,"",IF(AW94&lt;FT_Y5,FT_First+FT_Int1*INT((AW94-FT_First)/FT_Int1),FT_Y5+FT_Int2*INT((AW94-FT_Y5)/FT_Int2))),IF(AV94="PT",IF(AW94&lt;PT_First,"",PT_First+PT_Int*INT((AW94-PT_First)/PT_Int)),"")))</f>
        <v/>
      </c>
      <c r="BM94" s="16" t="str">
        <f aca="false">IF(AJ94=0,"",IF((SchemeStart-1)&lt;AK94,-1,12*(YEAR((SchemeStart-1))-YEAR(AK94))+MONTH((SchemeStart-1))-MONTH(AK94)-IF(DAY((SchemeStart-1))&lt;MIN(DAY(AK94),DAY(EOMONTH((SchemeStart-1),0))),1,0)))</f>
        <v/>
      </c>
      <c r="BN94" s="16" t="str">
        <f aca="false">IF(AJ94=0,"",IF(OR(AL94&lt;2,AN94&gt;(SchemeStart-1)),BM94,IF((AN94-1)&lt;AK94,-1,12*(YEAR((AN94-1))-YEAR(AK94))+MONTH((AN94-1))-MONTH(AK94)-IF(DAY((AN94-1))&lt;MIN(DAY(AK94),DAY(EOMONTH((AN94-1),0))),1,0))))</f>
        <v/>
      </c>
      <c r="BO94" s="16" t="str">
        <f aca="false">IF(AJ94=0,"",IF(OR(AL94&lt;3,AO94&gt;(SchemeStart-1)),BM94,IF((AO94-1)&lt;AK94,-1,12*(YEAR((AO94-1))-YEAR(AK94))+MONTH((AO94-1))-MONTH(AK94)-IF(DAY((AO94-1))&lt;MIN(DAY(AK94),DAY(EOMONTH((AO94-1),0))),1,0))))</f>
        <v/>
      </c>
      <c r="BP94" s="16"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12"/>
      <c r="B95" s="12"/>
      <c r="C95" s="12"/>
      <c r="D95" s="13"/>
      <c r="E95" s="14" t="str">
        <f aca="false">IF(OR(AJ95=0,$D95=""),"",DATE(YEAR(AsOfDate)+IF(DATE(YEAR(AsOfDate),MONTH($D95),DAY($D95))&lt;=AsOfDate,1,0),MONTH($D95),DAY($D95)))</f>
        <v/>
      </c>
      <c r="F95" s="13"/>
      <c r="G95" s="13"/>
      <c r="H95" s="13"/>
      <c r="I95" s="13"/>
      <c r="J95" s="13"/>
      <c r="K95" s="14" t="str">
        <f aca="false">IF(AJ95=0,"",DATE(YEAR(AsOfDate)+IF(DATE(YEAR(AsOfDate),MONTH(AK95),DAY(AK95))&lt;=AsOfDate,1,0),MONTH(AK95),DAY(AK95)))</f>
        <v/>
      </c>
      <c r="L95" s="15" t="str">
        <f aca="false">IF(AJ95=0,"",ROUND((AsOfDate-AK95)/365.25,1))</f>
        <v/>
      </c>
      <c r="M95" s="16" t="str">
        <f aca="false">IF(AJ95=0,"",IF(AsOfDate&lt;AK95,"-",DATEDIF(AK95,AsOfDate,"y")&amp;"y "&amp;DATEDIF(AK95,AsOfDate,"ym")&amp;"m "&amp;DATEDIF(AK95,AsOfDate,"md")&amp;"d"))</f>
        <v/>
      </c>
      <c r="N95" s="17" t="str">
        <f aca="false">IF(AJ95=0,"",O95*HoursPerDay)</f>
        <v/>
      </c>
      <c r="O95" s="17" t="str">
        <f aca="false">IF(AJ95=0,"",MAX(0,BC95-BP95))</f>
        <v/>
      </c>
      <c r="P95" s="18"/>
      <c r="Q95" s="16"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16" t="str">
        <f aca="false">IF(AJ95=0,"",IF(AV95="None",IF(O95&gt;0,"No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IF(AJ95=0,"",IF(AV95="None","",EDATE(AK95,BE95)))</f>
        <v/>
      </c>
      <c r="T95" s="17" t="str">
        <f aca="false">IF(AJ95=0,"",IF(NOT(LH_Ready),"",IF($F95&gt;PFYDate,0,IF(LH_ColPeriod=0,W95-U95+V95,SUMIFS(INDEX(LH_Data,0,LH_ColAcc),INDEX(LH_Data,0,LH_ColFirst),$A95,INDEX(LH_Data,0,LH_ColSur),$B95,INDEX(LH_Data,0,LH_ColCat),BonusCat,INDEX(LH_Data,0,LH_ColPeriod),LH_OpenLabel)*UnitFactor))))</f>
        <v/>
      </c>
      <c r="U95" s="17" t="str">
        <f aca="false">IF(AJ95=0,"",IF(NOT(LH_Ready),"",SUMIFS(INDEX(LH_Data,0,LH_ColAcc),INDEX(LH_Data,0,LH_ColFirst),$A95,INDEX(LH_Data,0,LH_ColSur),$B95,INDEX(LH_Data,0,LH_ColCat),BonusCat,INDEX(LH_Data,0,LH_ColStart),"&gt;="&amp;AK95)*UnitFactor))</f>
        <v/>
      </c>
      <c r="V95" s="17" t="str">
        <f aca="false">IF(AJ95=0,"",IF(NOT(LH_Ready),"",SUMIFS(INDEX(LH_Data,0,LH_ColTaken),INDEX(LH_Data,0,LH_ColFirst),$A95,INDEX(LH_Data,0,LH_ColSur),$B95,INDEX(LH_Data,0,LH_ColCat),BonusCat,INDEX(LH_Data,0,LH_ColStart),"&gt;="&amp;AK95)*UnitFactor))</f>
        <v/>
      </c>
      <c r="W95" s="17" t="str">
        <f aca="false">IF(AJ95=0,"",IF(NOT(LH_Ready),"",IF(BG95=0,0,INDEX(INDEX(LH_Data,0,LH_ColClose),BG95-1)*UnitFactor)))</f>
        <v/>
      </c>
      <c r="X95" s="17" t="str">
        <f aca="false">IF(AJ95=0,"",(MAX(0,BC95-BP95)-MAX(0,BD95-BP95))*HoursPerDay)</f>
        <v/>
      </c>
      <c r="Y95" s="17"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16" t="str">
        <f aca="false">IF(OR(AJ95=0,Y95=""),"",IF(Y95&gt;0,"Yes","No"))</f>
        <v/>
      </c>
      <c r="AA95" s="16"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17" t="str">
        <f aca="false">IF(OR(AJ95=0,T95=""),"",MAX(0,BD95-BP95)*HoursPerDay-T95)</f>
        <v/>
      </c>
      <c r="AC95" s="16" t="str">
        <f aca="false">IF(AJ95=0,"",BF95)</f>
        <v/>
      </c>
      <c r="AD95" s="16"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17" t="str">
        <f aca="false">IF(AJ95=0,"",O95-MAX(0,BK95-BP95))</f>
        <v/>
      </c>
      <c r="AF95" s="14" t="str">
        <f aca="false">IF(OR(AJ95=0,AE95="",N(AE95)=0,BL95=""),"",EDATE(AK95,BL95))</f>
        <v/>
      </c>
      <c r="AG95" s="17" t="str">
        <f aca="false">IF(AJ95=0,"",MIN(BC95,BP95))</f>
        <v/>
      </c>
      <c r="AH95" s="12"/>
      <c r="AI95" s="12"/>
      <c r="AJ95" s="16" t="n">
        <f aca="false">IF(OR(LEN($A95&amp;$B95)=0,$F95=""),0,1)</f>
        <v>0</v>
      </c>
      <c r="AK95" s="14" t="str">
        <f aca="false">IF(AJ95=0,"",IF(PreSchemeCounts="No",MAX(SchemeStart,IF($J95&lt;&gt;"",$J95,IF(OR(CasualCounts="Yes",COUNT($G95:$I95)=0),$F95,IF(Apply2026="No",IF($I95="",$F95,$I95),IF(COUNT($H95:$I95)=0,$F95,MIN($H95:$I95)))))),IF($J95&lt;&gt;"",$J95,IF(OR(CasualCounts="Yes",COUNT($G95:$I95)=0),$F95,IF(Apply2026="No",IF($I95="",$F95,$I95),IF(COUNT($H95:$I95)=0,$F95,MIN($H95:$I95)))))))</f>
        <v/>
      </c>
      <c r="AL95" s="16" t="str">
        <f aca="false">IF(AJ95=0,"",COUNT($G95:$I95))</f>
        <v/>
      </c>
      <c r="AM95" s="14" t="str">
        <f aca="false">IF(AJ95=0,"",IFERROR(SMALL($G95:$I95,1),""))</f>
        <v/>
      </c>
      <c r="AN95" s="14" t="str">
        <f aca="false">IF(AJ95=0,"",IFERROR(SMALL($G95:$I95,2),""))</f>
        <v/>
      </c>
      <c r="AO95" s="14" t="str">
        <f aca="false">IF(AJ95=0,"",IFERROR(SMALL($G95:$I95,3),""))</f>
        <v/>
      </c>
      <c r="AP95" s="16" t="str">
        <f aca="false">IF(AJ95=0,"",IF(AM95="","",IF(AM95=$H95,"Part-Time",IF(AM95=$I95,"Full-Time","Casual"))))</f>
        <v/>
      </c>
      <c r="AQ95" s="16" t="str">
        <f aca="false">IF(AJ95=0,"",IF(AN95="","",IF(AN95=$H95,"Part-Time",IF(AN95=$I95,"Full-Time","Casual"))))</f>
        <v/>
      </c>
      <c r="AR95" s="16" t="str">
        <f aca="false">IF(AJ95=0,"",IF(AO95="","",IF(AO95=$H95,"Part-Time",IF(AO95=$I95,"Full-Time","Casual"))))</f>
        <v/>
      </c>
      <c r="AS95" s="16"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16" t="str">
        <f aca="false">IF(AJ95=0,"",IF(AL95&lt;2,"",IF(OR(ISNUMBER(SEARCH("full",AQ95)),UPPER(TRIM(AQ95))="FT",UPPER(TRIM(AQ95))="FTE"),"FT",IF(AND(OR(ISNUMBER(SEARCH("part",AQ95)),UPPER(TRIM(AQ95))="PT",UPPER(TRIM(AQ95))="PTE"),Apply2026="Yes",OR($P95="",N($P95)&gt;=PT_MinHours)),"PT","None"))))</f>
        <v/>
      </c>
      <c r="AU95" s="16" t="str">
        <f aca="false">IF(AJ95=0,"",IF(AL95&lt;3,"",IF(OR(ISNUMBER(SEARCH("full",AR95)),UPPER(TRIM(AR95))="FT",UPPER(TRIM(AR95))="FTE"),"FT",IF(AND(OR(ISNUMBER(SEARCH("part",AR95)),UPPER(TRIM(AR95))="PT",UPPER(TRIM(AR95))="PTE"),Apply2026="Yes",OR($P95="",N($P95)&gt;=PT_MinHours)),"PT","None"))))</f>
        <v/>
      </c>
      <c r="AV95" s="16" t="str">
        <f aca="false">IF(AJ95=0,"",IF(AND(AL95&gt;=3,AO95&lt;=AsOfDate),AU95,IF(AND(AL95&gt;=2,AN95&lt;=AsOfDate),AT95,AS95)))</f>
        <v/>
      </c>
      <c r="AW95" s="16" t="str">
        <f aca="false">IF(AJ95=0,"",IF(AsOfDate&lt;AK95,-1,12*(YEAR(AsOfDate)-YEAR(AK95))+MONTH(AsOfDate)-MONTH(AK95)-IF(DAY(AsOfDate)&lt;MIN(DAY(AK95),DAY(EOMONTH(AsOfDate,0))),1,0)))</f>
        <v/>
      </c>
      <c r="AX95" s="16" t="str">
        <f aca="false">IF(AJ95=0,"",IF(OR(AL95&lt;2,AN95&gt;AsOfDate),AW95,IF((AN95-1)&lt;AK95,-1,12*(YEAR((AN95-1))-YEAR(AK95))+MONTH((AN95-1))-MONTH(AK95)-IF(DAY((AN95-1))&lt;MIN(DAY(AK95),DAY(EOMONTH((AN95-1),0))),1,0))))</f>
        <v/>
      </c>
      <c r="AY95" s="16" t="str">
        <f aca="false">IF(AJ95=0,"",IF(OR(AL95&lt;3,AO95&gt;AsOfDate),AW95,IF((AO95-1)&lt;AK95,-1,12*(YEAR((AO95-1))-YEAR(AK95))+MONTH((AO95-1))-MONTH(AK95)-IF(DAY((AO95-1))&lt;MIN(DAY(AK95),DAY(EOMONTH((AO95-1),0))),1,0))))</f>
        <v/>
      </c>
      <c r="AZ95" s="16" t="str">
        <f aca="false">IF(AJ95=0,"",IF(PFYDate&lt;AK95,-1,12*(YEAR(PFYDate)-YEAR(AK95))+MONTH(PFYDate)-MONTH(AK95)-IF(DAY(PFYDate)&lt;MIN(DAY(AK95),DAY(EOMONTH(PFYDate,0))),1,0)))</f>
        <v/>
      </c>
      <c r="BA95" s="16" t="str">
        <f aca="false">IF(AJ95=0,"",IF(OR(AL95&lt;2,AN95&gt;PFYDate),AZ95,IF((AN95-1)&lt;AK95,-1,12*(YEAR((AN95-1))-YEAR(AK95))+MONTH((AN95-1))-MONTH(AK95)-IF(DAY((AN95-1))&lt;MIN(DAY(AK95),DAY(EOMONTH((AN95-1),0))),1,0))))</f>
        <v/>
      </c>
      <c r="BB95" s="16" t="str">
        <f aca="false">IF(AJ95=0,"",IF(OR(AL95&lt;3,AO95&gt;PFYDate),AZ95,IF((AO95-1)&lt;AK95,-1,12*(YEAR((AO95-1))-YEAR(AK95))+MONTH((AO95-1))-MONTH(AK95)-IF(DAY((AO95-1))&lt;MIN(DAY(AK95),DAY(EOMONTH((AO95-1),0))),1,0))))</f>
        <v/>
      </c>
      <c r="BC95" s="16"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16"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16" t="str">
        <f aca="false">IF(AJ95=0,"",IF(AV95="FT",IF(AW95&lt;FT_First,FT_First,IF(AW95&lt;FT_Y5,MIN(FT_Y5,FT_First+FT_Int1*(INT((AW95-FT_First)/FT_Int1)+1)),FT_Y5+12*INT((AW95-FT_Y5)/12)+FT_Int2*(INT(MOD(AW95-FT_Y5,12)/FT_Int2)+1))),IF(AV95="PT",IF(AW95&lt;PT_First,PT_First,PT_First+PT_Int*(INT((AW95-PT_First)/PT_Int)+1)),"")))</f>
        <v/>
      </c>
      <c r="BF95" s="16" t="str">
        <f aca="false">IF(AJ95=0,"",IF(NOT(LH_Ready),0,COUNTIFS(INDEX(LH_Data,0,LH_ColFirst),$A95,INDEX(LH_Data,0,LH_ColSur),$B95,INDEX(LH_Data,0,LH_ColCat),BonusCat)))</f>
        <v/>
      </c>
      <c r="BG95" s="16" t="str">
        <f aca="false">IF(AJ95=0,"",IF(OR(NOT(LH_Ready),BF95=0),0,SUMPRODUCT(MAX((INDEX(LH_Data,0,LH_ColFirst)=$A95)*(INDEX(LH_Data,0,LH_ColSur)=$B95)*(INDEX(LH_Data,0,LH_ColCat)=BonusCat)*ROW(LH_Data)))))</f>
        <v/>
      </c>
      <c r="BH95" s="16" t="str">
        <f aca="false">IF(AJ95=0,"",IF(EOMONTH(AsOfDate,-1)&lt;AK95,-1,12*(YEAR(EOMONTH(AsOfDate,-1))-YEAR(AK95))+MONTH(EOMONTH(AsOfDate,-1))-MONTH(AK95)-IF(DAY(EOMONTH(AsOfDate,-1))&lt;MIN(DAY(AK95),DAY(EOMONTH(EOMONTH(AsOfDate,-1),0))),1,0)))</f>
        <v/>
      </c>
      <c r="BI95" s="16" t="str">
        <f aca="false">IF(AJ95=0,"",IF(OR(AL95&lt;2,AN95&gt;EOMONTH(AsOfDate,-1)),BH95,IF((AN95-1)&lt;AK95,-1,12*(YEAR((AN95-1))-YEAR(AK95))+MONTH((AN95-1))-MONTH(AK95)-IF(DAY((AN95-1))&lt;MIN(DAY(AK95),DAY(EOMONTH((AN95-1),0))),1,0))))</f>
        <v/>
      </c>
      <c r="BJ95" s="16" t="str">
        <f aca="false">IF(AJ95=0,"",IF(OR(AL95&lt;3,AO95&gt;EOMONTH(AsOfDate,-1)),BH95,IF((AO95-1)&lt;AK95,-1,12*(YEAR((AO95-1))-YEAR(AK95))+MONTH((AO95-1))-MONTH(AK95)-IF(DAY((AO95-1))&lt;MIN(DAY(AK95),DAY(EOMONTH((AO95-1),0))),1,0))))</f>
        <v/>
      </c>
      <c r="BK95" s="16"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16" t="str">
        <f aca="false">IF(AJ95=0,"",IF(AV95="FT",IF(AW95&lt;FT_First,"",IF(AW95&lt;FT_Y5,FT_First+FT_Int1*INT((AW95-FT_First)/FT_Int1),FT_Y5+FT_Int2*INT((AW95-FT_Y5)/FT_Int2))),IF(AV95="PT",IF(AW95&lt;PT_First,"",PT_First+PT_Int*INT((AW95-PT_First)/PT_Int)),"")))</f>
        <v/>
      </c>
      <c r="BM95" s="16" t="str">
        <f aca="false">IF(AJ95=0,"",IF((SchemeStart-1)&lt;AK95,-1,12*(YEAR((SchemeStart-1))-YEAR(AK95))+MONTH((SchemeStart-1))-MONTH(AK95)-IF(DAY((SchemeStart-1))&lt;MIN(DAY(AK95),DAY(EOMONTH((SchemeStart-1),0))),1,0)))</f>
        <v/>
      </c>
      <c r="BN95" s="16" t="str">
        <f aca="false">IF(AJ95=0,"",IF(OR(AL95&lt;2,AN95&gt;(SchemeStart-1)),BM95,IF((AN95-1)&lt;AK95,-1,12*(YEAR((AN95-1))-YEAR(AK95))+MONTH((AN95-1))-MONTH(AK95)-IF(DAY((AN95-1))&lt;MIN(DAY(AK95),DAY(EOMONTH((AN95-1),0))),1,0))))</f>
        <v/>
      </c>
      <c r="BO95" s="16" t="str">
        <f aca="false">IF(AJ95=0,"",IF(OR(AL95&lt;3,AO95&gt;(SchemeStart-1)),BM95,IF((AO95-1)&lt;AK95,-1,12*(YEAR((AO95-1))-YEAR(AK95))+MONTH((AO95-1))-MONTH(AK95)-IF(DAY((AO95-1))&lt;MIN(DAY(AK95),DAY(EOMONTH((AO95-1),0))),1,0))))</f>
        <v/>
      </c>
      <c r="BP95" s="16"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12"/>
      <c r="B96" s="12"/>
      <c r="C96" s="12"/>
      <c r="D96" s="13"/>
      <c r="E96" s="14" t="str">
        <f aca="false">IF(OR(AJ96=0,$D96=""),"",DATE(YEAR(AsOfDate)+IF(DATE(YEAR(AsOfDate),MONTH($D96),DAY($D96))&lt;=AsOfDate,1,0),MONTH($D96),DAY($D96)))</f>
        <v/>
      </c>
      <c r="F96" s="13"/>
      <c r="G96" s="13"/>
      <c r="H96" s="13"/>
      <c r="I96" s="13"/>
      <c r="J96" s="13"/>
      <c r="K96" s="14" t="str">
        <f aca="false">IF(AJ96=0,"",DATE(YEAR(AsOfDate)+IF(DATE(YEAR(AsOfDate),MONTH(AK96),DAY(AK96))&lt;=AsOfDate,1,0),MONTH(AK96),DAY(AK96)))</f>
        <v/>
      </c>
      <c r="L96" s="15" t="str">
        <f aca="false">IF(AJ96=0,"",ROUND((AsOfDate-AK96)/365.25,1))</f>
        <v/>
      </c>
      <c r="M96" s="16" t="str">
        <f aca="false">IF(AJ96=0,"",IF(AsOfDate&lt;AK96,"-",DATEDIF(AK96,AsOfDate,"y")&amp;"y "&amp;DATEDIF(AK96,AsOfDate,"ym")&amp;"m "&amp;DATEDIF(AK96,AsOfDate,"md")&amp;"d"))</f>
        <v/>
      </c>
      <c r="N96" s="17" t="str">
        <f aca="false">IF(AJ96=0,"",O96*HoursPerDay)</f>
        <v/>
      </c>
      <c r="O96" s="17" t="str">
        <f aca="false">IF(AJ96=0,"",MAX(0,BC96-BP96))</f>
        <v/>
      </c>
      <c r="P96" s="18"/>
      <c r="Q96" s="16"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16" t="str">
        <f aca="false">IF(AJ96=0,"",IF(AV96="None",IF(O96&gt;0,"No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IF(AJ96=0,"",IF(AV96="None","",EDATE(AK96,BE96)))</f>
        <v/>
      </c>
      <c r="T96" s="17" t="str">
        <f aca="false">IF(AJ96=0,"",IF(NOT(LH_Ready),"",IF($F96&gt;PFYDate,0,IF(LH_ColPeriod=0,W96-U96+V96,SUMIFS(INDEX(LH_Data,0,LH_ColAcc),INDEX(LH_Data,0,LH_ColFirst),$A96,INDEX(LH_Data,0,LH_ColSur),$B96,INDEX(LH_Data,0,LH_ColCat),BonusCat,INDEX(LH_Data,0,LH_ColPeriod),LH_OpenLabel)*UnitFactor))))</f>
        <v/>
      </c>
      <c r="U96" s="17" t="str">
        <f aca="false">IF(AJ96=0,"",IF(NOT(LH_Ready),"",SUMIFS(INDEX(LH_Data,0,LH_ColAcc),INDEX(LH_Data,0,LH_ColFirst),$A96,INDEX(LH_Data,0,LH_ColSur),$B96,INDEX(LH_Data,0,LH_ColCat),BonusCat,INDEX(LH_Data,0,LH_ColStart),"&gt;="&amp;AK96)*UnitFactor))</f>
        <v/>
      </c>
      <c r="V96" s="17" t="str">
        <f aca="false">IF(AJ96=0,"",IF(NOT(LH_Ready),"",SUMIFS(INDEX(LH_Data,0,LH_ColTaken),INDEX(LH_Data,0,LH_ColFirst),$A96,INDEX(LH_Data,0,LH_ColSur),$B96,INDEX(LH_Data,0,LH_ColCat),BonusCat,INDEX(LH_Data,0,LH_ColStart),"&gt;="&amp;AK96)*UnitFactor))</f>
        <v/>
      </c>
      <c r="W96" s="17" t="str">
        <f aca="false">IF(AJ96=0,"",IF(NOT(LH_Ready),"",IF(BG96=0,0,INDEX(INDEX(LH_Data,0,LH_ColClose),BG96-1)*UnitFactor)))</f>
        <v/>
      </c>
      <c r="X96" s="17" t="str">
        <f aca="false">IF(AJ96=0,"",(MAX(0,BC96-BP96)-MAX(0,BD96-BP96))*HoursPerDay)</f>
        <v/>
      </c>
      <c r="Y96" s="17"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16" t="str">
        <f aca="false">IF(OR(AJ96=0,Y96=""),"",IF(Y96&gt;0,"Yes","No"))</f>
        <v/>
      </c>
      <c r="AA96" s="16"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17" t="str">
        <f aca="false">IF(OR(AJ96=0,T96=""),"",MAX(0,BD96-BP96)*HoursPerDay-T96)</f>
        <v/>
      </c>
      <c r="AC96" s="16" t="str">
        <f aca="false">IF(AJ96=0,"",BF96)</f>
        <v/>
      </c>
      <c r="AD96" s="16"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17" t="str">
        <f aca="false">IF(AJ96=0,"",O96-MAX(0,BK96-BP96))</f>
        <v/>
      </c>
      <c r="AF96" s="14" t="str">
        <f aca="false">IF(OR(AJ96=0,AE96="",N(AE96)=0,BL96=""),"",EDATE(AK96,BL96))</f>
        <v/>
      </c>
      <c r="AG96" s="17" t="str">
        <f aca="false">IF(AJ96=0,"",MIN(BC96,BP96))</f>
        <v/>
      </c>
      <c r="AH96" s="12"/>
      <c r="AI96" s="12"/>
      <c r="AJ96" s="16" t="n">
        <f aca="false">IF(OR(LEN($A96&amp;$B96)=0,$F96=""),0,1)</f>
        <v>0</v>
      </c>
      <c r="AK96" s="14" t="str">
        <f aca="false">IF(AJ96=0,"",IF(PreSchemeCounts="No",MAX(SchemeStart,IF($J96&lt;&gt;"",$J96,IF(OR(CasualCounts="Yes",COUNT($G96:$I96)=0),$F96,IF(Apply2026="No",IF($I96="",$F96,$I96),IF(COUNT($H96:$I96)=0,$F96,MIN($H96:$I96)))))),IF($J96&lt;&gt;"",$J96,IF(OR(CasualCounts="Yes",COUNT($G96:$I96)=0),$F96,IF(Apply2026="No",IF($I96="",$F96,$I96),IF(COUNT($H96:$I96)=0,$F96,MIN($H96:$I96)))))))</f>
        <v/>
      </c>
      <c r="AL96" s="16" t="str">
        <f aca="false">IF(AJ96=0,"",COUNT($G96:$I96))</f>
        <v/>
      </c>
      <c r="AM96" s="14" t="str">
        <f aca="false">IF(AJ96=0,"",IFERROR(SMALL($G96:$I96,1),""))</f>
        <v/>
      </c>
      <c r="AN96" s="14" t="str">
        <f aca="false">IF(AJ96=0,"",IFERROR(SMALL($G96:$I96,2),""))</f>
        <v/>
      </c>
      <c r="AO96" s="14" t="str">
        <f aca="false">IF(AJ96=0,"",IFERROR(SMALL($G96:$I96,3),""))</f>
        <v/>
      </c>
      <c r="AP96" s="16" t="str">
        <f aca="false">IF(AJ96=0,"",IF(AM96="","",IF(AM96=$H96,"Part-Time",IF(AM96=$I96,"Full-Time","Casual"))))</f>
        <v/>
      </c>
      <c r="AQ96" s="16" t="str">
        <f aca="false">IF(AJ96=0,"",IF(AN96="","",IF(AN96=$H96,"Part-Time",IF(AN96=$I96,"Full-Time","Casual"))))</f>
        <v/>
      </c>
      <c r="AR96" s="16" t="str">
        <f aca="false">IF(AJ96=0,"",IF(AO96="","",IF(AO96=$H96,"Part-Time",IF(AO96=$I96,"Full-Time","Casual"))))</f>
        <v/>
      </c>
      <c r="AS96" s="16"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16" t="str">
        <f aca="false">IF(AJ96=0,"",IF(AL96&lt;2,"",IF(OR(ISNUMBER(SEARCH("full",AQ96)),UPPER(TRIM(AQ96))="FT",UPPER(TRIM(AQ96))="FTE"),"FT",IF(AND(OR(ISNUMBER(SEARCH("part",AQ96)),UPPER(TRIM(AQ96))="PT",UPPER(TRIM(AQ96))="PTE"),Apply2026="Yes",OR($P96="",N($P96)&gt;=PT_MinHours)),"PT","None"))))</f>
        <v/>
      </c>
      <c r="AU96" s="16" t="str">
        <f aca="false">IF(AJ96=0,"",IF(AL96&lt;3,"",IF(OR(ISNUMBER(SEARCH("full",AR96)),UPPER(TRIM(AR96))="FT",UPPER(TRIM(AR96))="FTE"),"FT",IF(AND(OR(ISNUMBER(SEARCH("part",AR96)),UPPER(TRIM(AR96))="PT",UPPER(TRIM(AR96))="PTE"),Apply2026="Yes",OR($P96="",N($P96)&gt;=PT_MinHours)),"PT","None"))))</f>
        <v/>
      </c>
      <c r="AV96" s="16" t="str">
        <f aca="false">IF(AJ96=0,"",IF(AND(AL96&gt;=3,AO96&lt;=AsOfDate),AU96,IF(AND(AL96&gt;=2,AN96&lt;=AsOfDate),AT96,AS96)))</f>
        <v/>
      </c>
      <c r="AW96" s="16" t="str">
        <f aca="false">IF(AJ96=0,"",IF(AsOfDate&lt;AK96,-1,12*(YEAR(AsOfDate)-YEAR(AK96))+MONTH(AsOfDate)-MONTH(AK96)-IF(DAY(AsOfDate)&lt;MIN(DAY(AK96),DAY(EOMONTH(AsOfDate,0))),1,0)))</f>
        <v/>
      </c>
      <c r="AX96" s="16" t="str">
        <f aca="false">IF(AJ96=0,"",IF(OR(AL96&lt;2,AN96&gt;AsOfDate),AW96,IF((AN96-1)&lt;AK96,-1,12*(YEAR((AN96-1))-YEAR(AK96))+MONTH((AN96-1))-MONTH(AK96)-IF(DAY((AN96-1))&lt;MIN(DAY(AK96),DAY(EOMONTH((AN96-1),0))),1,0))))</f>
        <v/>
      </c>
      <c r="AY96" s="16" t="str">
        <f aca="false">IF(AJ96=0,"",IF(OR(AL96&lt;3,AO96&gt;AsOfDate),AW96,IF((AO96-1)&lt;AK96,-1,12*(YEAR((AO96-1))-YEAR(AK96))+MONTH((AO96-1))-MONTH(AK96)-IF(DAY((AO96-1))&lt;MIN(DAY(AK96),DAY(EOMONTH((AO96-1),0))),1,0))))</f>
        <v/>
      </c>
      <c r="AZ96" s="16" t="str">
        <f aca="false">IF(AJ96=0,"",IF(PFYDate&lt;AK96,-1,12*(YEAR(PFYDate)-YEAR(AK96))+MONTH(PFYDate)-MONTH(AK96)-IF(DAY(PFYDate)&lt;MIN(DAY(AK96),DAY(EOMONTH(PFYDate,0))),1,0)))</f>
        <v/>
      </c>
      <c r="BA96" s="16" t="str">
        <f aca="false">IF(AJ96=0,"",IF(OR(AL96&lt;2,AN96&gt;PFYDate),AZ96,IF((AN96-1)&lt;AK96,-1,12*(YEAR((AN96-1))-YEAR(AK96))+MONTH((AN96-1))-MONTH(AK96)-IF(DAY((AN96-1))&lt;MIN(DAY(AK96),DAY(EOMONTH((AN96-1),0))),1,0))))</f>
        <v/>
      </c>
      <c r="BB96" s="16" t="str">
        <f aca="false">IF(AJ96=0,"",IF(OR(AL96&lt;3,AO96&gt;PFYDate),AZ96,IF((AO96-1)&lt;AK96,-1,12*(YEAR((AO96-1))-YEAR(AK96))+MONTH((AO96-1))-MONTH(AK96)-IF(DAY((AO96-1))&lt;MIN(DAY(AK96),DAY(EOMONTH((AO96-1),0))),1,0))))</f>
        <v/>
      </c>
      <c r="BC96" s="16"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16"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16" t="str">
        <f aca="false">IF(AJ96=0,"",IF(AV96="FT",IF(AW96&lt;FT_First,FT_First,IF(AW96&lt;FT_Y5,MIN(FT_Y5,FT_First+FT_Int1*(INT((AW96-FT_First)/FT_Int1)+1)),FT_Y5+12*INT((AW96-FT_Y5)/12)+FT_Int2*(INT(MOD(AW96-FT_Y5,12)/FT_Int2)+1))),IF(AV96="PT",IF(AW96&lt;PT_First,PT_First,PT_First+PT_Int*(INT((AW96-PT_First)/PT_Int)+1)),"")))</f>
        <v/>
      </c>
      <c r="BF96" s="16" t="str">
        <f aca="false">IF(AJ96=0,"",IF(NOT(LH_Ready),0,COUNTIFS(INDEX(LH_Data,0,LH_ColFirst),$A96,INDEX(LH_Data,0,LH_ColSur),$B96,INDEX(LH_Data,0,LH_ColCat),BonusCat)))</f>
        <v/>
      </c>
      <c r="BG96" s="16" t="str">
        <f aca="false">IF(AJ96=0,"",IF(OR(NOT(LH_Ready),BF96=0),0,SUMPRODUCT(MAX((INDEX(LH_Data,0,LH_ColFirst)=$A96)*(INDEX(LH_Data,0,LH_ColSur)=$B96)*(INDEX(LH_Data,0,LH_ColCat)=BonusCat)*ROW(LH_Data)))))</f>
        <v/>
      </c>
      <c r="BH96" s="16" t="str">
        <f aca="false">IF(AJ96=0,"",IF(EOMONTH(AsOfDate,-1)&lt;AK96,-1,12*(YEAR(EOMONTH(AsOfDate,-1))-YEAR(AK96))+MONTH(EOMONTH(AsOfDate,-1))-MONTH(AK96)-IF(DAY(EOMONTH(AsOfDate,-1))&lt;MIN(DAY(AK96),DAY(EOMONTH(EOMONTH(AsOfDate,-1),0))),1,0)))</f>
        <v/>
      </c>
      <c r="BI96" s="16" t="str">
        <f aca="false">IF(AJ96=0,"",IF(OR(AL96&lt;2,AN96&gt;EOMONTH(AsOfDate,-1)),BH96,IF((AN96-1)&lt;AK96,-1,12*(YEAR((AN96-1))-YEAR(AK96))+MONTH((AN96-1))-MONTH(AK96)-IF(DAY((AN96-1))&lt;MIN(DAY(AK96),DAY(EOMONTH((AN96-1),0))),1,0))))</f>
        <v/>
      </c>
      <c r="BJ96" s="16" t="str">
        <f aca="false">IF(AJ96=0,"",IF(OR(AL96&lt;3,AO96&gt;EOMONTH(AsOfDate,-1)),BH96,IF((AO96-1)&lt;AK96,-1,12*(YEAR((AO96-1))-YEAR(AK96))+MONTH((AO96-1))-MONTH(AK96)-IF(DAY((AO96-1))&lt;MIN(DAY(AK96),DAY(EOMONTH((AO96-1),0))),1,0))))</f>
        <v/>
      </c>
      <c r="BK96" s="16"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16" t="str">
        <f aca="false">IF(AJ96=0,"",IF(AV96="FT",IF(AW96&lt;FT_First,"",IF(AW96&lt;FT_Y5,FT_First+FT_Int1*INT((AW96-FT_First)/FT_Int1),FT_Y5+FT_Int2*INT((AW96-FT_Y5)/FT_Int2))),IF(AV96="PT",IF(AW96&lt;PT_First,"",PT_First+PT_Int*INT((AW96-PT_First)/PT_Int)),"")))</f>
        <v/>
      </c>
      <c r="BM96" s="16" t="str">
        <f aca="false">IF(AJ96=0,"",IF((SchemeStart-1)&lt;AK96,-1,12*(YEAR((SchemeStart-1))-YEAR(AK96))+MONTH((SchemeStart-1))-MONTH(AK96)-IF(DAY((SchemeStart-1))&lt;MIN(DAY(AK96),DAY(EOMONTH((SchemeStart-1),0))),1,0)))</f>
        <v/>
      </c>
      <c r="BN96" s="16" t="str">
        <f aca="false">IF(AJ96=0,"",IF(OR(AL96&lt;2,AN96&gt;(SchemeStart-1)),BM96,IF((AN96-1)&lt;AK96,-1,12*(YEAR((AN96-1))-YEAR(AK96))+MONTH((AN96-1))-MONTH(AK96)-IF(DAY((AN96-1))&lt;MIN(DAY(AK96),DAY(EOMONTH((AN96-1),0))),1,0))))</f>
        <v/>
      </c>
      <c r="BO96" s="16" t="str">
        <f aca="false">IF(AJ96=0,"",IF(OR(AL96&lt;3,AO96&gt;(SchemeStart-1)),BM96,IF((AO96-1)&lt;AK96,-1,12*(YEAR((AO96-1))-YEAR(AK96))+MONTH((AO96-1))-MONTH(AK96)-IF(DAY((AO96-1))&lt;MIN(DAY(AK96),DAY(EOMONTH((AO96-1),0))),1,0))))</f>
        <v/>
      </c>
      <c r="BP96" s="16"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12"/>
      <c r="B97" s="12"/>
      <c r="C97" s="12"/>
      <c r="D97" s="13"/>
      <c r="E97" s="14" t="str">
        <f aca="false">IF(OR(AJ97=0,$D97=""),"",DATE(YEAR(AsOfDate)+IF(DATE(YEAR(AsOfDate),MONTH($D97),DAY($D97))&lt;=AsOfDate,1,0),MONTH($D97),DAY($D97)))</f>
        <v/>
      </c>
      <c r="F97" s="13"/>
      <c r="G97" s="13"/>
      <c r="H97" s="13"/>
      <c r="I97" s="13"/>
      <c r="J97" s="13"/>
      <c r="K97" s="14" t="str">
        <f aca="false">IF(AJ97=0,"",DATE(YEAR(AsOfDate)+IF(DATE(YEAR(AsOfDate),MONTH(AK97),DAY(AK97))&lt;=AsOfDate,1,0),MONTH(AK97),DAY(AK97)))</f>
        <v/>
      </c>
      <c r="L97" s="15" t="str">
        <f aca="false">IF(AJ97=0,"",ROUND((AsOfDate-AK97)/365.25,1))</f>
        <v/>
      </c>
      <c r="M97" s="16" t="str">
        <f aca="false">IF(AJ97=0,"",IF(AsOfDate&lt;AK97,"-",DATEDIF(AK97,AsOfDate,"y")&amp;"y "&amp;DATEDIF(AK97,AsOfDate,"ym")&amp;"m "&amp;DATEDIF(AK97,AsOfDate,"md")&amp;"d"))</f>
        <v/>
      </c>
      <c r="N97" s="17" t="str">
        <f aca="false">IF(AJ97=0,"",O97*HoursPerDay)</f>
        <v/>
      </c>
      <c r="O97" s="17" t="str">
        <f aca="false">IF(AJ97=0,"",MAX(0,BC97-BP97))</f>
        <v/>
      </c>
      <c r="P97" s="18"/>
      <c r="Q97" s="16"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16" t="str">
        <f aca="false">IF(AJ97=0,"",IF(AV97="None",IF(O97&gt;0,"No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IF(AJ97=0,"",IF(AV97="None","",EDATE(AK97,BE97)))</f>
        <v/>
      </c>
      <c r="T97" s="17" t="str">
        <f aca="false">IF(AJ97=0,"",IF(NOT(LH_Ready),"",IF($F97&gt;PFYDate,0,IF(LH_ColPeriod=0,W97-U97+V97,SUMIFS(INDEX(LH_Data,0,LH_ColAcc),INDEX(LH_Data,0,LH_ColFirst),$A97,INDEX(LH_Data,0,LH_ColSur),$B97,INDEX(LH_Data,0,LH_ColCat),BonusCat,INDEX(LH_Data,0,LH_ColPeriod),LH_OpenLabel)*UnitFactor))))</f>
        <v/>
      </c>
      <c r="U97" s="17" t="str">
        <f aca="false">IF(AJ97=0,"",IF(NOT(LH_Ready),"",SUMIFS(INDEX(LH_Data,0,LH_ColAcc),INDEX(LH_Data,0,LH_ColFirst),$A97,INDEX(LH_Data,0,LH_ColSur),$B97,INDEX(LH_Data,0,LH_ColCat),BonusCat,INDEX(LH_Data,0,LH_ColStart),"&gt;="&amp;AK97)*UnitFactor))</f>
        <v/>
      </c>
      <c r="V97" s="17" t="str">
        <f aca="false">IF(AJ97=0,"",IF(NOT(LH_Ready),"",SUMIFS(INDEX(LH_Data,0,LH_ColTaken),INDEX(LH_Data,0,LH_ColFirst),$A97,INDEX(LH_Data,0,LH_ColSur),$B97,INDEX(LH_Data,0,LH_ColCat),BonusCat,INDEX(LH_Data,0,LH_ColStart),"&gt;="&amp;AK97)*UnitFactor))</f>
        <v/>
      </c>
      <c r="W97" s="17" t="str">
        <f aca="false">IF(AJ97=0,"",IF(NOT(LH_Ready),"",IF(BG97=0,0,INDEX(INDEX(LH_Data,0,LH_ColClose),BG97-1)*UnitFactor)))</f>
        <v/>
      </c>
      <c r="X97" s="17" t="str">
        <f aca="false">IF(AJ97=0,"",(MAX(0,BC97-BP97)-MAX(0,BD97-BP97))*HoursPerDay)</f>
        <v/>
      </c>
      <c r="Y97" s="17"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16" t="str">
        <f aca="false">IF(OR(AJ97=0,Y97=""),"",IF(Y97&gt;0,"Yes","No"))</f>
        <v/>
      </c>
      <c r="AA97" s="16"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17" t="str">
        <f aca="false">IF(OR(AJ97=0,T97=""),"",MAX(0,BD97-BP97)*HoursPerDay-T97)</f>
        <v/>
      </c>
      <c r="AC97" s="16" t="str">
        <f aca="false">IF(AJ97=0,"",BF97)</f>
        <v/>
      </c>
      <c r="AD97" s="16"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17" t="str">
        <f aca="false">IF(AJ97=0,"",O97-MAX(0,BK97-BP97))</f>
        <v/>
      </c>
      <c r="AF97" s="14" t="str">
        <f aca="false">IF(OR(AJ97=0,AE97="",N(AE97)=0,BL97=""),"",EDATE(AK97,BL97))</f>
        <v/>
      </c>
      <c r="AG97" s="17" t="str">
        <f aca="false">IF(AJ97=0,"",MIN(BC97,BP97))</f>
        <v/>
      </c>
      <c r="AH97" s="12"/>
      <c r="AI97" s="12"/>
      <c r="AJ97" s="16" t="n">
        <f aca="false">IF(OR(LEN($A97&amp;$B97)=0,$F97=""),0,1)</f>
        <v>0</v>
      </c>
      <c r="AK97" s="14" t="str">
        <f aca="false">IF(AJ97=0,"",IF(PreSchemeCounts="No",MAX(SchemeStart,IF($J97&lt;&gt;"",$J97,IF(OR(CasualCounts="Yes",COUNT($G97:$I97)=0),$F97,IF(Apply2026="No",IF($I97="",$F97,$I97),IF(COUNT($H97:$I97)=0,$F97,MIN($H97:$I97)))))),IF($J97&lt;&gt;"",$J97,IF(OR(CasualCounts="Yes",COUNT($G97:$I97)=0),$F97,IF(Apply2026="No",IF($I97="",$F97,$I97),IF(COUNT($H97:$I97)=0,$F97,MIN($H97:$I97)))))))</f>
        <v/>
      </c>
      <c r="AL97" s="16" t="str">
        <f aca="false">IF(AJ97=0,"",COUNT($G97:$I97))</f>
        <v/>
      </c>
      <c r="AM97" s="14" t="str">
        <f aca="false">IF(AJ97=0,"",IFERROR(SMALL($G97:$I97,1),""))</f>
        <v/>
      </c>
      <c r="AN97" s="14" t="str">
        <f aca="false">IF(AJ97=0,"",IFERROR(SMALL($G97:$I97,2),""))</f>
        <v/>
      </c>
      <c r="AO97" s="14" t="str">
        <f aca="false">IF(AJ97=0,"",IFERROR(SMALL($G97:$I97,3),""))</f>
        <v/>
      </c>
      <c r="AP97" s="16" t="str">
        <f aca="false">IF(AJ97=0,"",IF(AM97="","",IF(AM97=$H97,"Part-Time",IF(AM97=$I97,"Full-Time","Casual"))))</f>
        <v/>
      </c>
      <c r="AQ97" s="16" t="str">
        <f aca="false">IF(AJ97=0,"",IF(AN97="","",IF(AN97=$H97,"Part-Time",IF(AN97=$I97,"Full-Time","Casual"))))</f>
        <v/>
      </c>
      <c r="AR97" s="16" t="str">
        <f aca="false">IF(AJ97=0,"",IF(AO97="","",IF(AO97=$H97,"Part-Time",IF(AO97=$I97,"Full-Time","Casual"))))</f>
        <v/>
      </c>
      <c r="AS97" s="16"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16" t="str">
        <f aca="false">IF(AJ97=0,"",IF(AL97&lt;2,"",IF(OR(ISNUMBER(SEARCH("full",AQ97)),UPPER(TRIM(AQ97))="FT",UPPER(TRIM(AQ97))="FTE"),"FT",IF(AND(OR(ISNUMBER(SEARCH("part",AQ97)),UPPER(TRIM(AQ97))="PT",UPPER(TRIM(AQ97))="PTE"),Apply2026="Yes",OR($P97="",N($P97)&gt;=PT_MinHours)),"PT","None"))))</f>
        <v/>
      </c>
      <c r="AU97" s="16" t="str">
        <f aca="false">IF(AJ97=0,"",IF(AL97&lt;3,"",IF(OR(ISNUMBER(SEARCH("full",AR97)),UPPER(TRIM(AR97))="FT",UPPER(TRIM(AR97))="FTE"),"FT",IF(AND(OR(ISNUMBER(SEARCH("part",AR97)),UPPER(TRIM(AR97))="PT",UPPER(TRIM(AR97))="PTE"),Apply2026="Yes",OR($P97="",N($P97)&gt;=PT_MinHours)),"PT","None"))))</f>
        <v/>
      </c>
      <c r="AV97" s="16" t="str">
        <f aca="false">IF(AJ97=0,"",IF(AND(AL97&gt;=3,AO97&lt;=AsOfDate),AU97,IF(AND(AL97&gt;=2,AN97&lt;=AsOfDate),AT97,AS97)))</f>
        <v/>
      </c>
      <c r="AW97" s="16" t="str">
        <f aca="false">IF(AJ97=0,"",IF(AsOfDate&lt;AK97,-1,12*(YEAR(AsOfDate)-YEAR(AK97))+MONTH(AsOfDate)-MONTH(AK97)-IF(DAY(AsOfDate)&lt;MIN(DAY(AK97),DAY(EOMONTH(AsOfDate,0))),1,0)))</f>
        <v/>
      </c>
      <c r="AX97" s="16" t="str">
        <f aca="false">IF(AJ97=0,"",IF(OR(AL97&lt;2,AN97&gt;AsOfDate),AW97,IF((AN97-1)&lt;AK97,-1,12*(YEAR((AN97-1))-YEAR(AK97))+MONTH((AN97-1))-MONTH(AK97)-IF(DAY((AN97-1))&lt;MIN(DAY(AK97),DAY(EOMONTH((AN97-1),0))),1,0))))</f>
        <v/>
      </c>
      <c r="AY97" s="16" t="str">
        <f aca="false">IF(AJ97=0,"",IF(OR(AL97&lt;3,AO97&gt;AsOfDate),AW97,IF((AO97-1)&lt;AK97,-1,12*(YEAR((AO97-1))-YEAR(AK97))+MONTH((AO97-1))-MONTH(AK97)-IF(DAY((AO97-1))&lt;MIN(DAY(AK97),DAY(EOMONTH((AO97-1),0))),1,0))))</f>
        <v/>
      </c>
      <c r="AZ97" s="16" t="str">
        <f aca="false">IF(AJ97=0,"",IF(PFYDate&lt;AK97,-1,12*(YEAR(PFYDate)-YEAR(AK97))+MONTH(PFYDate)-MONTH(AK97)-IF(DAY(PFYDate)&lt;MIN(DAY(AK97),DAY(EOMONTH(PFYDate,0))),1,0)))</f>
        <v/>
      </c>
      <c r="BA97" s="16" t="str">
        <f aca="false">IF(AJ97=0,"",IF(OR(AL97&lt;2,AN97&gt;PFYDate),AZ97,IF((AN97-1)&lt;AK97,-1,12*(YEAR((AN97-1))-YEAR(AK97))+MONTH((AN97-1))-MONTH(AK97)-IF(DAY((AN97-1))&lt;MIN(DAY(AK97),DAY(EOMONTH((AN97-1),0))),1,0))))</f>
        <v/>
      </c>
      <c r="BB97" s="16" t="str">
        <f aca="false">IF(AJ97=0,"",IF(OR(AL97&lt;3,AO97&gt;PFYDate),AZ97,IF((AO97-1)&lt;AK97,-1,12*(YEAR((AO97-1))-YEAR(AK97))+MONTH((AO97-1))-MONTH(AK97)-IF(DAY((AO97-1))&lt;MIN(DAY(AK97),DAY(EOMONTH((AO97-1),0))),1,0))))</f>
        <v/>
      </c>
      <c r="BC97" s="16"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16"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16" t="str">
        <f aca="false">IF(AJ97=0,"",IF(AV97="FT",IF(AW97&lt;FT_First,FT_First,IF(AW97&lt;FT_Y5,MIN(FT_Y5,FT_First+FT_Int1*(INT((AW97-FT_First)/FT_Int1)+1)),FT_Y5+12*INT((AW97-FT_Y5)/12)+FT_Int2*(INT(MOD(AW97-FT_Y5,12)/FT_Int2)+1))),IF(AV97="PT",IF(AW97&lt;PT_First,PT_First,PT_First+PT_Int*(INT((AW97-PT_First)/PT_Int)+1)),"")))</f>
        <v/>
      </c>
      <c r="BF97" s="16" t="str">
        <f aca="false">IF(AJ97=0,"",IF(NOT(LH_Ready),0,COUNTIFS(INDEX(LH_Data,0,LH_ColFirst),$A97,INDEX(LH_Data,0,LH_ColSur),$B97,INDEX(LH_Data,0,LH_ColCat),BonusCat)))</f>
        <v/>
      </c>
      <c r="BG97" s="16" t="str">
        <f aca="false">IF(AJ97=0,"",IF(OR(NOT(LH_Ready),BF97=0),0,SUMPRODUCT(MAX((INDEX(LH_Data,0,LH_ColFirst)=$A97)*(INDEX(LH_Data,0,LH_ColSur)=$B97)*(INDEX(LH_Data,0,LH_ColCat)=BonusCat)*ROW(LH_Data)))))</f>
        <v/>
      </c>
      <c r="BH97" s="16" t="str">
        <f aca="false">IF(AJ97=0,"",IF(EOMONTH(AsOfDate,-1)&lt;AK97,-1,12*(YEAR(EOMONTH(AsOfDate,-1))-YEAR(AK97))+MONTH(EOMONTH(AsOfDate,-1))-MONTH(AK97)-IF(DAY(EOMONTH(AsOfDate,-1))&lt;MIN(DAY(AK97),DAY(EOMONTH(EOMONTH(AsOfDate,-1),0))),1,0)))</f>
        <v/>
      </c>
      <c r="BI97" s="16" t="str">
        <f aca="false">IF(AJ97=0,"",IF(OR(AL97&lt;2,AN97&gt;EOMONTH(AsOfDate,-1)),BH97,IF((AN97-1)&lt;AK97,-1,12*(YEAR((AN97-1))-YEAR(AK97))+MONTH((AN97-1))-MONTH(AK97)-IF(DAY((AN97-1))&lt;MIN(DAY(AK97),DAY(EOMONTH((AN97-1),0))),1,0))))</f>
        <v/>
      </c>
      <c r="BJ97" s="16" t="str">
        <f aca="false">IF(AJ97=0,"",IF(OR(AL97&lt;3,AO97&gt;EOMONTH(AsOfDate,-1)),BH97,IF((AO97-1)&lt;AK97,-1,12*(YEAR((AO97-1))-YEAR(AK97))+MONTH((AO97-1))-MONTH(AK97)-IF(DAY((AO97-1))&lt;MIN(DAY(AK97),DAY(EOMONTH((AO97-1),0))),1,0))))</f>
        <v/>
      </c>
      <c r="BK97" s="16"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16" t="str">
        <f aca="false">IF(AJ97=0,"",IF(AV97="FT",IF(AW97&lt;FT_First,"",IF(AW97&lt;FT_Y5,FT_First+FT_Int1*INT((AW97-FT_First)/FT_Int1),FT_Y5+FT_Int2*INT((AW97-FT_Y5)/FT_Int2))),IF(AV97="PT",IF(AW97&lt;PT_First,"",PT_First+PT_Int*INT((AW97-PT_First)/PT_Int)),"")))</f>
        <v/>
      </c>
      <c r="BM97" s="16" t="str">
        <f aca="false">IF(AJ97=0,"",IF((SchemeStart-1)&lt;AK97,-1,12*(YEAR((SchemeStart-1))-YEAR(AK97))+MONTH((SchemeStart-1))-MONTH(AK97)-IF(DAY((SchemeStart-1))&lt;MIN(DAY(AK97),DAY(EOMONTH((SchemeStart-1),0))),1,0)))</f>
        <v/>
      </c>
      <c r="BN97" s="16" t="str">
        <f aca="false">IF(AJ97=0,"",IF(OR(AL97&lt;2,AN97&gt;(SchemeStart-1)),BM97,IF((AN97-1)&lt;AK97,-1,12*(YEAR((AN97-1))-YEAR(AK97))+MONTH((AN97-1))-MONTH(AK97)-IF(DAY((AN97-1))&lt;MIN(DAY(AK97),DAY(EOMONTH((AN97-1),0))),1,0))))</f>
        <v/>
      </c>
      <c r="BO97" s="16" t="str">
        <f aca="false">IF(AJ97=0,"",IF(OR(AL97&lt;3,AO97&gt;(SchemeStart-1)),BM97,IF((AO97-1)&lt;AK97,-1,12*(YEAR((AO97-1))-YEAR(AK97))+MONTH((AO97-1))-MONTH(AK97)-IF(DAY((AO97-1))&lt;MIN(DAY(AK97),DAY(EOMONTH((AO97-1),0))),1,0))))</f>
        <v/>
      </c>
      <c r="BP97" s="16"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12"/>
      <c r="B98" s="12"/>
      <c r="C98" s="12"/>
      <c r="D98" s="13"/>
      <c r="E98" s="14" t="str">
        <f aca="false">IF(OR(AJ98=0,$D98=""),"",DATE(YEAR(AsOfDate)+IF(DATE(YEAR(AsOfDate),MONTH($D98),DAY($D98))&lt;=AsOfDate,1,0),MONTH($D98),DAY($D98)))</f>
        <v/>
      </c>
      <c r="F98" s="13"/>
      <c r="G98" s="13"/>
      <c r="H98" s="13"/>
      <c r="I98" s="13"/>
      <c r="J98" s="13"/>
      <c r="K98" s="14" t="str">
        <f aca="false">IF(AJ98=0,"",DATE(YEAR(AsOfDate)+IF(DATE(YEAR(AsOfDate),MONTH(AK98),DAY(AK98))&lt;=AsOfDate,1,0),MONTH(AK98),DAY(AK98)))</f>
        <v/>
      </c>
      <c r="L98" s="15" t="str">
        <f aca="false">IF(AJ98=0,"",ROUND((AsOfDate-AK98)/365.25,1))</f>
        <v/>
      </c>
      <c r="M98" s="16" t="str">
        <f aca="false">IF(AJ98=0,"",IF(AsOfDate&lt;AK98,"-",DATEDIF(AK98,AsOfDate,"y")&amp;"y "&amp;DATEDIF(AK98,AsOfDate,"ym")&amp;"m "&amp;DATEDIF(AK98,AsOfDate,"md")&amp;"d"))</f>
        <v/>
      </c>
      <c r="N98" s="17" t="str">
        <f aca="false">IF(AJ98=0,"",O98*HoursPerDay)</f>
        <v/>
      </c>
      <c r="O98" s="17" t="str">
        <f aca="false">IF(AJ98=0,"",MAX(0,BC98-BP98))</f>
        <v/>
      </c>
      <c r="P98" s="18"/>
      <c r="Q98" s="16"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16" t="str">
        <f aca="false">IF(AJ98=0,"",IF(AV98="None",IF(O98&gt;0,"No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IF(AJ98=0,"",IF(AV98="None","",EDATE(AK98,BE98)))</f>
        <v/>
      </c>
      <c r="T98" s="17" t="str">
        <f aca="false">IF(AJ98=0,"",IF(NOT(LH_Ready),"",IF($F98&gt;PFYDate,0,IF(LH_ColPeriod=0,W98-U98+V98,SUMIFS(INDEX(LH_Data,0,LH_ColAcc),INDEX(LH_Data,0,LH_ColFirst),$A98,INDEX(LH_Data,0,LH_ColSur),$B98,INDEX(LH_Data,0,LH_ColCat),BonusCat,INDEX(LH_Data,0,LH_ColPeriod),LH_OpenLabel)*UnitFactor))))</f>
        <v/>
      </c>
      <c r="U98" s="17" t="str">
        <f aca="false">IF(AJ98=0,"",IF(NOT(LH_Ready),"",SUMIFS(INDEX(LH_Data,0,LH_ColAcc),INDEX(LH_Data,0,LH_ColFirst),$A98,INDEX(LH_Data,0,LH_ColSur),$B98,INDEX(LH_Data,0,LH_ColCat),BonusCat,INDEX(LH_Data,0,LH_ColStart),"&gt;="&amp;AK98)*UnitFactor))</f>
        <v/>
      </c>
      <c r="V98" s="17" t="str">
        <f aca="false">IF(AJ98=0,"",IF(NOT(LH_Ready),"",SUMIFS(INDEX(LH_Data,0,LH_ColTaken),INDEX(LH_Data,0,LH_ColFirst),$A98,INDEX(LH_Data,0,LH_ColSur),$B98,INDEX(LH_Data,0,LH_ColCat),BonusCat,INDEX(LH_Data,0,LH_ColStart),"&gt;="&amp;AK98)*UnitFactor))</f>
        <v/>
      </c>
      <c r="W98" s="17" t="str">
        <f aca="false">IF(AJ98=0,"",IF(NOT(LH_Ready),"",IF(BG98=0,0,INDEX(INDEX(LH_Data,0,LH_ColClose),BG98-1)*UnitFactor)))</f>
        <v/>
      </c>
      <c r="X98" s="17" t="str">
        <f aca="false">IF(AJ98=0,"",(MAX(0,BC98-BP98)-MAX(0,BD98-BP98))*HoursPerDay)</f>
        <v/>
      </c>
      <c r="Y98" s="17"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16" t="str">
        <f aca="false">IF(OR(AJ98=0,Y98=""),"",IF(Y98&gt;0,"Yes","No"))</f>
        <v/>
      </c>
      <c r="AA98" s="16"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17" t="str">
        <f aca="false">IF(OR(AJ98=0,T98=""),"",MAX(0,BD98-BP98)*HoursPerDay-T98)</f>
        <v/>
      </c>
      <c r="AC98" s="16" t="str">
        <f aca="false">IF(AJ98=0,"",BF98)</f>
        <v/>
      </c>
      <c r="AD98" s="16"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17" t="str">
        <f aca="false">IF(AJ98=0,"",O98-MAX(0,BK98-BP98))</f>
        <v/>
      </c>
      <c r="AF98" s="14" t="str">
        <f aca="false">IF(OR(AJ98=0,AE98="",N(AE98)=0,BL98=""),"",EDATE(AK98,BL98))</f>
        <v/>
      </c>
      <c r="AG98" s="17" t="str">
        <f aca="false">IF(AJ98=0,"",MIN(BC98,BP98))</f>
        <v/>
      </c>
      <c r="AH98" s="12"/>
      <c r="AI98" s="12"/>
      <c r="AJ98" s="16" t="n">
        <f aca="false">IF(OR(LEN($A98&amp;$B98)=0,$F98=""),0,1)</f>
        <v>0</v>
      </c>
      <c r="AK98" s="14" t="str">
        <f aca="false">IF(AJ98=0,"",IF(PreSchemeCounts="No",MAX(SchemeStart,IF($J98&lt;&gt;"",$J98,IF(OR(CasualCounts="Yes",COUNT($G98:$I98)=0),$F98,IF(Apply2026="No",IF($I98="",$F98,$I98),IF(COUNT($H98:$I98)=0,$F98,MIN($H98:$I98)))))),IF($J98&lt;&gt;"",$J98,IF(OR(CasualCounts="Yes",COUNT($G98:$I98)=0),$F98,IF(Apply2026="No",IF($I98="",$F98,$I98),IF(COUNT($H98:$I98)=0,$F98,MIN($H98:$I98)))))))</f>
        <v/>
      </c>
      <c r="AL98" s="16" t="str">
        <f aca="false">IF(AJ98=0,"",COUNT($G98:$I98))</f>
        <v/>
      </c>
      <c r="AM98" s="14" t="str">
        <f aca="false">IF(AJ98=0,"",IFERROR(SMALL($G98:$I98,1),""))</f>
        <v/>
      </c>
      <c r="AN98" s="14" t="str">
        <f aca="false">IF(AJ98=0,"",IFERROR(SMALL($G98:$I98,2),""))</f>
        <v/>
      </c>
      <c r="AO98" s="14" t="str">
        <f aca="false">IF(AJ98=0,"",IFERROR(SMALL($G98:$I98,3),""))</f>
        <v/>
      </c>
      <c r="AP98" s="16" t="str">
        <f aca="false">IF(AJ98=0,"",IF(AM98="","",IF(AM98=$H98,"Part-Time",IF(AM98=$I98,"Full-Time","Casual"))))</f>
        <v/>
      </c>
      <c r="AQ98" s="16" t="str">
        <f aca="false">IF(AJ98=0,"",IF(AN98="","",IF(AN98=$H98,"Part-Time",IF(AN98=$I98,"Full-Time","Casual"))))</f>
        <v/>
      </c>
      <c r="AR98" s="16" t="str">
        <f aca="false">IF(AJ98=0,"",IF(AO98="","",IF(AO98=$H98,"Part-Time",IF(AO98=$I98,"Full-Time","Casual"))))</f>
        <v/>
      </c>
      <c r="AS98" s="16"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16" t="str">
        <f aca="false">IF(AJ98=0,"",IF(AL98&lt;2,"",IF(OR(ISNUMBER(SEARCH("full",AQ98)),UPPER(TRIM(AQ98))="FT",UPPER(TRIM(AQ98))="FTE"),"FT",IF(AND(OR(ISNUMBER(SEARCH("part",AQ98)),UPPER(TRIM(AQ98))="PT",UPPER(TRIM(AQ98))="PTE"),Apply2026="Yes",OR($P98="",N($P98)&gt;=PT_MinHours)),"PT","None"))))</f>
        <v/>
      </c>
      <c r="AU98" s="16" t="str">
        <f aca="false">IF(AJ98=0,"",IF(AL98&lt;3,"",IF(OR(ISNUMBER(SEARCH("full",AR98)),UPPER(TRIM(AR98))="FT",UPPER(TRIM(AR98))="FTE"),"FT",IF(AND(OR(ISNUMBER(SEARCH("part",AR98)),UPPER(TRIM(AR98))="PT",UPPER(TRIM(AR98))="PTE"),Apply2026="Yes",OR($P98="",N($P98)&gt;=PT_MinHours)),"PT","None"))))</f>
        <v/>
      </c>
      <c r="AV98" s="16" t="str">
        <f aca="false">IF(AJ98=0,"",IF(AND(AL98&gt;=3,AO98&lt;=AsOfDate),AU98,IF(AND(AL98&gt;=2,AN98&lt;=AsOfDate),AT98,AS98)))</f>
        <v/>
      </c>
      <c r="AW98" s="16" t="str">
        <f aca="false">IF(AJ98=0,"",IF(AsOfDate&lt;AK98,-1,12*(YEAR(AsOfDate)-YEAR(AK98))+MONTH(AsOfDate)-MONTH(AK98)-IF(DAY(AsOfDate)&lt;MIN(DAY(AK98),DAY(EOMONTH(AsOfDate,0))),1,0)))</f>
        <v/>
      </c>
      <c r="AX98" s="16" t="str">
        <f aca="false">IF(AJ98=0,"",IF(OR(AL98&lt;2,AN98&gt;AsOfDate),AW98,IF((AN98-1)&lt;AK98,-1,12*(YEAR((AN98-1))-YEAR(AK98))+MONTH((AN98-1))-MONTH(AK98)-IF(DAY((AN98-1))&lt;MIN(DAY(AK98),DAY(EOMONTH((AN98-1),0))),1,0))))</f>
        <v/>
      </c>
      <c r="AY98" s="16" t="str">
        <f aca="false">IF(AJ98=0,"",IF(OR(AL98&lt;3,AO98&gt;AsOfDate),AW98,IF((AO98-1)&lt;AK98,-1,12*(YEAR((AO98-1))-YEAR(AK98))+MONTH((AO98-1))-MONTH(AK98)-IF(DAY((AO98-1))&lt;MIN(DAY(AK98),DAY(EOMONTH((AO98-1),0))),1,0))))</f>
        <v/>
      </c>
      <c r="AZ98" s="16" t="str">
        <f aca="false">IF(AJ98=0,"",IF(PFYDate&lt;AK98,-1,12*(YEAR(PFYDate)-YEAR(AK98))+MONTH(PFYDate)-MONTH(AK98)-IF(DAY(PFYDate)&lt;MIN(DAY(AK98),DAY(EOMONTH(PFYDate,0))),1,0)))</f>
        <v/>
      </c>
      <c r="BA98" s="16" t="str">
        <f aca="false">IF(AJ98=0,"",IF(OR(AL98&lt;2,AN98&gt;PFYDate),AZ98,IF((AN98-1)&lt;AK98,-1,12*(YEAR((AN98-1))-YEAR(AK98))+MONTH((AN98-1))-MONTH(AK98)-IF(DAY((AN98-1))&lt;MIN(DAY(AK98),DAY(EOMONTH((AN98-1),0))),1,0))))</f>
        <v/>
      </c>
      <c r="BB98" s="16" t="str">
        <f aca="false">IF(AJ98=0,"",IF(OR(AL98&lt;3,AO98&gt;PFYDate),AZ98,IF((AO98-1)&lt;AK98,-1,12*(YEAR((AO98-1))-YEAR(AK98))+MONTH((AO98-1))-MONTH(AK98)-IF(DAY((AO98-1))&lt;MIN(DAY(AK98),DAY(EOMONTH((AO98-1),0))),1,0))))</f>
        <v/>
      </c>
      <c r="BC98" s="16"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16"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16" t="str">
        <f aca="false">IF(AJ98=0,"",IF(AV98="FT",IF(AW98&lt;FT_First,FT_First,IF(AW98&lt;FT_Y5,MIN(FT_Y5,FT_First+FT_Int1*(INT((AW98-FT_First)/FT_Int1)+1)),FT_Y5+12*INT((AW98-FT_Y5)/12)+FT_Int2*(INT(MOD(AW98-FT_Y5,12)/FT_Int2)+1))),IF(AV98="PT",IF(AW98&lt;PT_First,PT_First,PT_First+PT_Int*(INT((AW98-PT_First)/PT_Int)+1)),"")))</f>
        <v/>
      </c>
      <c r="BF98" s="16" t="str">
        <f aca="false">IF(AJ98=0,"",IF(NOT(LH_Ready),0,COUNTIFS(INDEX(LH_Data,0,LH_ColFirst),$A98,INDEX(LH_Data,0,LH_ColSur),$B98,INDEX(LH_Data,0,LH_ColCat),BonusCat)))</f>
        <v/>
      </c>
      <c r="BG98" s="16" t="str">
        <f aca="false">IF(AJ98=0,"",IF(OR(NOT(LH_Ready),BF98=0),0,SUMPRODUCT(MAX((INDEX(LH_Data,0,LH_ColFirst)=$A98)*(INDEX(LH_Data,0,LH_ColSur)=$B98)*(INDEX(LH_Data,0,LH_ColCat)=BonusCat)*ROW(LH_Data)))))</f>
        <v/>
      </c>
      <c r="BH98" s="16" t="str">
        <f aca="false">IF(AJ98=0,"",IF(EOMONTH(AsOfDate,-1)&lt;AK98,-1,12*(YEAR(EOMONTH(AsOfDate,-1))-YEAR(AK98))+MONTH(EOMONTH(AsOfDate,-1))-MONTH(AK98)-IF(DAY(EOMONTH(AsOfDate,-1))&lt;MIN(DAY(AK98),DAY(EOMONTH(EOMONTH(AsOfDate,-1),0))),1,0)))</f>
        <v/>
      </c>
      <c r="BI98" s="16" t="str">
        <f aca="false">IF(AJ98=0,"",IF(OR(AL98&lt;2,AN98&gt;EOMONTH(AsOfDate,-1)),BH98,IF((AN98-1)&lt;AK98,-1,12*(YEAR((AN98-1))-YEAR(AK98))+MONTH((AN98-1))-MONTH(AK98)-IF(DAY((AN98-1))&lt;MIN(DAY(AK98),DAY(EOMONTH((AN98-1),0))),1,0))))</f>
        <v/>
      </c>
      <c r="BJ98" s="16" t="str">
        <f aca="false">IF(AJ98=0,"",IF(OR(AL98&lt;3,AO98&gt;EOMONTH(AsOfDate,-1)),BH98,IF((AO98-1)&lt;AK98,-1,12*(YEAR((AO98-1))-YEAR(AK98))+MONTH((AO98-1))-MONTH(AK98)-IF(DAY((AO98-1))&lt;MIN(DAY(AK98),DAY(EOMONTH((AO98-1),0))),1,0))))</f>
        <v/>
      </c>
      <c r="BK98" s="16"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16" t="str">
        <f aca="false">IF(AJ98=0,"",IF(AV98="FT",IF(AW98&lt;FT_First,"",IF(AW98&lt;FT_Y5,FT_First+FT_Int1*INT((AW98-FT_First)/FT_Int1),FT_Y5+FT_Int2*INT((AW98-FT_Y5)/FT_Int2))),IF(AV98="PT",IF(AW98&lt;PT_First,"",PT_First+PT_Int*INT((AW98-PT_First)/PT_Int)),"")))</f>
        <v/>
      </c>
      <c r="BM98" s="16" t="str">
        <f aca="false">IF(AJ98=0,"",IF((SchemeStart-1)&lt;AK98,-1,12*(YEAR((SchemeStart-1))-YEAR(AK98))+MONTH((SchemeStart-1))-MONTH(AK98)-IF(DAY((SchemeStart-1))&lt;MIN(DAY(AK98),DAY(EOMONTH((SchemeStart-1),0))),1,0)))</f>
        <v/>
      </c>
      <c r="BN98" s="16" t="str">
        <f aca="false">IF(AJ98=0,"",IF(OR(AL98&lt;2,AN98&gt;(SchemeStart-1)),BM98,IF((AN98-1)&lt;AK98,-1,12*(YEAR((AN98-1))-YEAR(AK98))+MONTH((AN98-1))-MONTH(AK98)-IF(DAY((AN98-1))&lt;MIN(DAY(AK98),DAY(EOMONTH((AN98-1),0))),1,0))))</f>
        <v/>
      </c>
      <c r="BO98" s="16" t="str">
        <f aca="false">IF(AJ98=0,"",IF(OR(AL98&lt;3,AO98&gt;(SchemeStart-1)),BM98,IF((AO98-1)&lt;AK98,-1,12*(YEAR((AO98-1))-YEAR(AK98))+MONTH((AO98-1))-MONTH(AK98)-IF(DAY((AO98-1))&lt;MIN(DAY(AK98),DAY(EOMONTH((AO98-1),0))),1,0))))</f>
        <v/>
      </c>
      <c r="BP98" s="16"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12"/>
      <c r="B99" s="12"/>
      <c r="C99" s="12"/>
      <c r="D99" s="13"/>
      <c r="E99" s="14" t="str">
        <f aca="false">IF(OR(AJ99=0,$D99=""),"",DATE(YEAR(AsOfDate)+IF(DATE(YEAR(AsOfDate),MONTH($D99),DAY($D99))&lt;=AsOfDate,1,0),MONTH($D99),DAY($D99)))</f>
        <v/>
      </c>
      <c r="F99" s="13"/>
      <c r="G99" s="13"/>
      <c r="H99" s="13"/>
      <c r="I99" s="13"/>
      <c r="J99" s="13"/>
      <c r="K99" s="14" t="str">
        <f aca="false">IF(AJ99=0,"",DATE(YEAR(AsOfDate)+IF(DATE(YEAR(AsOfDate),MONTH(AK99),DAY(AK99))&lt;=AsOfDate,1,0),MONTH(AK99),DAY(AK99)))</f>
        <v/>
      </c>
      <c r="L99" s="15" t="str">
        <f aca="false">IF(AJ99=0,"",ROUND((AsOfDate-AK99)/365.25,1))</f>
        <v/>
      </c>
      <c r="M99" s="16" t="str">
        <f aca="false">IF(AJ99=0,"",IF(AsOfDate&lt;AK99,"-",DATEDIF(AK99,AsOfDate,"y")&amp;"y "&amp;DATEDIF(AK99,AsOfDate,"ym")&amp;"m "&amp;DATEDIF(AK99,AsOfDate,"md")&amp;"d"))</f>
        <v/>
      </c>
      <c r="N99" s="17" t="str">
        <f aca="false">IF(AJ99=0,"",O99*HoursPerDay)</f>
        <v/>
      </c>
      <c r="O99" s="17" t="str">
        <f aca="false">IF(AJ99=0,"",MAX(0,BC99-BP99))</f>
        <v/>
      </c>
      <c r="P99" s="18"/>
      <c r="Q99" s="16"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16" t="str">
        <f aca="false">IF(AJ99=0,"",IF(AV99="None",IF(O99&gt;0,"No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IF(AJ99=0,"",IF(AV99="None","",EDATE(AK99,BE99)))</f>
        <v/>
      </c>
      <c r="T99" s="17" t="str">
        <f aca="false">IF(AJ99=0,"",IF(NOT(LH_Ready),"",IF($F99&gt;PFYDate,0,IF(LH_ColPeriod=0,W99-U99+V99,SUMIFS(INDEX(LH_Data,0,LH_ColAcc),INDEX(LH_Data,0,LH_ColFirst),$A99,INDEX(LH_Data,0,LH_ColSur),$B99,INDEX(LH_Data,0,LH_ColCat),BonusCat,INDEX(LH_Data,0,LH_ColPeriod),LH_OpenLabel)*UnitFactor))))</f>
        <v/>
      </c>
      <c r="U99" s="17" t="str">
        <f aca="false">IF(AJ99=0,"",IF(NOT(LH_Ready),"",SUMIFS(INDEX(LH_Data,0,LH_ColAcc),INDEX(LH_Data,0,LH_ColFirst),$A99,INDEX(LH_Data,0,LH_ColSur),$B99,INDEX(LH_Data,0,LH_ColCat),BonusCat,INDEX(LH_Data,0,LH_ColStart),"&gt;="&amp;AK99)*UnitFactor))</f>
        <v/>
      </c>
      <c r="V99" s="17" t="str">
        <f aca="false">IF(AJ99=0,"",IF(NOT(LH_Ready),"",SUMIFS(INDEX(LH_Data,0,LH_ColTaken),INDEX(LH_Data,0,LH_ColFirst),$A99,INDEX(LH_Data,0,LH_ColSur),$B99,INDEX(LH_Data,0,LH_ColCat),BonusCat,INDEX(LH_Data,0,LH_ColStart),"&gt;="&amp;AK99)*UnitFactor))</f>
        <v/>
      </c>
      <c r="W99" s="17" t="str">
        <f aca="false">IF(AJ99=0,"",IF(NOT(LH_Ready),"",IF(BG99=0,0,INDEX(INDEX(LH_Data,0,LH_ColClose),BG99-1)*UnitFactor)))</f>
        <v/>
      </c>
      <c r="X99" s="17" t="str">
        <f aca="false">IF(AJ99=0,"",(MAX(0,BC99-BP99)-MAX(0,BD99-BP99))*HoursPerDay)</f>
        <v/>
      </c>
      <c r="Y99" s="17"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16" t="str">
        <f aca="false">IF(OR(AJ99=0,Y99=""),"",IF(Y99&gt;0,"Yes","No"))</f>
        <v/>
      </c>
      <c r="AA99" s="16"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17" t="str">
        <f aca="false">IF(OR(AJ99=0,T99=""),"",MAX(0,BD99-BP99)*HoursPerDay-T99)</f>
        <v/>
      </c>
      <c r="AC99" s="16" t="str">
        <f aca="false">IF(AJ99=0,"",BF99)</f>
        <v/>
      </c>
      <c r="AD99" s="16"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17" t="str">
        <f aca="false">IF(AJ99=0,"",O99-MAX(0,BK99-BP99))</f>
        <v/>
      </c>
      <c r="AF99" s="14" t="str">
        <f aca="false">IF(OR(AJ99=0,AE99="",N(AE99)=0,BL99=""),"",EDATE(AK99,BL99))</f>
        <v/>
      </c>
      <c r="AG99" s="17" t="str">
        <f aca="false">IF(AJ99=0,"",MIN(BC99,BP99))</f>
        <v/>
      </c>
      <c r="AH99" s="12"/>
      <c r="AI99" s="12"/>
      <c r="AJ99" s="16" t="n">
        <f aca="false">IF(OR(LEN($A99&amp;$B99)=0,$F99=""),0,1)</f>
        <v>0</v>
      </c>
      <c r="AK99" s="14" t="str">
        <f aca="false">IF(AJ99=0,"",IF(PreSchemeCounts="No",MAX(SchemeStart,IF($J99&lt;&gt;"",$J99,IF(OR(CasualCounts="Yes",COUNT($G99:$I99)=0),$F99,IF(Apply2026="No",IF($I99="",$F99,$I99),IF(COUNT($H99:$I99)=0,$F99,MIN($H99:$I99)))))),IF($J99&lt;&gt;"",$J99,IF(OR(CasualCounts="Yes",COUNT($G99:$I99)=0),$F99,IF(Apply2026="No",IF($I99="",$F99,$I99),IF(COUNT($H99:$I99)=0,$F99,MIN($H99:$I99)))))))</f>
        <v/>
      </c>
      <c r="AL99" s="16" t="str">
        <f aca="false">IF(AJ99=0,"",COUNT($G99:$I99))</f>
        <v/>
      </c>
      <c r="AM99" s="14" t="str">
        <f aca="false">IF(AJ99=0,"",IFERROR(SMALL($G99:$I99,1),""))</f>
        <v/>
      </c>
      <c r="AN99" s="14" t="str">
        <f aca="false">IF(AJ99=0,"",IFERROR(SMALL($G99:$I99,2),""))</f>
        <v/>
      </c>
      <c r="AO99" s="14" t="str">
        <f aca="false">IF(AJ99=0,"",IFERROR(SMALL($G99:$I99,3),""))</f>
        <v/>
      </c>
      <c r="AP99" s="16" t="str">
        <f aca="false">IF(AJ99=0,"",IF(AM99="","",IF(AM99=$H99,"Part-Time",IF(AM99=$I99,"Full-Time","Casual"))))</f>
        <v/>
      </c>
      <c r="AQ99" s="16" t="str">
        <f aca="false">IF(AJ99=0,"",IF(AN99="","",IF(AN99=$H99,"Part-Time",IF(AN99=$I99,"Full-Time","Casual"))))</f>
        <v/>
      </c>
      <c r="AR99" s="16" t="str">
        <f aca="false">IF(AJ99=0,"",IF(AO99="","",IF(AO99=$H99,"Part-Time",IF(AO99=$I99,"Full-Time","Casual"))))</f>
        <v/>
      </c>
      <c r="AS99" s="16"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16" t="str">
        <f aca="false">IF(AJ99=0,"",IF(AL99&lt;2,"",IF(OR(ISNUMBER(SEARCH("full",AQ99)),UPPER(TRIM(AQ99))="FT",UPPER(TRIM(AQ99))="FTE"),"FT",IF(AND(OR(ISNUMBER(SEARCH("part",AQ99)),UPPER(TRIM(AQ99))="PT",UPPER(TRIM(AQ99))="PTE"),Apply2026="Yes",OR($P99="",N($P99)&gt;=PT_MinHours)),"PT","None"))))</f>
        <v/>
      </c>
      <c r="AU99" s="16" t="str">
        <f aca="false">IF(AJ99=0,"",IF(AL99&lt;3,"",IF(OR(ISNUMBER(SEARCH("full",AR99)),UPPER(TRIM(AR99))="FT",UPPER(TRIM(AR99))="FTE"),"FT",IF(AND(OR(ISNUMBER(SEARCH("part",AR99)),UPPER(TRIM(AR99))="PT",UPPER(TRIM(AR99))="PTE"),Apply2026="Yes",OR($P99="",N($P99)&gt;=PT_MinHours)),"PT","None"))))</f>
        <v/>
      </c>
      <c r="AV99" s="16" t="str">
        <f aca="false">IF(AJ99=0,"",IF(AND(AL99&gt;=3,AO99&lt;=AsOfDate),AU99,IF(AND(AL99&gt;=2,AN99&lt;=AsOfDate),AT99,AS99)))</f>
        <v/>
      </c>
      <c r="AW99" s="16" t="str">
        <f aca="false">IF(AJ99=0,"",IF(AsOfDate&lt;AK99,-1,12*(YEAR(AsOfDate)-YEAR(AK99))+MONTH(AsOfDate)-MONTH(AK99)-IF(DAY(AsOfDate)&lt;MIN(DAY(AK99),DAY(EOMONTH(AsOfDate,0))),1,0)))</f>
        <v/>
      </c>
      <c r="AX99" s="16" t="str">
        <f aca="false">IF(AJ99=0,"",IF(OR(AL99&lt;2,AN99&gt;AsOfDate),AW99,IF((AN99-1)&lt;AK99,-1,12*(YEAR((AN99-1))-YEAR(AK99))+MONTH((AN99-1))-MONTH(AK99)-IF(DAY((AN99-1))&lt;MIN(DAY(AK99),DAY(EOMONTH((AN99-1),0))),1,0))))</f>
        <v/>
      </c>
      <c r="AY99" s="16" t="str">
        <f aca="false">IF(AJ99=0,"",IF(OR(AL99&lt;3,AO99&gt;AsOfDate),AW99,IF((AO99-1)&lt;AK99,-1,12*(YEAR((AO99-1))-YEAR(AK99))+MONTH((AO99-1))-MONTH(AK99)-IF(DAY((AO99-1))&lt;MIN(DAY(AK99),DAY(EOMONTH((AO99-1),0))),1,0))))</f>
        <v/>
      </c>
      <c r="AZ99" s="16" t="str">
        <f aca="false">IF(AJ99=0,"",IF(PFYDate&lt;AK99,-1,12*(YEAR(PFYDate)-YEAR(AK99))+MONTH(PFYDate)-MONTH(AK99)-IF(DAY(PFYDate)&lt;MIN(DAY(AK99),DAY(EOMONTH(PFYDate,0))),1,0)))</f>
        <v/>
      </c>
      <c r="BA99" s="16" t="str">
        <f aca="false">IF(AJ99=0,"",IF(OR(AL99&lt;2,AN99&gt;PFYDate),AZ99,IF((AN99-1)&lt;AK99,-1,12*(YEAR((AN99-1))-YEAR(AK99))+MONTH((AN99-1))-MONTH(AK99)-IF(DAY((AN99-1))&lt;MIN(DAY(AK99),DAY(EOMONTH((AN99-1),0))),1,0))))</f>
        <v/>
      </c>
      <c r="BB99" s="16" t="str">
        <f aca="false">IF(AJ99=0,"",IF(OR(AL99&lt;3,AO99&gt;PFYDate),AZ99,IF((AO99-1)&lt;AK99,-1,12*(YEAR((AO99-1))-YEAR(AK99))+MONTH((AO99-1))-MONTH(AK99)-IF(DAY((AO99-1))&lt;MIN(DAY(AK99),DAY(EOMONTH((AO99-1),0))),1,0))))</f>
        <v/>
      </c>
      <c r="BC99" s="16"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16"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16" t="str">
        <f aca="false">IF(AJ99=0,"",IF(AV99="FT",IF(AW99&lt;FT_First,FT_First,IF(AW99&lt;FT_Y5,MIN(FT_Y5,FT_First+FT_Int1*(INT((AW99-FT_First)/FT_Int1)+1)),FT_Y5+12*INT((AW99-FT_Y5)/12)+FT_Int2*(INT(MOD(AW99-FT_Y5,12)/FT_Int2)+1))),IF(AV99="PT",IF(AW99&lt;PT_First,PT_First,PT_First+PT_Int*(INT((AW99-PT_First)/PT_Int)+1)),"")))</f>
        <v/>
      </c>
      <c r="BF99" s="16" t="str">
        <f aca="false">IF(AJ99=0,"",IF(NOT(LH_Ready),0,COUNTIFS(INDEX(LH_Data,0,LH_ColFirst),$A99,INDEX(LH_Data,0,LH_ColSur),$B99,INDEX(LH_Data,0,LH_ColCat),BonusCat)))</f>
        <v/>
      </c>
      <c r="BG99" s="16" t="str">
        <f aca="false">IF(AJ99=0,"",IF(OR(NOT(LH_Ready),BF99=0),0,SUMPRODUCT(MAX((INDEX(LH_Data,0,LH_ColFirst)=$A99)*(INDEX(LH_Data,0,LH_ColSur)=$B99)*(INDEX(LH_Data,0,LH_ColCat)=BonusCat)*ROW(LH_Data)))))</f>
        <v/>
      </c>
      <c r="BH99" s="16" t="str">
        <f aca="false">IF(AJ99=0,"",IF(EOMONTH(AsOfDate,-1)&lt;AK99,-1,12*(YEAR(EOMONTH(AsOfDate,-1))-YEAR(AK99))+MONTH(EOMONTH(AsOfDate,-1))-MONTH(AK99)-IF(DAY(EOMONTH(AsOfDate,-1))&lt;MIN(DAY(AK99),DAY(EOMONTH(EOMONTH(AsOfDate,-1),0))),1,0)))</f>
        <v/>
      </c>
      <c r="BI99" s="16" t="str">
        <f aca="false">IF(AJ99=0,"",IF(OR(AL99&lt;2,AN99&gt;EOMONTH(AsOfDate,-1)),BH99,IF((AN99-1)&lt;AK99,-1,12*(YEAR((AN99-1))-YEAR(AK99))+MONTH((AN99-1))-MONTH(AK99)-IF(DAY((AN99-1))&lt;MIN(DAY(AK99),DAY(EOMONTH((AN99-1),0))),1,0))))</f>
        <v/>
      </c>
      <c r="BJ99" s="16" t="str">
        <f aca="false">IF(AJ99=0,"",IF(OR(AL99&lt;3,AO99&gt;EOMONTH(AsOfDate,-1)),BH99,IF((AO99-1)&lt;AK99,-1,12*(YEAR((AO99-1))-YEAR(AK99))+MONTH((AO99-1))-MONTH(AK99)-IF(DAY((AO99-1))&lt;MIN(DAY(AK99),DAY(EOMONTH((AO99-1),0))),1,0))))</f>
        <v/>
      </c>
      <c r="BK99" s="16"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16" t="str">
        <f aca="false">IF(AJ99=0,"",IF(AV99="FT",IF(AW99&lt;FT_First,"",IF(AW99&lt;FT_Y5,FT_First+FT_Int1*INT((AW99-FT_First)/FT_Int1),FT_Y5+FT_Int2*INT((AW99-FT_Y5)/FT_Int2))),IF(AV99="PT",IF(AW99&lt;PT_First,"",PT_First+PT_Int*INT((AW99-PT_First)/PT_Int)),"")))</f>
        <v/>
      </c>
      <c r="BM99" s="16" t="str">
        <f aca="false">IF(AJ99=0,"",IF((SchemeStart-1)&lt;AK99,-1,12*(YEAR((SchemeStart-1))-YEAR(AK99))+MONTH((SchemeStart-1))-MONTH(AK99)-IF(DAY((SchemeStart-1))&lt;MIN(DAY(AK99),DAY(EOMONTH((SchemeStart-1),0))),1,0)))</f>
        <v/>
      </c>
      <c r="BN99" s="16" t="str">
        <f aca="false">IF(AJ99=0,"",IF(OR(AL99&lt;2,AN99&gt;(SchemeStart-1)),BM99,IF((AN99-1)&lt;AK99,-1,12*(YEAR((AN99-1))-YEAR(AK99))+MONTH((AN99-1))-MONTH(AK99)-IF(DAY((AN99-1))&lt;MIN(DAY(AK99),DAY(EOMONTH((AN99-1),0))),1,0))))</f>
        <v/>
      </c>
      <c r="BO99" s="16" t="str">
        <f aca="false">IF(AJ99=0,"",IF(OR(AL99&lt;3,AO99&gt;(SchemeStart-1)),BM99,IF((AO99-1)&lt;AK99,-1,12*(YEAR((AO99-1))-YEAR(AK99))+MONTH((AO99-1))-MONTH(AK99)-IF(DAY((AO99-1))&lt;MIN(DAY(AK99),DAY(EOMONTH((AO99-1),0))),1,0))))</f>
        <v/>
      </c>
      <c r="BP99" s="16"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12"/>
      <c r="B100" s="12"/>
      <c r="C100" s="12"/>
      <c r="D100" s="13"/>
      <c r="E100" s="14" t="str">
        <f aca="false">IF(OR(AJ100=0,$D100=""),"",DATE(YEAR(AsOfDate)+IF(DATE(YEAR(AsOfDate),MONTH($D100),DAY($D100))&lt;=AsOfDate,1,0),MONTH($D100),DAY($D100)))</f>
        <v/>
      </c>
      <c r="F100" s="13"/>
      <c r="G100" s="13"/>
      <c r="H100" s="13"/>
      <c r="I100" s="13"/>
      <c r="J100" s="13"/>
      <c r="K100" s="14" t="str">
        <f aca="false">IF(AJ100=0,"",DATE(YEAR(AsOfDate)+IF(DATE(YEAR(AsOfDate),MONTH(AK100),DAY(AK100))&lt;=AsOfDate,1,0),MONTH(AK100),DAY(AK100)))</f>
        <v/>
      </c>
      <c r="L100" s="15" t="str">
        <f aca="false">IF(AJ100=0,"",ROUND((AsOfDate-AK100)/365.25,1))</f>
        <v/>
      </c>
      <c r="M100" s="16" t="str">
        <f aca="false">IF(AJ100=0,"",IF(AsOfDate&lt;AK100,"-",DATEDIF(AK100,AsOfDate,"y")&amp;"y "&amp;DATEDIF(AK100,AsOfDate,"ym")&amp;"m "&amp;DATEDIF(AK100,AsOfDate,"md")&amp;"d"))</f>
        <v/>
      </c>
      <c r="N100" s="17" t="str">
        <f aca="false">IF(AJ100=0,"",O100*HoursPerDay)</f>
        <v/>
      </c>
      <c r="O100" s="17" t="str">
        <f aca="false">IF(AJ100=0,"",MAX(0,BC100-BP100))</f>
        <v/>
      </c>
      <c r="P100" s="18"/>
      <c r="Q100" s="16"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16" t="str">
        <f aca="false">IF(AJ100=0,"",IF(AV100="None",IF(O100&gt;0,"No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IF(AJ100=0,"",IF(AV100="None","",EDATE(AK100,BE100)))</f>
        <v/>
      </c>
      <c r="T100" s="17" t="str">
        <f aca="false">IF(AJ100=0,"",IF(NOT(LH_Ready),"",IF($F100&gt;PFYDate,0,IF(LH_ColPeriod=0,W100-U100+V100,SUMIFS(INDEX(LH_Data,0,LH_ColAcc),INDEX(LH_Data,0,LH_ColFirst),$A100,INDEX(LH_Data,0,LH_ColSur),$B100,INDEX(LH_Data,0,LH_ColCat),BonusCat,INDEX(LH_Data,0,LH_ColPeriod),LH_OpenLabel)*UnitFactor))))</f>
        <v/>
      </c>
      <c r="U100" s="17" t="str">
        <f aca="false">IF(AJ100=0,"",IF(NOT(LH_Ready),"",SUMIFS(INDEX(LH_Data,0,LH_ColAcc),INDEX(LH_Data,0,LH_ColFirst),$A100,INDEX(LH_Data,0,LH_ColSur),$B100,INDEX(LH_Data,0,LH_ColCat),BonusCat,INDEX(LH_Data,0,LH_ColStart),"&gt;="&amp;AK100)*UnitFactor))</f>
        <v/>
      </c>
      <c r="V100" s="17" t="str">
        <f aca="false">IF(AJ100=0,"",IF(NOT(LH_Ready),"",SUMIFS(INDEX(LH_Data,0,LH_ColTaken),INDEX(LH_Data,0,LH_ColFirst),$A100,INDEX(LH_Data,0,LH_ColSur),$B100,INDEX(LH_Data,0,LH_ColCat),BonusCat,INDEX(LH_Data,0,LH_ColStart),"&gt;="&amp;AK100)*UnitFactor))</f>
        <v/>
      </c>
      <c r="W100" s="17" t="str">
        <f aca="false">IF(AJ100=0,"",IF(NOT(LH_Ready),"",IF(BG100=0,0,INDEX(INDEX(LH_Data,0,LH_ColClose),BG100-1)*UnitFactor)))</f>
        <v/>
      </c>
      <c r="X100" s="17" t="str">
        <f aca="false">IF(AJ100=0,"",(MAX(0,BC100-BP100)-MAX(0,BD100-BP100))*HoursPerDay)</f>
        <v/>
      </c>
      <c r="Y100" s="17"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16" t="str">
        <f aca="false">IF(OR(AJ100=0,Y100=""),"",IF(Y100&gt;0,"Yes","No"))</f>
        <v/>
      </c>
      <c r="AA100" s="16"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17" t="str">
        <f aca="false">IF(OR(AJ100=0,T100=""),"",MAX(0,BD100-BP100)*HoursPerDay-T100)</f>
        <v/>
      </c>
      <c r="AC100" s="16" t="str">
        <f aca="false">IF(AJ100=0,"",BF100)</f>
        <v/>
      </c>
      <c r="AD100" s="16"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17" t="str">
        <f aca="false">IF(AJ100=0,"",O100-MAX(0,BK100-BP100))</f>
        <v/>
      </c>
      <c r="AF100" s="14" t="str">
        <f aca="false">IF(OR(AJ100=0,AE100="",N(AE100)=0,BL100=""),"",EDATE(AK100,BL100))</f>
        <v/>
      </c>
      <c r="AG100" s="17" t="str">
        <f aca="false">IF(AJ100=0,"",MIN(BC100,BP100))</f>
        <v/>
      </c>
      <c r="AH100" s="12"/>
      <c r="AI100" s="12"/>
      <c r="AJ100" s="16" t="n">
        <f aca="false">IF(OR(LEN($A100&amp;$B100)=0,$F100=""),0,1)</f>
        <v>0</v>
      </c>
      <c r="AK100" s="14"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16" t="str">
        <f aca="false">IF(AJ100=0,"",COUNT($G100:$I100))</f>
        <v/>
      </c>
      <c r="AM100" s="14" t="str">
        <f aca="false">IF(AJ100=0,"",IFERROR(SMALL($G100:$I100,1),""))</f>
        <v/>
      </c>
      <c r="AN100" s="14" t="str">
        <f aca="false">IF(AJ100=0,"",IFERROR(SMALL($G100:$I100,2),""))</f>
        <v/>
      </c>
      <c r="AO100" s="14" t="str">
        <f aca="false">IF(AJ100=0,"",IFERROR(SMALL($G100:$I100,3),""))</f>
        <v/>
      </c>
      <c r="AP100" s="16" t="str">
        <f aca="false">IF(AJ100=0,"",IF(AM100="","",IF(AM100=$H100,"Part-Time",IF(AM100=$I100,"Full-Time","Casual"))))</f>
        <v/>
      </c>
      <c r="AQ100" s="16" t="str">
        <f aca="false">IF(AJ100=0,"",IF(AN100="","",IF(AN100=$H100,"Part-Time",IF(AN100=$I100,"Full-Time","Casual"))))</f>
        <v/>
      </c>
      <c r="AR100" s="16" t="str">
        <f aca="false">IF(AJ100=0,"",IF(AO100="","",IF(AO100=$H100,"Part-Time",IF(AO100=$I100,"Full-Time","Casual"))))</f>
        <v/>
      </c>
      <c r="AS100" s="16"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16" t="str">
        <f aca="false">IF(AJ100=0,"",IF(AL100&lt;2,"",IF(OR(ISNUMBER(SEARCH("full",AQ100)),UPPER(TRIM(AQ100))="FT",UPPER(TRIM(AQ100))="FTE"),"FT",IF(AND(OR(ISNUMBER(SEARCH("part",AQ100)),UPPER(TRIM(AQ100))="PT",UPPER(TRIM(AQ100))="PTE"),Apply2026="Yes",OR($P100="",N($P100)&gt;=PT_MinHours)),"PT","None"))))</f>
        <v/>
      </c>
      <c r="AU100" s="16" t="str">
        <f aca="false">IF(AJ100=0,"",IF(AL100&lt;3,"",IF(OR(ISNUMBER(SEARCH("full",AR100)),UPPER(TRIM(AR100))="FT",UPPER(TRIM(AR100))="FTE"),"FT",IF(AND(OR(ISNUMBER(SEARCH("part",AR100)),UPPER(TRIM(AR100))="PT",UPPER(TRIM(AR100))="PTE"),Apply2026="Yes",OR($P100="",N($P100)&gt;=PT_MinHours)),"PT","None"))))</f>
        <v/>
      </c>
      <c r="AV100" s="16" t="str">
        <f aca="false">IF(AJ100=0,"",IF(AND(AL100&gt;=3,AO100&lt;=AsOfDate),AU100,IF(AND(AL100&gt;=2,AN100&lt;=AsOfDate),AT100,AS100)))</f>
        <v/>
      </c>
      <c r="AW100" s="16" t="str">
        <f aca="false">IF(AJ100=0,"",IF(AsOfDate&lt;AK100,-1,12*(YEAR(AsOfDate)-YEAR(AK100))+MONTH(AsOfDate)-MONTH(AK100)-IF(DAY(AsOfDate)&lt;MIN(DAY(AK100),DAY(EOMONTH(AsOfDate,0))),1,0)))</f>
        <v/>
      </c>
      <c r="AX100" s="16" t="str">
        <f aca="false">IF(AJ100=0,"",IF(OR(AL100&lt;2,AN100&gt;AsOfDate),AW100,IF((AN100-1)&lt;AK100,-1,12*(YEAR((AN100-1))-YEAR(AK100))+MONTH((AN100-1))-MONTH(AK100)-IF(DAY((AN100-1))&lt;MIN(DAY(AK100),DAY(EOMONTH((AN100-1),0))),1,0))))</f>
        <v/>
      </c>
      <c r="AY100" s="16" t="str">
        <f aca="false">IF(AJ100=0,"",IF(OR(AL100&lt;3,AO100&gt;AsOfDate),AW100,IF((AO100-1)&lt;AK100,-1,12*(YEAR((AO100-1))-YEAR(AK100))+MONTH((AO100-1))-MONTH(AK100)-IF(DAY((AO100-1))&lt;MIN(DAY(AK100),DAY(EOMONTH((AO100-1),0))),1,0))))</f>
        <v/>
      </c>
      <c r="AZ100" s="16" t="str">
        <f aca="false">IF(AJ100=0,"",IF(PFYDate&lt;AK100,-1,12*(YEAR(PFYDate)-YEAR(AK100))+MONTH(PFYDate)-MONTH(AK100)-IF(DAY(PFYDate)&lt;MIN(DAY(AK100),DAY(EOMONTH(PFYDate,0))),1,0)))</f>
        <v/>
      </c>
      <c r="BA100" s="16" t="str">
        <f aca="false">IF(AJ100=0,"",IF(OR(AL100&lt;2,AN100&gt;PFYDate),AZ100,IF((AN100-1)&lt;AK100,-1,12*(YEAR((AN100-1))-YEAR(AK100))+MONTH((AN100-1))-MONTH(AK100)-IF(DAY((AN100-1))&lt;MIN(DAY(AK100),DAY(EOMONTH((AN100-1),0))),1,0))))</f>
        <v/>
      </c>
      <c r="BB100" s="16" t="str">
        <f aca="false">IF(AJ100=0,"",IF(OR(AL100&lt;3,AO100&gt;PFYDate),AZ100,IF((AO100-1)&lt;AK100,-1,12*(YEAR((AO100-1))-YEAR(AK100))+MONTH((AO100-1))-MONTH(AK100)-IF(DAY((AO100-1))&lt;MIN(DAY(AK100),DAY(EOMONTH((AO100-1),0))),1,0))))</f>
        <v/>
      </c>
      <c r="BC100" s="16"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16"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16" t="str">
        <f aca="false">IF(AJ100=0,"",IF(AV100="FT",IF(AW100&lt;FT_First,FT_First,IF(AW100&lt;FT_Y5,MIN(FT_Y5,FT_First+FT_Int1*(INT((AW100-FT_First)/FT_Int1)+1)),FT_Y5+12*INT((AW100-FT_Y5)/12)+FT_Int2*(INT(MOD(AW100-FT_Y5,12)/FT_Int2)+1))),IF(AV100="PT",IF(AW100&lt;PT_First,PT_First,PT_First+PT_Int*(INT((AW100-PT_First)/PT_Int)+1)),"")))</f>
        <v/>
      </c>
      <c r="BF100" s="16" t="str">
        <f aca="false">IF(AJ100=0,"",IF(NOT(LH_Ready),0,COUNTIFS(INDEX(LH_Data,0,LH_ColFirst),$A100,INDEX(LH_Data,0,LH_ColSur),$B100,INDEX(LH_Data,0,LH_ColCat),BonusCat)))</f>
        <v/>
      </c>
      <c r="BG100" s="16" t="str">
        <f aca="false">IF(AJ100=0,"",IF(OR(NOT(LH_Ready),BF100=0),0,SUMPRODUCT(MAX((INDEX(LH_Data,0,LH_ColFirst)=$A100)*(INDEX(LH_Data,0,LH_ColSur)=$B100)*(INDEX(LH_Data,0,LH_ColCat)=BonusCat)*ROW(LH_Data)))))</f>
        <v/>
      </c>
      <c r="BH100" s="16" t="str">
        <f aca="false">IF(AJ100=0,"",IF(EOMONTH(AsOfDate,-1)&lt;AK100,-1,12*(YEAR(EOMONTH(AsOfDate,-1))-YEAR(AK100))+MONTH(EOMONTH(AsOfDate,-1))-MONTH(AK100)-IF(DAY(EOMONTH(AsOfDate,-1))&lt;MIN(DAY(AK100),DAY(EOMONTH(EOMONTH(AsOfDate,-1),0))),1,0)))</f>
        <v/>
      </c>
      <c r="BI100" s="16" t="str">
        <f aca="false">IF(AJ100=0,"",IF(OR(AL100&lt;2,AN100&gt;EOMONTH(AsOfDate,-1)),BH100,IF((AN100-1)&lt;AK100,-1,12*(YEAR((AN100-1))-YEAR(AK100))+MONTH((AN100-1))-MONTH(AK100)-IF(DAY((AN100-1))&lt;MIN(DAY(AK100),DAY(EOMONTH((AN100-1),0))),1,0))))</f>
        <v/>
      </c>
      <c r="BJ100" s="16" t="str">
        <f aca="false">IF(AJ100=0,"",IF(OR(AL100&lt;3,AO100&gt;EOMONTH(AsOfDate,-1)),BH100,IF((AO100-1)&lt;AK100,-1,12*(YEAR((AO100-1))-YEAR(AK100))+MONTH((AO100-1))-MONTH(AK100)-IF(DAY((AO100-1))&lt;MIN(DAY(AK100),DAY(EOMONTH((AO100-1),0))),1,0))))</f>
        <v/>
      </c>
      <c r="BK100" s="16"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16" t="str">
        <f aca="false">IF(AJ100=0,"",IF(AV100="FT",IF(AW100&lt;FT_First,"",IF(AW100&lt;FT_Y5,FT_First+FT_Int1*INT((AW100-FT_First)/FT_Int1),FT_Y5+FT_Int2*INT((AW100-FT_Y5)/FT_Int2))),IF(AV100="PT",IF(AW100&lt;PT_First,"",PT_First+PT_Int*INT((AW100-PT_First)/PT_Int)),"")))</f>
        <v/>
      </c>
      <c r="BM100" s="16" t="str">
        <f aca="false">IF(AJ100=0,"",IF((SchemeStart-1)&lt;AK100,-1,12*(YEAR((SchemeStart-1))-YEAR(AK100))+MONTH((SchemeStart-1))-MONTH(AK100)-IF(DAY((SchemeStart-1))&lt;MIN(DAY(AK100),DAY(EOMONTH((SchemeStart-1),0))),1,0)))</f>
        <v/>
      </c>
      <c r="BN100" s="16" t="str">
        <f aca="false">IF(AJ100=0,"",IF(OR(AL100&lt;2,AN100&gt;(SchemeStart-1)),BM100,IF((AN100-1)&lt;AK100,-1,12*(YEAR((AN100-1))-YEAR(AK100))+MONTH((AN100-1))-MONTH(AK100)-IF(DAY((AN100-1))&lt;MIN(DAY(AK100),DAY(EOMONTH((AN100-1),0))),1,0))))</f>
        <v/>
      </c>
      <c r="BO100" s="16" t="str">
        <f aca="false">IF(AJ100=0,"",IF(OR(AL100&lt;3,AO100&gt;(SchemeStart-1)),BM100,IF((AO100-1)&lt;AK100,-1,12*(YEAR((AO100-1))-YEAR(AK100))+MONTH((AO100-1))-MONTH(AK100)-IF(DAY((AO100-1))&lt;MIN(DAY(AK100),DAY(EOMONTH((AO100-1),0))),1,0))))</f>
        <v/>
      </c>
      <c r="BP100" s="16"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12"/>
      <c r="B101" s="12"/>
      <c r="C101" s="12"/>
      <c r="D101" s="13"/>
      <c r="E101" s="14" t="str">
        <f aca="false">IF(OR(AJ101=0,$D101=""),"",DATE(YEAR(AsOfDate)+IF(DATE(YEAR(AsOfDate),MONTH($D101),DAY($D101))&lt;=AsOfDate,1,0),MONTH($D101),DAY($D101)))</f>
        <v/>
      </c>
      <c r="F101" s="13"/>
      <c r="G101" s="13"/>
      <c r="H101" s="13"/>
      <c r="I101" s="13"/>
      <c r="J101" s="13"/>
      <c r="K101" s="14" t="str">
        <f aca="false">IF(AJ101=0,"",DATE(YEAR(AsOfDate)+IF(DATE(YEAR(AsOfDate),MONTH(AK101),DAY(AK101))&lt;=AsOfDate,1,0),MONTH(AK101),DAY(AK101)))</f>
        <v/>
      </c>
      <c r="L101" s="15" t="str">
        <f aca="false">IF(AJ101=0,"",ROUND((AsOfDate-AK101)/365.25,1))</f>
        <v/>
      </c>
      <c r="M101" s="16" t="str">
        <f aca="false">IF(AJ101=0,"",IF(AsOfDate&lt;AK101,"-",DATEDIF(AK101,AsOfDate,"y")&amp;"y "&amp;DATEDIF(AK101,AsOfDate,"ym")&amp;"m "&amp;DATEDIF(AK101,AsOfDate,"md")&amp;"d"))</f>
        <v/>
      </c>
      <c r="N101" s="17" t="str">
        <f aca="false">IF(AJ101=0,"",O101*HoursPerDay)</f>
        <v/>
      </c>
      <c r="O101" s="17" t="str">
        <f aca="false">IF(AJ101=0,"",MAX(0,BC101-BP101))</f>
        <v/>
      </c>
      <c r="P101" s="18"/>
      <c r="Q101" s="16"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16" t="str">
        <f aca="false">IF(AJ101=0,"",IF(AV101="None",IF(O101&gt;0,"No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IF(AJ101=0,"",IF(AV101="None","",EDATE(AK101,BE101)))</f>
        <v/>
      </c>
      <c r="T101" s="17" t="str">
        <f aca="false">IF(AJ101=0,"",IF(NOT(LH_Ready),"",IF($F101&gt;PFYDate,0,IF(LH_ColPeriod=0,W101-U101+V101,SUMIFS(INDEX(LH_Data,0,LH_ColAcc),INDEX(LH_Data,0,LH_ColFirst),$A101,INDEX(LH_Data,0,LH_ColSur),$B101,INDEX(LH_Data,0,LH_ColCat),BonusCat,INDEX(LH_Data,0,LH_ColPeriod),LH_OpenLabel)*UnitFactor))))</f>
        <v/>
      </c>
      <c r="U101" s="17" t="str">
        <f aca="false">IF(AJ101=0,"",IF(NOT(LH_Ready),"",SUMIFS(INDEX(LH_Data,0,LH_ColAcc),INDEX(LH_Data,0,LH_ColFirst),$A101,INDEX(LH_Data,0,LH_ColSur),$B101,INDEX(LH_Data,0,LH_ColCat),BonusCat,INDEX(LH_Data,0,LH_ColStart),"&gt;="&amp;AK101)*UnitFactor))</f>
        <v/>
      </c>
      <c r="V101" s="17" t="str">
        <f aca="false">IF(AJ101=0,"",IF(NOT(LH_Ready),"",SUMIFS(INDEX(LH_Data,0,LH_ColTaken),INDEX(LH_Data,0,LH_ColFirst),$A101,INDEX(LH_Data,0,LH_ColSur),$B101,INDEX(LH_Data,0,LH_ColCat),BonusCat,INDEX(LH_Data,0,LH_ColStart),"&gt;="&amp;AK101)*UnitFactor))</f>
        <v/>
      </c>
      <c r="W101" s="17" t="str">
        <f aca="false">IF(AJ101=0,"",IF(NOT(LH_Ready),"",IF(BG101=0,0,INDEX(INDEX(LH_Data,0,LH_ColClose),BG101-1)*UnitFactor)))</f>
        <v/>
      </c>
      <c r="X101" s="17" t="str">
        <f aca="false">IF(AJ101=0,"",(MAX(0,BC101-BP101)-MAX(0,BD101-BP101))*HoursPerDay)</f>
        <v/>
      </c>
      <c r="Y101" s="17"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16" t="str">
        <f aca="false">IF(OR(AJ101=0,Y101=""),"",IF(Y101&gt;0,"Yes","No"))</f>
        <v/>
      </c>
      <c r="AA101" s="16"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17" t="str">
        <f aca="false">IF(OR(AJ101=0,T101=""),"",MAX(0,BD101-BP101)*HoursPerDay-T101)</f>
        <v/>
      </c>
      <c r="AC101" s="16" t="str">
        <f aca="false">IF(AJ101=0,"",BF101)</f>
        <v/>
      </c>
      <c r="AD101" s="16"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17" t="str">
        <f aca="false">IF(AJ101=0,"",O101-MAX(0,BK101-BP101))</f>
        <v/>
      </c>
      <c r="AF101" s="14" t="str">
        <f aca="false">IF(OR(AJ101=0,AE101="",N(AE101)=0,BL101=""),"",EDATE(AK101,BL101))</f>
        <v/>
      </c>
      <c r="AG101" s="17" t="str">
        <f aca="false">IF(AJ101=0,"",MIN(BC101,BP101))</f>
        <v/>
      </c>
      <c r="AH101" s="12"/>
      <c r="AI101" s="12"/>
      <c r="AJ101" s="16" t="n">
        <f aca="false">IF(OR(LEN($A101&amp;$B101)=0,$F101=""),0,1)</f>
        <v>0</v>
      </c>
      <c r="AK101" s="14"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16" t="str">
        <f aca="false">IF(AJ101=0,"",COUNT($G101:$I101))</f>
        <v/>
      </c>
      <c r="AM101" s="14" t="str">
        <f aca="false">IF(AJ101=0,"",IFERROR(SMALL($G101:$I101,1),""))</f>
        <v/>
      </c>
      <c r="AN101" s="14" t="str">
        <f aca="false">IF(AJ101=0,"",IFERROR(SMALL($G101:$I101,2),""))</f>
        <v/>
      </c>
      <c r="AO101" s="14" t="str">
        <f aca="false">IF(AJ101=0,"",IFERROR(SMALL($G101:$I101,3),""))</f>
        <v/>
      </c>
      <c r="AP101" s="16" t="str">
        <f aca="false">IF(AJ101=0,"",IF(AM101="","",IF(AM101=$H101,"Part-Time",IF(AM101=$I101,"Full-Time","Casual"))))</f>
        <v/>
      </c>
      <c r="AQ101" s="16" t="str">
        <f aca="false">IF(AJ101=0,"",IF(AN101="","",IF(AN101=$H101,"Part-Time",IF(AN101=$I101,"Full-Time","Casual"))))</f>
        <v/>
      </c>
      <c r="AR101" s="16" t="str">
        <f aca="false">IF(AJ101=0,"",IF(AO101="","",IF(AO101=$H101,"Part-Time",IF(AO101=$I101,"Full-Time","Casual"))))</f>
        <v/>
      </c>
      <c r="AS101" s="16"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16" t="str">
        <f aca="false">IF(AJ101=0,"",IF(AL101&lt;2,"",IF(OR(ISNUMBER(SEARCH("full",AQ101)),UPPER(TRIM(AQ101))="FT",UPPER(TRIM(AQ101))="FTE"),"FT",IF(AND(OR(ISNUMBER(SEARCH("part",AQ101)),UPPER(TRIM(AQ101))="PT",UPPER(TRIM(AQ101))="PTE"),Apply2026="Yes",OR($P101="",N($P101)&gt;=PT_MinHours)),"PT","None"))))</f>
        <v/>
      </c>
      <c r="AU101" s="16" t="str">
        <f aca="false">IF(AJ101=0,"",IF(AL101&lt;3,"",IF(OR(ISNUMBER(SEARCH("full",AR101)),UPPER(TRIM(AR101))="FT",UPPER(TRIM(AR101))="FTE"),"FT",IF(AND(OR(ISNUMBER(SEARCH("part",AR101)),UPPER(TRIM(AR101))="PT",UPPER(TRIM(AR101))="PTE"),Apply2026="Yes",OR($P101="",N($P101)&gt;=PT_MinHours)),"PT","None"))))</f>
        <v/>
      </c>
      <c r="AV101" s="16" t="str">
        <f aca="false">IF(AJ101=0,"",IF(AND(AL101&gt;=3,AO101&lt;=AsOfDate),AU101,IF(AND(AL101&gt;=2,AN101&lt;=AsOfDate),AT101,AS101)))</f>
        <v/>
      </c>
      <c r="AW101" s="16" t="str">
        <f aca="false">IF(AJ101=0,"",IF(AsOfDate&lt;AK101,-1,12*(YEAR(AsOfDate)-YEAR(AK101))+MONTH(AsOfDate)-MONTH(AK101)-IF(DAY(AsOfDate)&lt;MIN(DAY(AK101),DAY(EOMONTH(AsOfDate,0))),1,0)))</f>
        <v/>
      </c>
      <c r="AX101" s="16" t="str">
        <f aca="false">IF(AJ101=0,"",IF(OR(AL101&lt;2,AN101&gt;AsOfDate),AW101,IF((AN101-1)&lt;AK101,-1,12*(YEAR((AN101-1))-YEAR(AK101))+MONTH((AN101-1))-MONTH(AK101)-IF(DAY((AN101-1))&lt;MIN(DAY(AK101),DAY(EOMONTH((AN101-1),0))),1,0))))</f>
        <v/>
      </c>
      <c r="AY101" s="16" t="str">
        <f aca="false">IF(AJ101=0,"",IF(OR(AL101&lt;3,AO101&gt;AsOfDate),AW101,IF((AO101-1)&lt;AK101,-1,12*(YEAR((AO101-1))-YEAR(AK101))+MONTH((AO101-1))-MONTH(AK101)-IF(DAY((AO101-1))&lt;MIN(DAY(AK101),DAY(EOMONTH((AO101-1),0))),1,0))))</f>
        <v/>
      </c>
      <c r="AZ101" s="16" t="str">
        <f aca="false">IF(AJ101=0,"",IF(PFYDate&lt;AK101,-1,12*(YEAR(PFYDate)-YEAR(AK101))+MONTH(PFYDate)-MONTH(AK101)-IF(DAY(PFYDate)&lt;MIN(DAY(AK101),DAY(EOMONTH(PFYDate,0))),1,0)))</f>
        <v/>
      </c>
      <c r="BA101" s="16" t="str">
        <f aca="false">IF(AJ101=0,"",IF(OR(AL101&lt;2,AN101&gt;PFYDate),AZ101,IF((AN101-1)&lt;AK101,-1,12*(YEAR((AN101-1))-YEAR(AK101))+MONTH((AN101-1))-MONTH(AK101)-IF(DAY((AN101-1))&lt;MIN(DAY(AK101),DAY(EOMONTH((AN101-1),0))),1,0))))</f>
        <v/>
      </c>
      <c r="BB101" s="16" t="str">
        <f aca="false">IF(AJ101=0,"",IF(OR(AL101&lt;3,AO101&gt;PFYDate),AZ101,IF((AO101-1)&lt;AK101,-1,12*(YEAR((AO101-1))-YEAR(AK101))+MONTH((AO101-1))-MONTH(AK101)-IF(DAY((AO101-1))&lt;MIN(DAY(AK101),DAY(EOMONTH((AO101-1),0))),1,0))))</f>
        <v/>
      </c>
      <c r="BC101" s="16"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16"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16" t="str">
        <f aca="false">IF(AJ101=0,"",IF(AV101="FT",IF(AW101&lt;FT_First,FT_First,IF(AW101&lt;FT_Y5,MIN(FT_Y5,FT_First+FT_Int1*(INT((AW101-FT_First)/FT_Int1)+1)),FT_Y5+12*INT((AW101-FT_Y5)/12)+FT_Int2*(INT(MOD(AW101-FT_Y5,12)/FT_Int2)+1))),IF(AV101="PT",IF(AW101&lt;PT_First,PT_First,PT_First+PT_Int*(INT((AW101-PT_First)/PT_Int)+1)),"")))</f>
        <v/>
      </c>
      <c r="BF101" s="16" t="str">
        <f aca="false">IF(AJ101=0,"",IF(NOT(LH_Ready),0,COUNTIFS(INDEX(LH_Data,0,LH_ColFirst),$A101,INDEX(LH_Data,0,LH_ColSur),$B101,INDEX(LH_Data,0,LH_ColCat),BonusCat)))</f>
        <v/>
      </c>
      <c r="BG101" s="16" t="str">
        <f aca="false">IF(AJ101=0,"",IF(OR(NOT(LH_Ready),BF101=0),0,SUMPRODUCT(MAX((INDEX(LH_Data,0,LH_ColFirst)=$A101)*(INDEX(LH_Data,0,LH_ColSur)=$B101)*(INDEX(LH_Data,0,LH_ColCat)=BonusCat)*ROW(LH_Data)))))</f>
        <v/>
      </c>
      <c r="BH101" s="16" t="str">
        <f aca="false">IF(AJ101=0,"",IF(EOMONTH(AsOfDate,-1)&lt;AK101,-1,12*(YEAR(EOMONTH(AsOfDate,-1))-YEAR(AK101))+MONTH(EOMONTH(AsOfDate,-1))-MONTH(AK101)-IF(DAY(EOMONTH(AsOfDate,-1))&lt;MIN(DAY(AK101),DAY(EOMONTH(EOMONTH(AsOfDate,-1),0))),1,0)))</f>
        <v/>
      </c>
      <c r="BI101" s="16" t="str">
        <f aca="false">IF(AJ101=0,"",IF(OR(AL101&lt;2,AN101&gt;EOMONTH(AsOfDate,-1)),BH101,IF((AN101-1)&lt;AK101,-1,12*(YEAR((AN101-1))-YEAR(AK101))+MONTH((AN101-1))-MONTH(AK101)-IF(DAY((AN101-1))&lt;MIN(DAY(AK101),DAY(EOMONTH((AN101-1),0))),1,0))))</f>
        <v/>
      </c>
      <c r="BJ101" s="16" t="str">
        <f aca="false">IF(AJ101=0,"",IF(OR(AL101&lt;3,AO101&gt;EOMONTH(AsOfDate,-1)),BH101,IF((AO101-1)&lt;AK101,-1,12*(YEAR((AO101-1))-YEAR(AK101))+MONTH((AO101-1))-MONTH(AK101)-IF(DAY((AO101-1))&lt;MIN(DAY(AK101),DAY(EOMONTH((AO101-1),0))),1,0))))</f>
        <v/>
      </c>
      <c r="BK101" s="16"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16" t="str">
        <f aca="false">IF(AJ101=0,"",IF(AV101="FT",IF(AW101&lt;FT_First,"",IF(AW101&lt;FT_Y5,FT_First+FT_Int1*INT((AW101-FT_First)/FT_Int1),FT_Y5+FT_Int2*INT((AW101-FT_Y5)/FT_Int2))),IF(AV101="PT",IF(AW101&lt;PT_First,"",PT_First+PT_Int*INT((AW101-PT_First)/PT_Int)),"")))</f>
        <v/>
      </c>
      <c r="BM101" s="16" t="str">
        <f aca="false">IF(AJ101=0,"",IF((SchemeStart-1)&lt;AK101,-1,12*(YEAR((SchemeStart-1))-YEAR(AK101))+MONTH((SchemeStart-1))-MONTH(AK101)-IF(DAY((SchemeStart-1))&lt;MIN(DAY(AK101),DAY(EOMONTH((SchemeStart-1),0))),1,0)))</f>
        <v/>
      </c>
      <c r="BN101" s="16" t="str">
        <f aca="false">IF(AJ101=0,"",IF(OR(AL101&lt;2,AN101&gt;(SchemeStart-1)),BM101,IF((AN101-1)&lt;AK101,-1,12*(YEAR((AN101-1))-YEAR(AK101))+MONTH((AN101-1))-MONTH(AK101)-IF(DAY((AN101-1))&lt;MIN(DAY(AK101),DAY(EOMONTH((AN101-1),0))),1,0))))</f>
        <v/>
      </c>
      <c r="BO101" s="16" t="str">
        <f aca="false">IF(AJ101=0,"",IF(OR(AL101&lt;3,AO101&gt;(SchemeStart-1)),BM101,IF((AO101-1)&lt;AK101,-1,12*(YEAR((AO101-1))-YEAR(AK101))+MONTH((AO101-1))-MONTH(AK101)-IF(DAY((AO101-1))&lt;MIN(DAY(AK101),DAY(EOMONTH((AO101-1),0))),1,0))))</f>
        <v/>
      </c>
      <c r="BP101" s="16"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12"/>
      <c r="B102" s="12"/>
      <c r="C102" s="12"/>
      <c r="D102" s="13"/>
      <c r="E102" s="14" t="str">
        <f aca="false">IF(OR(AJ102=0,$D102=""),"",DATE(YEAR(AsOfDate)+IF(DATE(YEAR(AsOfDate),MONTH($D102),DAY($D102))&lt;=AsOfDate,1,0),MONTH($D102),DAY($D102)))</f>
        <v/>
      </c>
      <c r="F102" s="13"/>
      <c r="G102" s="13"/>
      <c r="H102" s="13"/>
      <c r="I102" s="13"/>
      <c r="J102" s="13"/>
      <c r="K102" s="14" t="str">
        <f aca="false">IF(AJ102=0,"",DATE(YEAR(AsOfDate)+IF(DATE(YEAR(AsOfDate),MONTH(AK102),DAY(AK102))&lt;=AsOfDate,1,0),MONTH(AK102),DAY(AK102)))</f>
        <v/>
      </c>
      <c r="L102" s="15" t="str">
        <f aca="false">IF(AJ102=0,"",ROUND((AsOfDate-AK102)/365.25,1))</f>
        <v/>
      </c>
      <c r="M102" s="16" t="str">
        <f aca="false">IF(AJ102=0,"",IF(AsOfDate&lt;AK102,"-",DATEDIF(AK102,AsOfDate,"y")&amp;"y "&amp;DATEDIF(AK102,AsOfDate,"ym")&amp;"m "&amp;DATEDIF(AK102,AsOfDate,"md")&amp;"d"))</f>
        <v/>
      </c>
      <c r="N102" s="17" t="str">
        <f aca="false">IF(AJ102=0,"",O102*HoursPerDay)</f>
        <v/>
      </c>
      <c r="O102" s="17" t="str">
        <f aca="false">IF(AJ102=0,"",MAX(0,BC102-BP102))</f>
        <v/>
      </c>
      <c r="P102" s="18"/>
      <c r="Q102" s="16"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16" t="str">
        <f aca="false">IF(AJ102=0,"",IF(AV102="None",IF(O102&gt;0,"No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IF(AJ102=0,"",IF(AV102="None","",EDATE(AK102,BE102)))</f>
        <v/>
      </c>
      <c r="T102" s="17" t="str">
        <f aca="false">IF(AJ102=0,"",IF(NOT(LH_Ready),"",IF($F102&gt;PFYDate,0,IF(LH_ColPeriod=0,W102-U102+V102,SUMIFS(INDEX(LH_Data,0,LH_ColAcc),INDEX(LH_Data,0,LH_ColFirst),$A102,INDEX(LH_Data,0,LH_ColSur),$B102,INDEX(LH_Data,0,LH_ColCat),BonusCat,INDEX(LH_Data,0,LH_ColPeriod),LH_OpenLabel)*UnitFactor))))</f>
        <v/>
      </c>
      <c r="U102" s="17" t="str">
        <f aca="false">IF(AJ102=0,"",IF(NOT(LH_Ready),"",SUMIFS(INDEX(LH_Data,0,LH_ColAcc),INDEX(LH_Data,0,LH_ColFirst),$A102,INDEX(LH_Data,0,LH_ColSur),$B102,INDEX(LH_Data,0,LH_ColCat),BonusCat,INDEX(LH_Data,0,LH_ColStart),"&gt;="&amp;AK102)*UnitFactor))</f>
        <v/>
      </c>
      <c r="V102" s="17" t="str">
        <f aca="false">IF(AJ102=0,"",IF(NOT(LH_Ready),"",SUMIFS(INDEX(LH_Data,0,LH_ColTaken),INDEX(LH_Data,0,LH_ColFirst),$A102,INDEX(LH_Data,0,LH_ColSur),$B102,INDEX(LH_Data,0,LH_ColCat),BonusCat,INDEX(LH_Data,0,LH_ColStart),"&gt;="&amp;AK102)*UnitFactor))</f>
        <v/>
      </c>
      <c r="W102" s="17" t="str">
        <f aca="false">IF(AJ102=0,"",IF(NOT(LH_Ready),"",IF(BG102=0,0,INDEX(INDEX(LH_Data,0,LH_ColClose),BG102-1)*UnitFactor)))</f>
        <v/>
      </c>
      <c r="X102" s="17" t="str">
        <f aca="false">IF(AJ102=0,"",(MAX(0,BC102-BP102)-MAX(0,BD102-BP102))*HoursPerDay)</f>
        <v/>
      </c>
      <c r="Y102" s="17"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16" t="str">
        <f aca="false">IF(OR(AJ102=0,Y102=""),"",IF(Y102&gt;0,"Yes","No"))</f>
        <v/>
      </c>
      <c r="AA102" s="16"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17" t="str">
        <f aca="false">IF(OR(AJ102=0,T102=""),"",MAX(0,BD102-BP102)*HoursPerDay-T102)</f>
        <v/>
      </c>
      <c r="AC102" s="16" t="str">
        <f aca="false">IF(AJ102=0,"",BF102)</f>
        <v/>
      </c>
      <c r="AD102" s="16"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17" t="str">
        <f aca="false">IF(AJ102=0,"",O102-MAX(0,BK102-BP102))</f>
        <v/>
      </c>
      <c r="AF102" s="14" t="str">
        <f aca="false">IF(OR(AJ102=0,AE102="",N(AE102)=0,BL102=""),"",EDATE(AK102,BL102))</f>
        <v/>
      </c>
      <c r="AG102" s="17" t="str">
        <f aca="false">IF(AJ102=0,"",MIN(BC102,BP102))</f>
        <v/>
      </c>
      <c r="AH102" s="12"/>
      <c r="AI102" s="12"/>
      <c r="AJ102" s="16" t="n">
        <f aca="false">IF(OR(LEN($A102&amp;$B102)=0,$F102=""),0,1)</f>
        <v>0</v>
      </c>
      <c r="AK102" s="14"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16" t="str">
        <f aca="false">IF(AJ102=0,"",COUNT($G102:$I102))</f>
        <v/>
      </c>
      <c r="AM102" s="14" t="str">
        <f aca="false">IF(AJ102=0,"",IFERROR(SMALL($G102:$I102,1),""))</f>
        <v/>
      </c>
      <c r="AN102" s="14" t="str">
        <f aca="false">IF(AJ102=0,"",IFERROR(SMALL($G102:$I102,2),""))</f>
        <v/>
      </c>
      <c r="AO102" s="14" t="str">
        <f aca="false">IF(AJ102=0,"",IFERROR(SMALL($G102:$I102,3),""))</f>
        <v/>
      </c>
      <c r="AP102" s="16" t="str">
        <f aca="false">IF(AJ102=0,"",IF(AM102="","",IF(AM102=$H102,"Part-Time",IF(AM102=$I102,"Full-Time","Casual"))))</f>
        <v/>
      </c>
      <c r="AQ102" s="16" t="str">
        <f aca="false">IF(AJ102=0,"",IF(AN102="","",IF(AN102=$H102,"Part-Time",IF(AN102=$I102,"Full-Time","Casual"))))</f>
        <v/>
      </c>
      <c r="AR102" s="16" t="str">
        <f aca="false">IF(AJ102=0,"",IF(AO102="","",IF(AO102=$H102,"Part-Time",IF(AO102=$I102,"Full-Time","Casual"))))</f>
        <v/>
      </c>
      <c r="AS102" s="16"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16" t="str">
        <f aca="false">IF(AJ102=0,"",IF(AL102&lt;2,"",IF(OR(ISNUMBER(SEARCH("full",AQ102)),UPPER(TRIM(AQ102))="FT",UPPER(TRIM(AQ102))="FTE"),"FT",IF(AND(OR(ISNUMBER(SEARCH("part",AQ102)),UPPER(TRIM(AQ102))="PT",UPPER(TRIM(AQ102))="PTE"),Apply2026="Yes",OR($P102="",N($P102)&gt;=PT_MinHours)),"PT","None"))))</f>
        <v/>
      </c>
      <c r="AU102" s="16" t="str">
        <f aca="false">IF(AJ102=0,"",IF(AL102&lt;3,"",IF(OR(ISNUMBER(SEARCH("full",AR102)),UPPER(TRIM(AR102))="FT",UPPER(TRIM(AR102))="FTE"),"FT",IF(AND(OR(ISNUMBER(SEARCH("part",AR102)),UPPER(TRIM(AR102))="PT",UPPER(TRIM(AR102))="PTE"),Apply2026="Yes",OR($P102="",N($P102)&gt;=PT_MinHours)),"PT","None"))))</f>
        <v/>
      </c>
      <c r="AV102" s="16" t="str">
        <f aca="false">IF(AJ102=0,"",IF(AND(AL102&gt;=3,AO102&lt;=AsOfDate),AU102,IF(AND(AL102&gt;=2,AN102&lt;=AsOfDate),AT102,AS102)))</f>
        <v/>
      </c>
      <c r="AW102" s="16" t="str">
        <f aca="false">IF(AJ102=0,"",IF(AsOfDate&lt;AK102,-1,12*(YEAR(AsOfDate)-YEAR(AK102))+MONTH(AsOfDate)-MONTH(AK102)-IF(DAY(AsOfDate)&lt;MIN(DAY(AK102),DAY(EOMONTH(AsOfDate,0))),1,0)))</f>
        <v/>
      </c>
      <c r="AX102" s="16" t="str">
        <f aca="false">IF(AJ102=0,"",IF(OR(AL102&lt;2,AN102&gt;AsOfDate),AW102,IF((AN102-1)&lt;AK102,-1,12*(YEAR((AN102-1))-YEAR(AK102))+MONTH((AN102-1))-MONTH(AK102)-IF(DAY((AN102-1))&lt;MIN(DAY(AK102),DAY(EOMONTH((AN102-1),0))),1,0))))</f>
        <v/>
      </c>
      <c r="AY102" s="16" t="str">
        <f aca="false">IF(AJ102=0,"",IF(OR(AL102&lt;3,AO102&gt;AsOfDate),AW102,IF((AO102-1)&lt;AK102,-1,12*(YEAR((AO102-1))-YEAR(AK102))+MONTH((AO102-1))-MONTH(AK102)-IF(DAY((AO102-1))&lt;MIN(DAY(AK102),DAY(EOMONTH((AO102-1),0))),1,0))))</f>
        <v/>
      </c>
      <c r="AZ102" s="16" t="str">
        <f aca="false">IF(AJ102=0,"",IF(PFYDate&lt;AK102,-1,12*(YEAR(PFYDate)-YEAR(AK102))+MONTH(PFYDate)-MONTH(AK102)-IF(DAY(PFYDate)&lt;MIN(DAY(AK102),DAY(EOMONTH(PFYDate,0))),1,0)))</f>
        <v/>
      </c>
      <c r="BA102" s="16" t="str">
        <f aca="false">IF(AJ102=0,"",IF(OR(AL102&lt;2,AN102&gt;PFYDate),AZ102,IF((AN102-1)&lt;AK102,-1,12*(YEAR((AN102-1))-YEAR(AK102))+MONTH((AN102-1))-MONTH(AK102)-IF(DAY((AN102-1))&lt;MIN(DAY(AK102),DAY(EOMONTH((AN102-1),0))),1,0))))</f>
        <v/>
      </c>
      <c r="BB102" s="16" t="str">
        <f aca="false">IF(AJ102=0,"",IF(OR(AL102&lt;3,AO102&gt;PFYDate),AZ102,IF((AO102-1)&lt;AK102,-1,12*(YEAR((AO102-1))-YEAR(AK102))+MONTH((AO102-1))-MONTH(AK102)-IF(DAY((AO102-1))&lt;MIN(DAY(AK102),DAY(EOMONTH((AO102-1),0))),1,0))))</f>
        <v/>
      </c>
      <c r="BC102" s="16"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16"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16" t="str">
        <f aca="false">IF(AJ102=0,"",IF(AV102="FT",IF(AW102&lt;FT_First,FT_First,IF(AW102&lt;FT_Y5,MIN(FT_Y5,FT_First+FT_Int1*(INT((AW102-FT_First)/FT_Int1)+1)),FT_Y5+12*INT((AW102-FT_Y5)/12)+FT_Int2*(INT(MOD(AW102-FT_Y5,12)/FT_Int2)+1))),IF(AV102="PT",IF(AW102&lt;PT_First,PT_First,PT_First+PT_Int*(INT((AW102-PT_First)/PT_Int)+1)),"")))</f>
        <v/>
      </c>
      <c r="BF102" s="16" t="str">
        <f aca="false">IF(AJ102=0,"",IF(NOT(LH_Ready),0,COUNTIFS(INDEX(LH_Data,0,LH_ColFirst),$A102,INDEX(LH_Data,0,LH_ColSur),$B102,INDEX(LH_Data,0,LH_ColCat),BonusCat)))</f>
        <v/>
      </c>
      <c r="BG102" s="16" t="str">
        <f aca="false">IF(AJ102=0,"",IF(OR(NOT(LH_Ready),BF102=0),0,SUMPRODUCT(MAX((INDEX(LH_Data,0,LH_ColFirst)=$A102)*(INDEX(LH_Data,0,LH_ColSur)=$B102)*(INDEX(LH_Data,0,LH_ColCat)=BonusCat)*ROW(LH_Data)))))</f>
        <v/>
      </c>
      <c r="BH102" s="16" t="str">
        <f aca="false">IF(AJ102=0,"",IF(EOMONTH(AsOfDate,-1)&lt;AK102,-1,12*(YEAR(EOMONTH(AsOfDate,-1))-YEAR(AK102))+MONTH(EOMONTH(AsOfDate,-1))-MONTH(AK102)-IF(DAY(EOMONTH(AsOfDate,-1))&lt;MIN(DAY(AK102),DAY(EOMONTH(EOMONTH(AsOfDate,-1),0))),1,0)))</f>
        <v/>
      </c>
      <c r="BI102" s="16" t="str">
        <f aca="false">IF(AJ102=0,"",IF(OR(AL102&lt;2,AN102&gt;EOMONTH(AsOfDate,-1)),BH102,IF((AN102-1)&lt;AK102,-1,12*(YEAR((AN102-1))-YEAR(AK102))+MONTH((AN102-1))-MONTH(AK102)-IF(DAY((AN102-1))&lt;MIN(DAY(AK102),DAY(EOMONTH((AN102-1),0))),1,0))))</f>
        <v/>
      </c>
      <c r="BJ102" s="16" t="str">
        <f aca="false">IF(AJ102=0,"",IF(OR(AL102&lt;3,AO102&gt;EOMONTH(AsOfDate,-1)),BH102,IF((AO102-1)&lt;AK102,-1,12*(YEAR((AO102-1))-YEAR(AK102))+MONTH((AO102-1))-MONTH(AK102)-IF(DAY((AO102-1))&lt;MIN(DAY(AK102),DAY(EOMONTH((AO102-1),0))),1,0))))</f>
        <v/>
      </c>
      <c r="BK102" s="16"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16" t="str">
        <f aca="false">IF(AJ102=0,"",IF(AV102="FT",IF(AW102&lt;FT_First,"",IF(AW102&lt;FT_Y5,FT_First+FT_Int1*INT((AW102-FT_First)/FT_Int1),FT_Y5+FT_Int2*INT((AW102-FT_Y5)/FT_Int2))),IF(AV102="PT",IF(AW102&lt;PT_First,"",PT_First+PT_Int*INT((AW102-PT_First)/PT_Int)),"")))</f>
        <v/>
      </c>
      <c r="BM102" s="16" t="str">
        <f aca="false">IF(AJ102=0,"",IF((SchemeStart-1)&lt;AK102,-1,12*(YEAR((SchemeStart-1))-YEAR(AK102))+MONTH((SchemeStart-1))-MONTH(AK102)-IF(DAY((SchemeStart-1))&lt;MIN(DAY(AK102),DAY(EOMONTH((SchemeStart-1),0))),1,0)))</f>
        <v/>
      </c>
      <c r="BN102" s="16" t="str">
        <f aca="false">IF(AJ102=0,"",IF(OR(AL102&lt;2,AN102&gt;(SchemeStart-1)),BM102,IF((AN102-1)&lt;AK102,-1,12*(YEAR((AN102-1))-YEAR(AK102))+MONTH((AN102-1))-MONTH(AK102)-IF(DAY((AN102-1))&lt;MIN(DAY(AK102),DAY(EOMONTH((AN102-1),0))),1,0))))</f>
        <v/>
      </c>
      <c r="BO102" s="16" t="str">
        <f aca="false">IF(AJ102=0,"",IF(OR(AL102&lt;3,AO102&gt;(SchemeStart-1)),BM102,IF((AO102-1)&lt;AK102,-1,12*(YEAR((AO102-1))-YEAR(AK102))+MONTH((AO102-1))-MONTH(AK102)-IF(DAY((AO102-1))&lt;MIN(DAY(AK102),DAY(EOMONTH((AO102-1),0))),1,0))))</f>
        <v/>
      </c>
      <c r="BP102" s="16"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12"/>
      <c r="B103" s="12"/>
      <c r="C103" s="12"/>
      <c r="D103" s="13"/>
      <c r="E103" s="14" t="str">
        <f aca="false">IF(OR(AJ103=0,$D103=""),"",DATE(YEAR(AsOfDate)+IF(DATE(YEAR(AsOfDate),MONTH($D103),DAY($D103))&lt;=AsOfDate,1,0),MONTH($D103),DAY($D103)))</f>
        <v/>
      </c>
      <c r="F103" s="13"/>
      <c r="G103" s="13"/>
      <c r="H103" s="13"/>
      <c r="I103" s="13"/>
      <c r="J103" s="13"/>
      <c r="K103" s="14" t="str">
        <f aca="false">IF(AJ103=0,"",DATE(YEAR(AsOfDate)+IF(DATE(YEAR(AsOfDate),MONTH(AK103),DAY(AK103))&lt;=AsOfDate,1,0),MONTH(AK103),DAY(AK103)))</f>
        <v/>
      </c>
      <c r="L103" s="15" t="str">
        <f aca="false">IF(AJ103=0,"",ROUND((AsOfDate-AK103)/365.25,1))</f>
        <v/>
      </c>
      <c r="M103" s="16" t="str">
        <f aca="false">IF(AJ103=0,"",IF(AsOfDate&lt;AK103,"-",DATEDIF(AK103,AsOfDate,"y")&amp;"y "&amp;DATEDIF(AK103,AsOfDate,"ym")&amp;"m "&amp;DATEDIF(AK103,AsOfDate,"md")&amp;"d"))</f>
        <v/>
      </c>
      <c r="N103" s="17" t="str">
        <f aca="false">IF(AJ103=0,"",O103*HoursPerDay)</f>
        <v/>
      </c>
      <c r="O103" s="17" t="str">
        <f aca="false">IF(AJ103=0,"",MAX(0,BC103-BP103))</f>
        <v/>
      </c>
      <c r="P103" s="18"/>
      <c r="Q103" s="16"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16" t="str">
        <f aca="false">IF(AJ103=0,"",IF(AV103="None",IF(O103&gt;0,"No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IF(AJ103=0,"",IF(AV103="None","",EDATE(AK103,BE103)))</f>
        <v/>
      </c>
      <c r="T103" s="17" t="str">
        <f aca="false">IF(AJ103=0,"",IF(NOT(LH_Ready),"",IF($F103&gt;PFYDate,0,IF(LH_ColPeriod=0,W103-U103+V103,SUMIFS(INDEX(LH_Data,0,LH_ColAcc),INDEX(LH_Data,0,LH_ColFirst),$A103,INDEX(LH_Data,0,LH_ColSur),$B103,INDEX(LH_Data,0,LH_ColCat),BonusCat,INDEX(LH_Data,0,LH_ColPeriod),LH_OpenLabel)*UnitFactor))))</f>
        <v/>
      </c>
      <c r="U103" s="17" t="str">
        <f aca="false">IF(AJ103=0,"",IF(NOT(LH_Ready),"",SUMIFS(INDEX(LH_Data,0,LH_ColAcc),INDEX(LH_Data,0,LH_ColFirst),$A103,INDEX(LH_Data,0,LH_ColSur),$B103,INDEX(LH_Data,0,LH_ColCat),BonusCat,INDEX(LH_Data,0,LH_ColStart),"&gt;="&amp;AK103)*UnitFactor))</f>
        <v/>
      </c>
      <c r="V103" s="17" t="str">
        <f aca="false">IF(AJ103=0,"",IF(NOT(LH_Ready),"",SUMIFS(INDEX(LH_Data,0,LH_ColTaken),INDEX(LH_Data,0,LH_ColFirst),$A103,INDEX(LH_Data,0,LH_ColSur),$B103,INDEX(LH_Data,0,LH_ColCat),BonusCat,INDEX(LH_Data,0,LH_ColStart),"&gt;="&amp;AK103)*UnitFactor))</f>
        <v/>
      </c>
      <c r="W103" s="17" t="str">
        <f aca="false">IF(AJ103=0,"",IF(NOT(LH_Ready),"",IF(BG103=0,0,INDEX(INDEX(LH_Data,0,LH_ColClose),BG103-1)*UnitFactor)))</f>
        <v/>
      </c>
      <c r="X103" s="17" t="str">
        <f aca="false">IF(AJ103=0,"",(MAX(0,BC103-BP103)-MAX(0,BD103-BP103))*HoursPerDay)</f>
        <v/>
      </c>
      <c r="Y103" s="17"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16" t="str">
        <f aca="false">IF(OR(AJ103=0,Y103=""),"",IF(Y103&gt;0,"Yes","No"))</f>
        <v/>
      </c>
      <c r="AA103" s="16"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17" t="str">
        <f aca="false">IF(OR(AJ103=0,T103=""),"",MAX(0,BD103-BP103)*HoursPerDay-T103)</f>
        <v/>
      </c>
      <c r="AC103" s="16" t="str">
        <f aca="false">IF(AJ103=0,"",BF103)</f>
        <v/>
      </c>
      <c r="AD103" s="16"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17" t="str">
        <f aca="false">IF(AJ103=0,"",O103-MAX(0,BK103-BP103))</f>
        <v/>
      </c>
      <c r="AF103" s="14" t="str">
        <f aca="false">IF(OR(AJ103=0,AE103="",N(AE103)=0,BL103=""),"",EDATE(AK103,BL103))</f>
        <v/>
      </c>
      <c r="AG103" s="17" t="str">
        <f aca="false">IF(AJ103=0,"",MIN(BC103,BP103))</f>
        <v/>
      </c>
      <c r="AH103" s="12"/>
      <c r="AI103" s="12"/>
      <c r="AJ103" s="16" t="n">
        <f aca="false">IF(OR(LEN($A103&amp;$B103)=0,$F103=""),0,1)</f>
        <v>0</v>
      </c>
      <c r="AK103" s="14"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16" t="str">
        <f aca="false">IF(AJ103=0,"",COUNT($G103:$I103))</f>
        <v/>
      </c>
      <c r="AM103" s="14" t="str">
        <f aca="false">IF(AJ103=0,"",IFERROR(SMALL($G103:$I103,1),""))</f>
        <v/>
      </c>
      <c r="AN103" s="14" t="str">
        <f aca="false">IF(AJ103=0,"",IFERROR(SMALL($G103:$I103,2),""))</f>
        <v/>
      </c>
      <c r="AO103" s="14" t="str">
        <f aca="false">IF(AJ103=0,"",IFERROR(SMALL($G103:$I103,3),""))</f>
        <v/>
      </c>
      <c r="AP103" s="16" t="str">
        <f aca="false">IF(AJ103=0,"",IF(AM103="","",IF(AM103=$H103,"Part-Time",IF(AM103=$I103,"Full-Time","Casual"))))</f>
        <v/>
      </c>
      <c r="AQ103" s="16" t="str">
        <f aca="false">IF(AJ103=0,"",IF(AN103="","",IF(AN103=$H103,"Part-Time",IF(AN103=$I103,"Full-Time","Casual"))))</f>
        <v/>
      </c>
      <c r="AR103" s="16" t="str">
        <f aca="false">IF(AJ103=0,"",IF(AO103="","",IF(AO103=$H103,"Part-Time",IF(AO103=$I103,"Full-Time","Casual"))))</f>
        <v/>
      </c>
      <c r="AS103" s="16"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16" t="str">
        <f aca="false">IF(AJ103=0,"",IF(AL103&lt;2,"",IF(OR(ISNUMBER(SEARCH("full",AQ103)),UPPER(TRIM(AQ103))="FT",UPPER(TRIM(AQ103))="FTE"),"FT",IF(AND(OR(ISNUMBER(SEARCH("part",AQ103)),UPPER(TRIM(AQ103))="PT",UPPER(TRIM(AQ103))="PTE"),Apply2026="Yes",OR($P103="",N($P103)&gt;=PT_MinHours)),"PT","None"))))</f>
        <v/>
      </c>
      <c r="AU103" s="16" t="str">
        <f aca="false">IF(AJ103=0,"",IF(AL103&lt;3,"",IF(OR(ISNUMBER(SEARCH("full",AR103)),UPPER(TRIM(AR103))="FT",UPPER(TRIM(AR103))="FTE"),"FT",IF(AND(OR(ISNUMBER(SEARCH("part",AR103)),UPPER(TRIM(AR103))="PT",UPPER(TRIM(AR103))="PTE"),Apply2026="Yes",OR($P103="",N($P103)&gt;=PT_MinHours)),"PT","None"))))</f>
        <v/>
      </c>
      <c r="AV103" s="16" t="str">
        <f aca="false">IF(AJ103=0,"",IF(AND(AL103&gt;=3,AO103&lt;=AsOfDate),AU103,IF(AND(AL103&gt;=2,AN103&lt;=AsOfDate),AT103,AS103)))</f>
        <v/>
      </c>
      <c r="AW103" s="16" t="str">
        <f aca="false">IF(AJ103=0,"",IF(AsOfDate&lt;AK103,-1,12*(YEAR(AsOfDate)-YEAR(AK103))+MONTH(AsOfDate)-MONTH(AK103)-IF(DAY(AsOfDate)&lt;MIN(DAY(AK103),DAY(EOMONTH(AsOfDate,0))),1,0)))</f>
        <v/>
      </c>
      <c r="AX103" s="16" t="str">
        <f aca="false">IF(AJ103=0,"",IF(OR(AL103&lt;2,AN103&gt;AsOfDate),AW103,IF((AN103-1)&lt;AK103,-1,12*(YEAR((AN103-1))-YEAR(AK103))+MONTH((AN103-1))-MONTH(AK103)-IF(DAY((AN103-1))&lt;MIN(DAY(AK103),DAY(EOMONTH((AN103-1),0))),1,0))))</f>
        <v/>
      </c>
      <c r="AY103" s="16" t="str">
        <f aca="false">IF(AJ103=0,"",IF(OR(AL103&lt;3,AO103&gt;AsOfDate),AW103,IF((AO103-1)&lt;AK103,-1,12*(YEAR((AO103-1))-YEAR(AK103))+MONTH((AO103-1))-MONTH(AK103)-IF(DAY((AO103-1))&lt;MIN(DAY(AK103),DAY(EOMONTH((AO103-1),0))),1,0))))</f>
        <v/>
      </c>
      <c r="AZ103" s="16" t="str">
        <f aca="false">IF(AJ103=0,"",IF(PFYDate&lt;AK103,-1,12*(YEAR(PFYDate)-YEAR(AK103))+MONTH(PFYDate)-MONTH(AK103)-IF(DAY(PFYDate)&lt;MIN(DAY(AK103),DAY(EOMONTH(PFYDate,0))),1,0)))</f>
        <v/>
      </c>
      <c r="BA103" s="16" t="str">
        <f aca="false">IF(AJ103=0,"",IF(OR(AL103&lt;2,AN103&gt;PFYDate),AZ103,IF((AN103-1)&lt;AK103,-1,12*(YEAR((AN103-1))-YEAR(AK103))+MONTH((AN103-1))-MONTH(AK103)-IF(DAY((AN103-1))&lt;MIN(DAY(AK103),DAY(EOMONTH((AN103-1),0))),1,0))))</f>
        <v/>
      </c>
      <c r="BB103" s="16" t="str">
        <f aca="false">IF(AJ103=0,"",IF(OR(AL103&lt;3,AO103&gt;PFYDate),AZ103,IF((AO103-1)&lt;AK103,-1,12*(YEAR((AO103-1))-YEAR(AK103))+MONTH((AO103-1))-MONTH(AK103)-IF(DAY((AO103-1))&lt;MIN(DAY(AK103),DAY(EOMONTH((AO103-1),0))),1,0))))</f>
        <v/>
      </c>
      <c r="BC103" s="16"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16"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16" t="str">
        <f aca="false">IF(AJ103=0,"",IF(AV103="FT",IF(AW103&lt;FT_First,FT_First,IF(AW103&lt;FT_Y5,MIN(FT_Y5,FT_First+FT_Int1*(INT((AW103-FT_First)/FT_Int1)+1)),FT_Y5+12*INT((AW103-FT_Y5)/12)+FT_Int2*(INT(MOD(AW103-FT_Y5,12)/FT_Int2)+1))),IF(AV103="PT",IF(AW103&lt;PT_First,PT_First,PT_First+PT_Int*(INT((AW103-PT_First)/PT_Int)+1)),"")))</f>
        <v/>
      </c>
      <c r="BF103" s="16" t="str">
        <f aca="false">IF(AJ103=0,"",IF(NOT(LH_Ready),0,COUNTIFS(INDEX(LH_Data,0,LH_ColFirst),$A103,INDEX(LH_Data,0,LH_ColSur),$B103,INDEX(LH_Data,0,LH_ColCat),BonusCat)))</f>
        <v/>
      </c>
      <c r="BG103" s="16" t="str">
        <f aca="false">IF(AJ103=0,"",IF(OR(NOT(LH_Ready),BF103=0),0,SUMPRODUCT(MAX((INDEX(LH_Data,0,LH_ColFirst)=$A103)*(INDEX(LH_Data,0,LH_ColSur)=$B103)*(INDEX(LH_Data,0,LH_ColCat)=BonusCat)*ROW(LH_Data)))))</f>
        <v/>
      </c>
      <c r="BH103" s="16" t="str">
        <f aca="false">IF(AJ103=0,"",IF(EOMONTH(AsOfDate,-1)&lt;AK103,-1,12*(YEAR(EOMONTH(AsOfDate,-1))-YEAR(AK103))+MONTH(EOMONTH(AsOfDate,-1))-MONTH(AK103)-IF(DAY(EOMONTH(AsOfDate,-1))&lt;MIN(DAY(AK103),DAY(EOMONTH(EOMONTH(AsOfDate,-1),0))),1,0)))</f>
        <v/>
      </c>
      <c r="BI103" s="16" t="str">
        <f aca="false">IF(AJ103=0,"",IF(OR(AL103&lt;2,AN103&gt;EOMONTH(AsOfDate,-1)),BH103,IF((AN103-1)&lt;AK103,-1,12*(YEAR((AN103-1))-YEAR(AK103))+MONTH((AN103-1))-MONTH(AK103)-IF(DAY((AN103-1))&lt;MIN(DAY(AK103),DAY(EOMONTH((AN103-1),0))),1,0))))</f>
        <v/>
      </c>
      <c r="BJ103" s="16" t="str">
        <f aca="false">IF(AJ103=0,"",IF(OR(AL103&lt;3,AO103&gt;EOMONTH(AsOfDate,-1)),BH103,IF((AO103-1)&lt;AK103,-1,12*(YEAR((AO103-1))-YEAR(AK103))+MONTH((AO103-1))-MONTH(AK103)-IF(DAY((AO103-1))&lt;MIN(DAY(AK103),DAY(EOMONTH((AO103-1),0))),1,0))))</f>
        <v/>
      </c>
      <c r="BK103" s="16"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16" t="str">
        <f aca="false">IF(AJ103=0,"",IF(AV103="FT",IF(AW103&lt;FT_First,"",IF(AW103&lt;FT_Y5,FT_First+FT_Int1*INT((AW103-FT_First)/FT_Int1),FT_Y5+FT_Int2*INT((AW103-FT_Y5)/FT_Int2))),IF(AV103="PT",IF(AW103&lt;PT_First,"",PT_First+PT_Int*INT((AW103-PT_First)/PT_Int)),"")))</f>
        <v/>
      </c>
      <c r="BM103" s="16" t="str">
        <f aca="false">IF(AJ103=0,"",IF((SchemeStart-1)&lt;AK103,-1,12*(YEAR((SchemeStart-1))-YEAR(AK103))+MONTH((SchemeStart-1))-MONTH(AK103)-IF(DAY((SchemeStart-1))&lt;MIN(DAY(AK103),DAY(EOMONTH((SchemeStart-1),0))),1,0)))</f>
        <v/>
      </c>
      <c r="BN103" s="16" t="str">
        <f aca="false">IF(AJ103=0,"",IF(OR(AL103&lt;2,AN103&gt;(SchemeStart-1)),BM103,IF((AN103-1)&lt;AK103,-1,12*(YEAR((AN103-1))-YEAR(AK103))+MONTH((AN103-1))-MONTH(AK103)-IF(DAY((AN103-1))&lt;MIN(DAY(AK103),DAY(EOMONTH((AN103-1),0))),1,0))))</f>
        <v/>
      </c>
      <c r="BO103" s="16" t="str">
        <f aca="false">IF(AJ103=0,"",IF(OR(AL103&lt;3,AO103&gt;(SchemeStart-1)),BM103,IF((AO103-1)&lt;AK103,-1,12*(YEAR((AO103-1))-YEAR(AK103))+MONTH((AO103-1))-MONTH(AK103)-IF(DAY((AO103-1))&lt;MIN(DAY(AK103),DAY(EOMONTH((AO103-1),0))),1,0))))</f>
        <v/>
      </c>
      <c r="BP103" s="16"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12"/>
      <c r="B104" s="12"/>
      <c r="C104" s="12"/>
      <c r="D104" s="13"/>
      <c r="E104" s="14" t="str">
        <f aca="false">IF(OR(AJ104=0,$D104=""),"",DATE(YEAR(AsOfDate)+IF(DATE(YEAR(AsOfDate),MONTH($D104),DAY($D104))&lt;=AsOfDate,1,0),MONTH($D104),DAY($D104)))</f>
        <v/>
      </c>
      <c r="F104" s="13"/>
      <c r="G104" s="13"/>
      <c r="H104" s="13"/>
      <c r="I104" s="13"/>
      <c r="J104" s="13"/>
      <c r="K104" s="14" t="str">
        <f aca="false">IF(AJ104=0,"",DATE(YEAR(AsOfDate)+IF(DATE(YEAR(AsOfDate),MONTH(AK104),DAY(AK104))&lt;=AsOfDate,1,0),MONTH(AK104),DAY(AK104)))</f>
        <v/>
      </c>
      <c r="L104" s="15" t="str">
        <f aca="false">IF(AJ104=0,"",ROUND((AsOfDate-AK104)/365.25,1))</f>
        <v/>
      </c>
      <c r="M104" s="16" t="str">
        <f aca="false">IF(AJ104=0,"",IF(AsOfDate&lt;AK104,"-",DATEDIF(AK104,AsOfDate,"y")&amp;"y "&amp;DATEDIF(AK104,AsOfDate,"ym")&amp;"m "&amp;DATEDIF(AK104,AsOfDate,"md")&amp;"d"))</f>
        <v/>
      </c>
      <c r="N104" s="17" t="str">
        <f aca="false">IF(AJ104=0,"",O104*HoursPerDay)</f>
        <v/>
      </c>
      <c r="O104" s="17" t="str">
        <f aca="false">IF(AJ104=0,"",MAX(0,BC104-BP104))</f>
        <v/>
      </c>
      <c r="P104" s="18"/>
      <c r="Q104" s="16"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16" t="str">
        <f aca="false">IF(AJ104=0,"",IF(AV104="None",IF(O104&gt;0,"No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IF(AJ104=0,"",IF(AV104="None","",EDATE(AK104,BE104)))</f>
        <v/>
      </c>
      <c r="T104" s="17" t="str">
        <f aca="false">IF(AJ104=0,"",IF(NOT(LH_Ready),"",IF($F104&gt;PFYDate,0,IF(LH_ColPeriod=0,W104-U104+V104,SUMIFS(INDEX(LH_Data,0,LH_ColAcc),INDEX(LH_Data,0,LH_ColFirst),$A104,INDEX(LH_Data,0,LH_ColSur),$B104,INDEX(LH_Data,0,LH_ColCat),BonusCat,INDEX(LH_Data,0,LH_ColPeriod),LH_OpenLabel)*UnitFactor))))</f>
        <v/>
      </c>
      <c r="U104" s="17" t="str">
        <f aca="false">IF(AJ104=0,"",IF(NOT(LH_Ready),"",SUMIFS(INDEX(LH_Data,0,LH_ColAcc),INDEX(LH_Data,0,LH_ColFirst),$A104,INDEX(LH_Data,0,LH_ColSur),$B104,INDEX(LH_Data,0,LH_ColCat),BonusCat,INDEX(LH_Data,0,LH_ColStart),"&gt;="&amp;AK104)*UnitFactor))</f>
        <v/>
      </c>
      <c r="V104" s="17" t="str">
        <f aca="false">IF(AJ104=0,"",IF(NOT(LH_Ready),"",SUMIFS(INDEX(LH_Data,0,LH_ColTaken),INDEX(LH_Data,0,LH_ColFirst),$A104,INDEX(LH_Data,0,LH_ColSur),$B104,INDEX(LH_Data,0,LH_ColCat),BonusCat,INDEX(LH_Data,0,LH_ColStart),"&gt;="&amp;AK104)*UnitFactor))</f>
        <v/>
      </c>
      <c r="W104" s="17" t="str">
        <f aca="false">IF(AJ104=0,"",IF(NOT(LH_Ready),"",IF(BG104=0,0,INDEX(INDEX(LH_Data,0,LH_ColClose),BG104-1)*UnitFactor)))</f>
        <v/>
      </c>
      <c r="X104" s="17" t="str">
        <f aca="false">IF(AJ104=0,"",(MAX(0,BC104-BP104)-MAX(0,BD104-BP104))*HoursPerDay)</f>
        <v/>
      </c>
      <c r="Y104" s="17"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16" t="str">
        <f aca="false">IF(OR(AJ104=0,Y104=""),"",IF(Y104&gt;0,"Yes","No"))</f>
        <v/>
      </c>
      <c r="AA104" s="16"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17" t="str">
        <f aca="false">IF(OR(AJ104=0,T104=""),"",MAX(0,BD104-BP104)*HoursPerDay-T104)</f>
        <v/>
      </c>
      <c r="AC104" s="16" t="str">
        <f aca="false">IF(AJ104=0,"",BF104)</f>
        <v/>
      </c>
      <c r="AD104" s="16"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17" t="str">
        <f aca="false">IF(AJ104=0,"",O104-MAX(0,BK104-BP104))</f>
        <v/>
      </c>
      <c r="AF104" s="14" t="str">
        <f aca="false">IF(OR(AJ104=0,AE104="",N(AE104)=0,BL104=""),"",EDATE(AK104,BL104))</f>
        <v/>
      </c>
      <c r="AG104" s="17" t="str">
        <f aca="false">IF(AJ104=0,"",MIN(BC104,BP104))</f>
        <v/>
      </c>
      <c r="AH104" s="12"/>
      <c r="AI104" s="12"/>
      <c r="AJ104" s="16" t="n">
        <f aca="false">IF(OR(LEN($A104&amp;$B104)=0,$F104=""),0,1)</f>
        <v>0</v>
      </c>
      <c r="AK104" s="14"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16" t="str">
        <f aca="false">IF(AJ104=0,"",COUNT($G104:$I104))</f>
        <v/>
      </c>
      <c r="AM104" s="14" t="str">
        <f aca="false">IF(AJ104=0,"",IFERROR(SMALL($G104:$I104,1),""))</f>
        <v/>
      </c>
      <c r="AN104" s="14" t="str">
        <f aca="false">IF(AJ104=0,"",IFERROR(SMALL($G104:$I104,2),""))</f>
        <v/>
      </c>
      <c r="AO104" s="14" t="str">
        <f aca="false">IF(AJ104=0,"",IFERROR(SMALL($G104:$I104,3),""))</f>
        <v/>
      </c>
      <c r="AP104" s="16" t="str">
        <f aca="false">IF(AJ104=0,"",IF(AM104="","",IF(AM104=$H104,"Part-Time",IF(AM104=$I104,"Full-Time","Casual"))))</f>
        <v/>
      </c>
      <c r="AQ104" s="16" t="str">
        <f aca="false">IF(AJ104=0,"",IF(AN104="","",IF(AN104=$H104,"Part-Time",IF(AN104=$I104,"Full-Time","Casual"))))</f>
        <v/>
      </c>
      <c r="AR104" s="16" t="str">
        <f aca="false">IF(AJ104=0,"",IF(AO104="","",IF(AO104=$H104,"Part-Time",IF(AO104=$I104,"Full-Time","Casual"))))</f>
        <v/>
      </c>
      <c r="AS104" s="16"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16" t="str">
        <f aca="false">IF(AJ104=0,"",IF(AL104&lt;2,"",IF(OR(ISNUMBER(SEARCH("full",AQ104)),UPPER(TRIM(AQ104))="FT",UPPER(TRIM(AQ104))="FTE"),"FT",IF(AND(OR(ISNUMBER(SEARCH("part",AQ104)),UPPER(TRIM(AQ104))="PT",UPPER(TRIM(AQ104))="PTE"),Apply2026="Yes",OR($P104="",N($P104)&gt;=PT_MinHours)),"PT","None"))))</f>
        <v/>
      </c>
      <c r="AU104" s="16" t="str">
        <f aca="false">IF(AJ104=0,"",IF(AL104&lt;3,"",IF(OR(ISNUMBER(SEARCH("full",AR104)),UPPER(TRIM(AR104))="FT",UPPER(TRIM(AR104))="FTE"),"FT",IF(AND(OR(ISNUMBER(SEARCH("part",AR104)),UPPER(TRIM(AR104))="PT",UPPER(TRIM(AR104))="PTE"),Apply2026="Yes",OR($P104="",N($P104)&gt;=PT_MinHours)),"PT","None"))))</f>
        <v/>
      </c>
      <c r="AV104" s="16" t="str">
        <f aca="false">IF(AJ104=0,"",IF(AND(AL104&gt;=3,AO104&lt;=AsOfDate),AU104,IF(AND(AL104&gt;=2,AN104&lt;=AsOfDate),AT104,AS104)))</f>
        <v/>
      </c>
      <c r="AW104" s="16" t="str">
        <f aca="false">IF(AJ104=0,"",IF(AsOfDate&lt;AK104,-1,12*(YEAR(AsOfDate)-YEAR(AK104))+MONTH(AsOfDate)-MONTH(AK104)-IF(DAY(AsOfDate)&lt;MIN(DAY(AK104),DAY(EOMONTH(AsOfDate,0))),1,0)))</f>
        <v/>
      </c>
      <c r="AX104" s="16" t="str">
        <f aca="false">IF(AJ104=0,"",IF(OR(AL104&lt;2,AN104&gt;AsOfDate),AW104,IF((AN104-1)&lt;AK104,-1,12*(YEAR((AN104-1))-YEAR(AK104))+MONTH((AN104-1))-MONTH(AK104)-IF(DAY((AN104-1))&lt;MIN(DAY(AK104),DAY(EOMONTH((AN104-1),0))),1,0))))</f>
        <v/>
      </c>
      <c r="AY104" s="16" t="str">
        <f aca="false">IF(AJ104=0,"",IF(OR(AL104&lt;3,AO104&gt;AsOfDate),AW104,IF((AO104-1)&lt;AK104,-1,12*(YEAR((AO104-1))-YEAR(AK104))+MONTH((AO104-1))-MONTH(AK104)-IF(DAY((AO104-1))&lt;MIN(DAY(AK104),DAY(EOMONTH((AO104-1),0))),1,0))))</f>
        <v/>
      </c>
      <c r="AZ104" s="16" t="str">
        <f aca="false">IF(AJ104=0,"",IF(PFYDate&lt;AK104,-1,12*(YEAR(PFYDate)-YEAR(AK104))+MONTH(PFYDate)-MONTH(AK104)-IF(DAY(PFYDate)&lt;MIN(DAY(AK104),DAY(EOMONTH(PFYDate,0))),1,0)))</f>
        <v/>
      </c>
      <c r="BA104" s="16" t="str">
        <f aca="false">IF(AJ104=0,"",IF(OR(AL104&lt;2,AN104&gt;PFYDate),AZ104,IF((AN104-1)&lt;AK104,-1,12*(YEAR((AN104-1))-YEAR(AK104))+MONTH((AN104-1))-MONTH(AK104)-IF(DAY((AN104-1))&lt;MIN(DAY(AK104),DAY(EOMONTH((AN104-1),0))),1,0))))</f>
        <v/>
      </c>
      <c r="BB104" s="16" t="str">
        <f aca="false">IF(AJ104=0,"",IF(OR(AL104&lt;3,AO104&gt;PFYDate),AZ104,IF((AO104-1)&lt;AK104,-1,12*(YEAR((AO104-1))-YEAR(AK104))+MONTH((AO104-1))-MONTH(AK104)-IF(DAY((AO104-1))&lt;MIN(DAY(AK104),DAY(EOMONTH((AO104-1),0))),1,0))))</f>
        <v/>
      </c>
      <c r="BC104" s="16"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16"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16" t="str">
        <f aca="false">IF(AJ104=0,"",IF(AV104="FT",IF(AW104&lt;FT_First,FT_First,IF(AW104&lt;FT_Y5,MIN(FT_Y5,FT_First+FT_Int1*(INT((AW104-FT_First)/FT_Int1)+1)),FT_Y5+12*INT((AW104-FT_Y5)/12)+FT_Int2*(INT(MOD(AW104-FT_Y5,12)/FT_Int2)+1))),IF(AV104="PT",IF(AW104&lt;PT_First,PT_First,PT_First+PT_Int*(INT((AW104-PT_First)/PT_Int)+1)),"")))</f>
        <v/>
      </c>
      <c r="BF104" s="16" t="str">
        <f aca="false">IF(AJ104=0,"",IF(NOT(LH_Ready),0,COUNTIFS(INDEX(LH_Data,0,LH_ColFirst),$A104,INDEX(LH_Data,0,LH_ColSur),$B104,INDEX(LH_Data,0,LH_ColCat),BonusCat)))</f>
        <v/>
      </c>
      <c r="BG104" s="16" t="str">
        <f aca="false">IF(AJ104=0,"",IF(OR(NOT(LH_Ready),BF104=0),0,SUMPRODUCT(MAX((INDEX(LH_Data,0,LH_ColFirst)=$A104)*(INDEX(LH_Data,0,LH_ColSur)=$B104)*(INDEX(LH_Data,0,LH_ColCat)=BonusCat)*ROW(LH_Data)))))</f>
        <v/>
      </c>
      <c r="BH104" s="16" t="str">
        <f aca="false">IF(AJ104=0,"",IF(EOMONTH(AsOfDate,-1)&lt;AK104,-1,12*(YEAR(EOMONTH(AsOfDate,-1))-YEAR(AK104))+MONTH(EOMONTH(AsOfDate,-1))-MONTH(AK104)-IF(DAY(EOMONTH(AsOfDate,-1))&lt;MIN(DAY(AK104),DAY(EOMONTH(EOMONTH(AsOfDate,-1),0))),1,0)))</f>
        <v/>
      </c>
      <c r="BI104" s="16" t="str">
        <f aca="false">IF(AJ104=0,"",IF(OR(AL104&lt;2,AN104&gt;EOMONTH(AsOfDate,-1)),BH104,IF((AN104-1)&lt;AK104,-1,12*(YEAR((AN104-1))-YEAR(AK104))+MONTH((AN104-1))-MONTH(AK104)-IF(DAY((AN104-1))&lt;MIN(DAY(AK104),DAY(EOMONTH((AN104-1),0))),1,0))))</f>
        <v/>
      </c>
      <c r="BJ104" s="16" t="str">
        <f aca="false">IF(AJ104=0,"",IF(OR(AL104&lt;3,AO104&gt;EOMONTH(AsOfDate,-1)),BH104,IF((AO104-1)&lt;AK104,-1,12*(YEAR((AO104-1))-YEAR(AK104))+MONTH((AO104-1))-MONTH(AK104)-IF(DAY((AO104-1))&lt;MIN(DAY(AK104),DAY(EOMONTH((AO104-1),0))),1,0))))</f>
        <v/>
      </c>
      <c r="BK104" s="16"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16" t="str">
        <f aca="false">IF(AJ104=0,"",IF(AV104="FT",IF(AW104&lt;FT_First,"",IF(AW104&lt;FT_Y5,FT_First+FT_Int1*INT((AW104-FT_First)/FT_Int1),FT_Y5+FT_Int2*INT((AW104-FT_Y5)/FT_Int2))),IF(AV104="PT",IF(AW104&lt;PT_First,"",PT_First+PT_Int*INT((AW104-PT_First)/PT_Int)),"")))</f>
        <v/>
      </c>
      <c r="BM104" s="16" t="str">
        <f aca="false">IF(AJ104=0,"",IF((SchemeStart-1)&lt;AK104,-1,12*(YEAR((SchemeStart-1))-YEAR(AK104))+MONTH((SchemeStart-1))-MONTH(AK104)-IF(DAY((SchemeStart-1))&lt;MIN(DAY(AK104),DAY(EOMONTH((SchemeStart-1),0))),1,0)))</f>
        <v/>
      </c>
      <c r="BN104" s="16" t="str">
        <f aca="false">IF(AJ104=0,"",IF(OR(AL104&lt;2,AN104&gt;(SchemeStart-1)),BM104,IF((AN104-1)&lt;AK104,-1,12*(YEAR((AN104-1))-YEAR(AK104))+MONTH((AN104-1))-MONTH(AK104)-IF(DAY((AN104-1))&lt;MIN(DAY(AK104),DAY(EOMONTH((AN104-1),0))),1,0))))</f>
        <v/>
      </c>
      <c r="BO104" s="16" t="str">
        <f aca="false">IF(AJ104=0,"",IF(OR(AL104&lt;3,AO104&gt;(SchemeStart-1)),BM104,IF((AO104-1)&lt;AK104,-1,12*(YEAR((AO104-1))-YEAR(AK104))+MONTH((AO104-1))-MONTH(AK104)-IF(DAY((AO104-1))&lt;MIN(DAY(AK104),DAY(EOMONTH((AO104-1),0))),1,0))))</f>
        <v/>
      </c>
      <c r="BP104" s="16"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12"/>
      <c r="B105" s="12"/>
      <c r="C105" s="12"/>
      <c r="D105" s="13"/>
      <c r="E105" s="14" t="str">
        <f aca="false">IF(OR(AJ105=0,$D105=""),"",DATE(YEAR(AsOfDate)+IF(DATE(YEAR(AsOfDate),MONTH($D105),DAY($D105))&lt;=AsOfDate,1,0),MONTH($D105),DAY($D105)))</f>
        <v/>
      </c>
      <c r="F105" s="13"/>
      <c r="G105" s="13"/>
      <c r="H105" s="13"/>
      <c r="I105" s="13"/>
      <c r="J105" s="13"/>
      <c r="K105" s="14" t="str">
        <f aca="false">IF(AJ105=0,"",DATE(YEAR(AsOfDate)+IF(DATE(YEAR(AsOfDate),MONTH(AK105),DAY(AK105))&lt;=AsOfDate,1,0),MONTH(AK105),DAY(AK105)))</f>
        <v/>
      </c>
      <c r="L105" s="15" t="str">
        <f aca="false">IF(AJ105=0,"",ROUND((AsOfDate-AK105)/365.25,1))</f>
        <v/>
      </c>
      <c r="M105" s="16" t="str">
        <f aca="false">IF(AJ105=0,"",IF(AsOfDate&lt;AK105,"-",DATEDIF(AK105,AsOfDate,"y")&amp;"y "&amp;DATEDIF(AK105,AsOfDate,"ym")&amp;"m "&amp;DATEDIF(AK105,AsOfDate,"md")&amp;"d"))</f>
        <v/>
      </c>
      <c r="N105" s="17" t="str">
        <f aca="false">IF(AJ105=0,"",O105*HoursPerDay)</f>
        <v/>
      </c>
      <c r="O105" s="17" t="str">
        <f aca="false">IF(AJ105=0,"",MAX(0,BC105-BP105))</f>
        <v/>
      </c>
      <c r="P105" s="18"/>
      <c r="Q105" s="16"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16" t="str">
        <f aca="false">IF(AJ105=0,"",IF(AV105="None",IF(O105&gt;0,"No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IF(AJ105=0,"",IF(AV105="None","",EDATE(AK105,BE105)))</f>
        <v/>
      </c>
      <c r="T105" s="17" t="str">
        <f aca="false">IF(AJ105=0,"",IF(NOT(LH_Ready),"",IF($F105&gt;PFYDate,0,IF(LH_ColPeriod=0,W105-U105+V105,SUMIFS(INDEX(LH_Data,0,LH_ColAcc),INDEX(LH_Data,0,LH_ColFirst),$A105,INDEX(LH_Data,0,LH_ColSur),$B105,INDEX(LH_Data,0,LH_ColCat),BonusCat,INDEX(LH_Data,0,LH_ColPeriod),LH_OpenLabel)*UnitFactor))))</f>
        <v/>
      </c>
      <c r="U105" s="17" t="str">
        <f aca="false">IF(AJ105=0,"",IF(NOT(LH_Ready),"",SUMIFS(INDEX(LH_Data,0,LH_ColAcc),INDEX(LH_Data,0,LH_ColFirst),$A105,INDEX(LH_Data,0,LH_ColSur),$B105,INDEX(LH_Data,0,LH_ColCat),BonusCat,INDEX(LH_Data,0,LH_ColStart),"&gt;="&amp;AK105)*UnitFactor))</f>
        <v/>
      </c>
      <c r="V105" s="17" t="str">
        <f aca="false">IF(AJ105=0,"",IF(NOT(LH_Ready),"",SUMIFS(INDEX(LH_Data,0,LH_ColTaken),INDEX(LH_Data,0,LH_ColFirst),$A105,INDEX(LH_Data,0,LH_ColSur),$B105,INDEX(LH_Data,0,LH_ColCat),BonusCat,INDEX(LH_Data,0,LH_ColStart),"&gt;="&amp;AK105)*UnitFactor))</f>
        <v/>
      </c>
      <c r="W105" s="17" t="str">
        <f aca="false">IF(AJ105=0,"",IF(NOT(LH_Ready),"",IF(BG105=0,0,INDEX(INDEX(LH_Data,0,LH_ColClose),BG105-1)*UnitFactor)))</f>
        <v/>
      </c>
      <c r="X105" s="17" t="str">
        <f aca="false">IF(AJ105=0,"",(MAX(0,BC105-BP105)-MAX(0,BD105-BP105))*HoursPerDay)</f>
        <v/>
      </c>
      <c r="Y105" s="17"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16" t="str">
        <f aca="false">IF(OR(AJ105=0,Y105=""),"",IF(Y105&gt;0,"Yes","No"))</f>
        <v/>
      </c>
      <c r="AA105" s="16"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17" t="str">
        <f aca="false">IF(OR(AJ105=0,T105=""),"",MAX(0,BD105-BP105)*HoursPerDay-T105)</f>
        <v/>
      </c>
      <c r="AC105" s="16" t="str">
        <f aca="false">IF(AJ105=0,"",BF105)</f>
        <v/>
      </c>
      <c r="AD105" s="16"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17" t="str">
        <f aca="false">IF(AJ105=0,"",O105-MAX(0,BK105-BP105))</f>
        <v/>
      </c>
      <c r="AF105" s="14" t="str">
        <f aca="false">IF(OR(AJ105=0,AE105="",N(AE105)=0,BL105=""),"",EDATE(AK105,BL105))</f>
        <v/>
      </c>
      <c r="AG105" s="17" t="str">
        <f aca="false">IF(AJ105=0,"",MIN(BC105,BP105))</f>
        <v/>
      </c>
      <c r="AH105" s="12"/>
      <c r="AI105" s="12"/>
      <c r="AJ105" s="16" t="n">
        <f aca="false">IF(OR(LEN($A105&amp;$B105)=0,$F105=""),0,1)</f>
        <v>0</v>
      </c>
      <c r="AK105" s="14"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16" t="str">
        <f aca="false">IF(AJ105=0,"",COUNT($G105:$I105))</f>
        <v/>
      </c>
      <c r="AM105" s="14" t="str">
        <f aca="false">IF(AJ105=0,"",IFERROR(SMALL($G105:$I105,1),""))</f>
        <v/>
      </c>
      <c r="AN105" s="14" t="str">
        <f aca="false">IF(AJ105=0,"",IFERROR(SMALL($G105:$I105,2),""))</f>
        <v/>
      </c>
      <c r="AO105" s="14" t="str">
        <f aca="false">IF(AJ105=0,"",IFERROR(SMALL($G105:$I105,3),""))</f>
        <v/>
      </c>
      <c r="AP105" s="16" t="str">
        <f aca="false">IF(AJ105=0,"",IF(AM105="","",IF(AM105=$H105,"Part-Time",IF(AM105=$I105,"Full-Time","Casual"))))</f>
        <v/>
      </c>
      <c r="AQ105" s="16" t="str">
        <f aca="false">IF(AJ105=0,"",IF(AN105="","",IF(AN105=$H105,"Part-Time",IF(AN105=$I105,"Full-Time","Casual"))))</f>
        <v/>
      </c>
      <c r="AR105" s="16" t="str">
        <f aca="false">IF(AJ105=0,"",IF(AO105="","",IF(AO105=$H105,"Part-Time",IF(AO105=$I105,"Full-Time","Casual"))))</f>
        <v/>
      </c>
      <c r="AS105" s="16"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16" t="str">
        <f aca="false">IF(AJ105=0,"",IF(AL105&lt;2,"",IF(OR(ISNUMBER(SEARCH("full",AQ105)),UPPER(TRIM(AQ105))="FT",UPPER(TRIM(AQ105))="FTE"),"FT",IF(AND(OR(ISNUMBER(SEARCH("part",AQ105)),UPPER(TRIM(AQ105))="PT",UPPER(TRIM(AQ105))="PTE"),Apply2026="Yes",OR($P105="",N($P105)&gt;=PT_MinHours)),"PT","None"))))</f>
        <v/>
      </c>
      <c r="AU105" s="16" t="str">
        <f aca="false">IF(AJ105=0,"",IF(AL105&lt;3,"",IF(OR(ISNUMBER(SEARCH("full",AR105)),UPPER(TRIM(AR105))="FT",UPPER(TRIM(AR105))="FTE"),"FT",IF(AND(OR(ISNUMBER(SEARCH("part",AR105)),UPPER(TRIM(AR105))="PT",UPPER(TRIM(AR105))="PTE"),Apply2026="Yes",OR($P105="",N($P105)&gt;=PT_MinHours)),"PT","None"))))</f>
        <v/>
      </c>
      <c r="AV105" s="16" t="str">
        <f aca="false">IF(AJ105=0,"",IF(AND(AL105&gt;=3,AO105&lt;=AsOfDate),AU105,IF(AND(AL105&gt;=2,AN105&lt;=AsOfDate),AT105,AS105)))</f>
        <v/>
      </c>
      <c r="AW105" s="16" t="str">
        <f aca="false">IF(AJ105=0,"",IF(AsOfDate&lt;AK105,-1,12*(YEAR(AsOfDate)-YEAR(AK105))+MONTH(AsOfDate)-MONTH(AK105)-IF(DAY(AsOfDate)&lt;MIN(DAY(AK105),DAY(EOMONTH(AsOfDate,0))),1,0)))</f>
        <v/>
      </c>
      <c r="AX105" s="16" t="str">
        <f aca="false">IF(AJ105=0,"",IF(OR(AL105&lt;2,AN105&gt;AsOfDate),AW105,IF((AN105-1)&lt;AK105,-1,12*(YEAR((AN105-1))-YEAR(AK105))+MONTH((AN105-1))-MONTH(AK105)-IF(DAY((AN105-1))&lt;MIN(DAY(AK105),DAY(EOMONTH((AN105-1),0))),1,0))))</f>
        <v/>
      </c>
      <c r="AY105" s="16" t="str">
        <f aca="false">IF(AJ105=0,"",IF(OR(AL105&lt;3,AO105&gt;AsOfDate),AW105,IF((AO105-1)&lt;AK105,-1,12*(YEAR((AO105-1))-YEAR(AK105))+MONTH((AO105-1))-MONTH(AK105)-IF(DAY((AO105-1))&lt;MIN(DAY(AK105),DAY(EOMONTH((AO105-1),0))),1,0))))</f>
        <v/>
      </c>
      <c r="AZ105" s="16" t="str">
        <f aca="false">IF(AJ105=0,"",IF(PFYDate&lt;AK105,-1,12*(YEAR(PFYDate)-YEAR(AK105))+MONTH(PFYDate)-MONTH(AK105)-IF(DAY(PFYDate)&lt;MIN(DAY(AK105),DAY(EOMONTH(PFYDate,0))),1,0)))</f>
        <v/>
      </c>
      <c r="BA105" s="16" t="str">
        <f aca="false">IF(AJ105=0,"",IF(OR(AL105&lt;2,AN105&gt;PFYDate),AZ105,IF((AN105-1)&lt;AK105,-1,12*(YEAR((AN105-1))-YEAR(AK105))+MONTH((AN105-1))-MONTH(AK105)-IF(DAY((AN105-1))&lt;MIN(DAY(AK105),DAY(EOMONTH((AN105-1),0))),1,0))))</f>
        <v/>
      </c>
      <c r="BB105" s="16" t="str">
        <f aca="false">IF(AJ105=0,"",IF(OR(AL105&lt;3,AO105&gt;PFYDate),AZ105,IF((AO105-1)&lt;AK105,-1,12*(YEAR((AO105-1))-YEAR(AK105))+MONTH((AO105-1))-MONTH(AK105)-IF(DAY((AO105-1))&lt;MIN(DAY(AK105),DAY(EOMONTH((AO105-1),0))),1,0))))</f>
        <v/>
      </c>
      <c r="BC105" s="16"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16"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16" t="str">
        <f aca="false">IF(AJ105=0,"",IF(AV105="FT",IF(AW105&lt;FT_First,FT_First,IF(AW105&lt;FT_Y5,MIN(FT_Y5,FT_First+FT_Int1*(INT((AW105-FT_First)/FT_Int1)+1)),FT_Y5+12*INT((AW105-FT_Y5)/12)+FT_Int2*(INT(MOD(AW105-FT_Y5,12)/FT_Int2)+1))),IF(AV105="PT",IF(AW105&lt;PT_First,PT_First,PT_First+PT_Int*(INT((AW105-PT_First)/PT_Int)+1)),"")))</f>
        <v/>
      </c>
      <c r="BF105" s="16" t="str">
        <f aca="false">IF(AJ105=0,"",IF(NOT(LH_Ready),0,COUNTIFS(INDEX(LH_Data,0,LH_ColFirst),$A105,INDEX(LH_Data,0,LH_ColSur),$B105,INDEX(LH_Data,0,LH_ColCat),BonusCat)))</f>
        <v/>
      </c>
      <c r="BG105" s="16" t="str">
        <f aca="false">IF(AJ105=0,"",IF(OR(NOT(LH_Ready),BF105=0),0,SUMPRODUCT(MAX((INDEX(LH_Data,0,LH_ColFirst)=$A105)*(INDEX(LH_Data,0,LH_ColSur)=$B105)*(INDEX(LH_Data,0,LH_ColCat)=BonusCat)*ROW(LH_Data)))))</f>
        <v/>
      </c>
      <c r="BH105" s="16" t="str">
        <f aca="false">IF(AJ105=0,"",IF(EOMONTH(AsOfDate,-1)&lt;AK105,-1,12*(YEAR(EOMONTH(AsOfDate,-1))-YEAR(AK105))+MONTH(EOMONTH(AsOfDate,-1))-MONTH(AK105)-IF(DAY(EOMONTH(AsOfDate,-1))&lt;MIN(DAY(AK105),DAY(EOMONTH(EOMONTH(AsOfDate,-1),0))),1,0)))</f>
        <v/>
      </c>
      <c r="BI105" s="16" t="str">
        <f aca="false">IF(AJ105=0,"",IF(OR(AL105&lt;2,AN105&gt;EOMONTH(AsOfDate,-1)),BH105,IF((AN105-1)&lt;AK105,-1,12*(YEAR((AN105-1))-YEAR(AK105))+MONTH((AN105-1))-MONTH(AK105)-IF(DAY((AN105-1))&lt;MIN(DAY(AK105),DAY(EOMONTH((AN105-1),0))),1,0))))</f>
        <v/>
      </c>
      <c r="BJ105" s="16" t="str">
        <f aca="false">IF(AJ105=0,"",IF(OR(AL105&lt;3,AO105&gt;EOMONTH(AsOfDate,-1)),BH105,IF((AO105-1)&lt;AK105,-1,12*(YEAR((AO105-1))-YEAR(AK105))+MONTH((AO105-1))-MONTH(AK105)-IF(DAY((AO105-1))&lt;MIN(DAY(AK105),DAY(EOMONTH((AO105-1),0))),1,0))))</f>
        <v/>
      </c>
      <c r="BK105" s="16"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16" t="str">
        <f aca="false">IF(AJ105=0,"",IF(AV105="FT",IF(AW105&lt;FT_First,"",IF(AW105&lt;FT_Y5,FT_First+FT_Int1*INT((AW105-FT_First)/FT_Int1),FT_Y5+FT_Int2*INT((AW105-FT_Y5)/FT_Int2))),IF(AV105="PT",IF(AW105&lt;PT_First,"",PT_First+PT_Int*INT((AW105-PT_First)/PT_Int)),"")))</f>
        <v/>
      </c>
      <c r="BM105" s="16" t="str">
        <f aca="false">IF(AJ105=0,"",IF((SchemeStart-1)&lt;AK105,-1,12*(YEAR((SchemeStart-1))-YEAR(AK105))+MONTH((SchemeStart-1))-MONTH(AK105)-IF(DAY((SchemeStart-1))&lt;MIN(DAY(AK105),DAY(EOMONTH((SchemeStart-1),0))),1,0)))</f>
        <v/>
      </c>
      <c r="BN105" s="16" t="str">
        <f aca="false">IF(AJ105=0,"",IF(OR(AL105&lt;2,AN105&gt;(SchemeStart-1)),BM105,IF((AN105-1)&lt;AK105,-1,12*(YEAR((AN105-1))-YEAR(AK105))+MONTH((AN105-1))-MONTH(AK105)-IF(DAY((AN105-1))&lt;MIN(DAY(AK105),DAY(EOMONTH((AN105-1),0))),1,0))))</f>
        <v/>
      </c>
      <c r="BO105" s="16" t="str">
        <f aca="false">IF(AJ105=0,"",IF(OR(AL105&lt;3,AO105&gt;(SchemeStart-1)),BM105,IF((AO105-1)&lt;AK105,-1,12*(YEAR((AO105-1))-YEAR(AK105))+MONTH((AO105-1))-MONTH(AK105)-IF(DAY((AO105-1))&lt;MIN(DAY(AK105),DAY(EOMONTH((AO105-1),0))),1,0))))</f>
        <v/>
      </c>
      <c r="BP105" s="16"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12"/>
      <c r="B106" s="12"/>
      <c r="C106" s="12"/>
      <c r="D106" s="13"/>
      <c r="E106" s="14" t="str">
        <f aca="false">IF(OR(AJ106=0,$D106=""),"",DATE(YEAR(AsOfDate)+IF(DATE(YEAR(AsOfDate),MONTH($D106),DAY($D106))&lt;=AsOfDate,1,0),MONTH($D106),DAY($D106)))</f>
        <v/>
      </c>
      <c r="F106" s="13"/>
      <c r="G106" s="13"/>
      <c r="H106" s="13"/>
      <c r="I106" s="13"/>
      <c r="J106" s="13"/>
      <c r="K106" s="14" t="str">
        <f aca="false">IF(AJ106=0,"",DATE(YEAR(AsOfDate)+IF(DATE(YEAR(AsOfDate),MONTH(AK106),DAY(AK106))&lt;=AsOfDate,1,0),MONTH(AK106),DAY(AK106)))</f>
        <v/>
      </c>
      <c r="L106" s="15" t="str">
        <f aca="false">IF(AJ106=0,"",ROUND((AsOfDate-AK106)/365.25,1))</f>
        <v/>
      </c>
      <c r="M106" s="16" t="str">
        <f aca="false">IF(AJ106=0,"",IF(AsOfDate&lt;AK106,"-",DATEDIF(AK106,AsOfDate,"y")&amp;"y "&amp;DATEDIF(AK106,AsOfDate,"ym")&amp;"m "&amp;DATEDIF(AK106,AsOfDate,"md")&amp;"d"))</f>
        <v/>
      </c>
      <c r="N106" s="17" t="str">
        <f aca="false">IF(AJ106=0,"",O106*HoursPerDay)</f>
        <v/>
      </c>
      <c r="O106" s="17" t="str">
        <f aca="false">IF(AJ106=0,"",MAX(0,BC106-BP106))</f>
        <v/>
      </c>
      <c r="P106" s="18"/>
      <c r="Q106" s="16"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16" t="str">
        <f aca="false">IF(AJ106=0,"",IF(AV106="None",IF(O106&gt;0,"No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IF(AJ106=0,"",IF(AV106="None","",EDATE(AK106,BE106)))</f>
        <v/>
      </c>
      <c r="T106" s="17" t="str">
        <f aca="false">IF(AJ106=0,"",IF(NOT(LH_Ready),"",IF($F106&gt;PFYDate,0,IF(LH_ColPeriod=0,W106-U106+V106,SUMIFS(INDEX(LH_Data,0,LH_ColAcc),INDEX(LH_Data,0,LH_ColFirst),$A106,INDEX(LH_Data,0,LH_ColSur),$B106,INDEX(LH_Data,0,LH_ColCat),BonusCat,INDEX(LH_Data,0,LH_ColPeriod),LH_OpenLabel)*UnitFactor))))</f>
        <v/>
      </c>
      <c r="U106" s="17" t="str">
        <f aca="false">IF(AJ106=0,"",IF(NOT(LH_Ready),"",SUMIFS(INDEX(LH_Data,0,LH_ColAcc),INDEX(LH_Data,0,LH_ColFirst),$A106,INDEX(LH_Data,0,LH_ColSur),$B106,INDEX(LH_Data,0,LH_ColCat),BonusCat,INDEX(LH_Data,0,LH_ColStart),"&gt;="&amp;AK106)*UnitFactor))</f>
        <v/>
      </c>
      <c r="V106" s="17" t="str">
        <f aca="false">IF(AJ106=0,"",IF(NOT(LH_Ready),"",SUMIFS(INDEX(LH_Data,0,LH_ColTaken),INDEX(LH_Data,0,LH_ColFirst),$A106,INDEX(LH_Data,0,LH_ColSur),$B106,INDEX(LH_Data,0,LH_ColCat),BonusCat,INDEX(LH_Data,0,LH_ColStart),"&gt;="&amp;AK106)*UnitFactor))</f>
        <v/>
      </c>
      <c r="W106" s="17" t="str">
        <f aca="false">IF(AJ106=0,"",IF(NOT(LH_Ready),"",IF(BG106=0,0,INDEX(INDEX(LH_Data,0,LH_ColClose),BG106-1)*UnitFactor)))</f>
        <v/>
      </c>
      <c r="X106" s="17" t="str">
        <f aca="false">IF(AJ106=0,"",(MAX(0,BC106-BP106)-MAX(0,BD106-BP106))*HoursPerDay)</f>
        <v/>
      </c>
      <c r="Y106" s="17"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16" t="str">
        <f aca="false">IF(OR(AJ106=0,Y106=""),"",IF(Y106&gt;0,"Yes","No"))</f>
        <v/>
      </c>
      <c r="AA106" s="16"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17" t="str">
        <f aca="false">IF(OR(AJ106=0,T106=""),"",MAX(0,BD106-BP106)*HoursPerDay-T106)</f>
        <v/>
      </c>
      <c r="AC106" s="16" t="str">
        <f aca="false">IF(AJ106=0,"",BF106)</f>
        <v/>
      </c>
      <c r="AD106" s="16"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17" t="str">
        <f aca="false">IF(AJ106=0,"",O106-MAX(0,BK106-BP106))</f>
        <v/>
      </c>
      <c r="AF106" s="14" t="str">
        <f aca="false">IF(OR(AJ106=0,AE106="",N(AE106)=0,BL106=""),"",EDATE(AK106,BL106))</f>
        <v/>
      </c>
      <c r="AG106" s="17" t="str">
        <f aca="false">IF(AJ106=0,"",MIN(BC106,BP106))</f>
        <v/>
      </c>
      <c r="AH106" s="12"/>
      <c r="AI106" s="12"/>
      <c r="AJ106" s="16" t="n">
        <f aca="false">IF(OR(LEN($A106&amp;$B106)=0,$F106=""),0,1)</f>
        <v>0</v>
      </c>
      <c r="AK106" s="14"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16" t="str">
        <f aca="false">IF(AJ106=0,"",COUNT($G106:$I106))</f>
        <v/>
      </c>
      <c r="AM106" s="14" t="str">
        <f aca="false">IF(AJ106=0,"",IFERROR(SMALL($G106:$I106,1),""))</f>
        <v/>
      </c>
      <c r="AN106" s="14" t="str">
        <f aca="false">IF(AJ106=0,"",IFERROR(SMALL($G106:$I106,2),""))</f>
        <v/>
      </c>
      <c r="AO106" s="14" t="str">
        <f aca="false">IF(AJ106=0,"",IFERROR(SMALL($G106:$I106,3),""))</f>
        <v/>
      </c>
      <c r="AP106" s="16" t="str">
        <f aca="false">IF(AJ106=0,"",IF(AM106="","",IF(AM106=$H106,"Part-Time",IF(AM106=$I106,"Full-Time","Casual"))))</f>
        <v/>
      </c>
      <c r="AQ106" s="16" t="str">
        <f aca="false">IF(AJ106=0,"",IF(AN106="","",IF(AN106=$H106,"Part-Time",IF(AN106=$I106,"Full-Time","Casual"))))</f>
        <v/>
      </c>
      <c r="AR106" s="16" t="str">
        <f aca="false">IF(AJ106=0,"",IF(AO106="","",IF(AO106=$H106,"Part-Time",IF(AO106=$I106,"Full-Time","Casual"))))</f>
        <v/>
      </c>
      <c r="AS106" s="16"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16" t="str">
        <f aca="false">IF(AJ106=0,"",IF(AL106&lt;2,"",IF(OR(ISNUMBER(SEARCH("full",AQ106)),UPPER(TRIM(AQ106))="FT",UPPER(TRIM(AQ106))="FTE"),"FT",IF(AND(OR(ISNUMBER(SEARCH("part",AQ106)),UPPER(TRIM(AQ106))="PT",UPPER(TRIM(AQ106))="PTE"),Apply2026="Yes",OR($P106="",N($P106)&gt;=PT_MinHours)),"PT","None"))))</f>
        <v/>
      </c>
      <c r="AU106" s="16" t="str">
        <f aca="false">IF(AJ106=0,"",IF(AL106&lt;3,"",IF(OR(ISNUMBER(SEARCH("full",AR106)),UPPER(TRIM(AR106))="FT",UPPER(TRIM(AR106))="FTE"),"FT",IF(AND(OR(ISNUMBER(SEARCH("part",AR106)),UPPER(TRIM(AR106))="PT",UPPER(TRIM(AR106))="PTE"),Apply2026="Yes",OR($P106="",N($P106)&gt;=PT_MinHours)),"PT","None"))))</f>
        <v/>
      </c>
      <c r="AV106" s="16" t="str">
        <f aca="false">IF(AJ106=0,"",IF(AND(AL106&gt;=3,AO106&lt;=AsOfDate),AU106,IF(AND(AL106&gt;=2,AN106&lt;=AsOfDate),AT106,AS106)))</f>
        <v/>
      </c>
      <c r="AW106" s="16" t="str">
        <f aca="false">IF(AJ106=0,"",IF(AsOfDate&lt;AK106,-1,12*(YEAR(AsOfDate)-YEAR(AK106))+MONTH(AsOfDate)-MONTH(AK106)-IF(DAY(AsOfDate)&lt;MIN(DAY(AK106),DAY(EOMONTH(AsOfDate,0))),1,0)))</f>
        <v/>
      </c>
      <c r="AX106" s="16" t="str">
        <f aca="false">IF(AJ106=0,"",IF(OR(AL106&lt;2,AN106&gt;AsOfDate),AW106,IF((AN106-1)&lt;AK106,-1,12*(YEAR((AN106-1))-YEAR(AK106))+MONTH((AN106-1))-MONTH(AK106)-IF(DAY((AN106-1))&lt;MIN(DAY(AK106),DAY(EOMONTH((AN106-1),0))),1,0))))</f>
        <v/>
      </c>
      <c r="AY106" s="16" t="str">
        <f aca="false">IF(AJ106=0,"",IF(OR(AL106&lt;3,AO106&gt;AsOfDate),AW106,IF((AO106-1)&lt;AK106,-1,12*(YEAR((AO106-1))-YEAR(AK106))+MONTH((AO106-1))-MONTH(AK106)-IF(DAY((AO106-1))&lt;MIN(DAY(AK106),DAY(EOMONTH((AO106-1),0))),1,0))))</f>
        <v/>
      </c>
      <c r="AZ106" s="16" t="str">
        <f aca="false">IF(AJ106=0,"",IF(PFYDate&lt;AK106,-1,12*(YEAR(PFYDate)-YEAR(AK106))+MONTH(PFYDate)-MONTH(AK106)-IF(DAY(PFYDate)&lt;MIN(DAY(AK106),DAY(EOMONTH(PFYDate,0))),1,0)))</f>
        <v/>
      </c>
      <c r="BA106" s="16" t="str">
        <f aca="false">IF(AJ106=0,"",IF(OR(AL106&lt;2,AN106&gt;PFYDate),AZ106,IF((AN106-1)&lt;AK106,-1,12*(YEAR((AN106-1))-YEAR(AK106))+MONTH((AN106-1))-MONTH(AK106)-IF(DAY((AN106-1))&lt;MIN(DAY(AK106),DAY(EOMONTH((AN106-1),0))),1,0))))</f>
        <v/>
      </c>
      <c r="BB106" s="16" t="str">
        <f aca="false">IF(AJ106=0,"",IF(OR(AL106&lt;3,AO106&gt;PFYDate),AZ106,IF((AO106-1)&lt;AK106,-1,12*(YEAR((AO106-1))-YEAR(AK106))+MONTH((AO106-1))-MONTH(AK106)-IF(DAY((AO106-1))&lt;MIN(DAY(AK106),DAY(EOMONTH((AO106-1),0))),1,0))))</f>
        <v/>
      </c>
      <c r="BC106" s="16"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16"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16" t="str">
        <f aca="false">IF(AJ106=0,"",IF(AV106="FT",IF(AW106&lt;FT_First,FT_First,IF(AW106&lt;FT_Y5,MIN(FT_Y5,FT_First+FT_Int1*(INT((AW106-FT_First)/FT_Int1)+1)),FT_Y5+12*INT((AW106-FT_Y5)/12)+FT_Int2*(INT(MOD(AW106-FT_Y5,12)/FT_Int2)+1))),IF(AV106="PT",IF(AW106&lt;PT_First,PT_First,PT_First+PT_Int*(INT((AW106-PT_First)/PT_Int)+1)),"")))</f>
        <v/>
      </c>
      <c r="BF106" s="16" t="str">
        <f aca="false">IF(AJ106=0,"",IF(NOT(LH_Ready),0,COUNTIFS(INDEX(LH_Data,0,LH_ColFirst),$A106,INDEX(LH_Data,0,LH_ColSur),$B106,INDEX(LH_Data,0,LH_ColCat),BonusCat)))</f>
        <v/>
      </c>
      <c r="BG106" s="16" t="str">
        <f aca="false">IF(AJ106=0,"",IF(OR(NOT(LH_Ready),BF106=0),0,SUMPRODUCT(MAX((INDEX(LH_Data,0,LH_ColFirst)=$A106)*(INDEX(LH_Data,0,LH_ColSur)=$B106)*(INDEX(LH_Data,0,LH_ColCat)=BonusCat)*ROW(LH_Data)))))</f>
        <v/>
      </c>
      <c r="BH106" s="16" t="str">
        <f aca="false">IF(AJ106=0,"",IF(EOMONTH(AsOfDate,-1)&lt;AK106,-1,12*(YEAR(EOMONTH(AsOfDate,-1))-YEAR(AK106))+MONTH(EOMONTH(AsOfDate,-1))-MONTH(AK106)-IF(DAY(EOMONTH(AsOfDate,-1))&lt;MIN(DAY(AK106),DAY(EOMONTH(EOMONTH(AsOfDate,-1),0))),1,0)))</f>
        <v/>
      </c>
      <c r="BI106" s="16" t="str">
        <f aca="false">IF(AJ106=0,"",IF(OR(AL106&lt;2,AN106&gt;EOMONTH(AsOfDate,-1)),BH106,IF((AN106-1)&lt;AK106,-1,12*(YEAR((AN106-1))-YEAR(AK106))+MONTH((AN106-1))-MONTH(AK106)-IF(DAY((AN106-1))&lt;MIN(DAY(AK106),DAY(EOMONTH((AN106-1),0))),1,0))))</f>
        <v/>
      </c>
      <c r="BJ106" s="16" t="str">
        <f aca="false">IF(AJ106=0,"",IF(OR(AL106&lt;3,AO106&gt;EOMONTH(AsOfDate,-1)),BH106,IF((AO106-1)&lt;AK106,-1,12*(YEAR((AO106-1))-YEAR(AK106))+MONTH((AO106-1))-MONTH(AK106)-IF(DAY((AO106-1))&lt;MIN(DAY(AK106),DAY(EOMONTH((AO106-1),0))),1,0))))</f>
        <v/>
      </c>
      <c r="BK106" s="16"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16" t="str">
        <f aca="false">IF(AJ106=0,"",IF(AV106="FT",IF(AW106&lt;FT_First,"",IF(AW106&lt;FT_Y5,FT_First+FT_Int1*INT((AW106-FT_First)/FT_Int1),FT_Y5+FT_Int2*INT((AW106-FT_Y5)/FT_Int2))),IF(AV106="PT",IF(AW106&lt;PT_First,"",PT_First+PT_Int*INT((AW106-PT_First)/PT_Int)),"")))</f>
        <v/>
      </c>
      <c r="BM106" s="16" t="str">
        <f aca="false">IF(AJ106=0,"",IF((SchemeStart-1)&lt;AK106,-1,12*(YEAR((SchemeStart-1))-YEAR(AK106))+MONTH((SchemeStart-1))-MONTH(AK106)-IF(DAY((SchemeStart-1))&lt;MIN(DAY(AK106),DAY(EOMONTH((SchemeStart-1),0))),1,0)))</f>
        <v/>
      </c>
      <c r="BN106" s="16" t="str">
        <f aca="false">IF(AJ106=0,"",IF(OR(AL106&lt;2,AN106&gt;(SchemeStart-1)),BM106,IF((AN106-1)&lt;AK106,-1,12*(YEAR((AN106-1))-YEAR(AK106))+MONTH((AN106-1))-MONTH(AK106)-IF(DAY((AN106-1))&lt;MIN(DAY(AK106),DAY(EOMONTH((AN106-1),0))),1,0))))</f>
        <v/>
      </c>
      <c r="BO106" s="16" t="str">
        <f aca="false">IF(AJ106=0,"",IF(OR(AL106&lt;3,AO106&gt;(SchemeStart-1)),BM106,IF((AO106-1)&lt;AK106,-1,12*(YEAR((AO106-1))-YEAR(AK106))+MONTH((AO106-1))-MONTH(AK106)-IF(DAY((AO106-1))&lt;MIN(DAY(AK106),DAY(EOMONTH((AO106-1),0))),1,0))))</f>
        <v/>
      </c>
      <c r="BP106" s="16"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12"/>
      <c r="B107" s="12"/>
      <c r="C107" s="12"/>
      <c r="D107" s="13"/>
      <c r="E107" s="14" t="str">
        <f aca="false">IF(OR(AJ107=0,$D107=""),"",DATE(YEAR(AsOfDate)+IF(DATE(YEAR(AsOfDate),MONTH($D107),DAY($D107))&lt;=AsOfDate,1,0),MONTH($D107),DAY($D107)))</f>
        <v/>
      </c>
      <c r="F107" s="13"/>
      <c r="G107" s="13"/>
      <c r="H107" s="13"/>
      <c r="I107" s="13"/>
      <c r="J107" s="13"/>
      <c r="K107" s="14" t="str">
        <f aca="false">IF(AJ107=0,"",DATE(YEAR(AsOfDate)+IF(DATE(YEAR(AsOfDate),MONTH(AK107),DAY(AK107))&lt;=AsOfDate,1,0),MONTH(AK107),DAY(AK107)))</f>
        <v/>
      </c>
      <c r="L107" s="15" t="str">
        <f aca="false">IF(AJ107=0,"",ROUND((AsOfDate-AK107)/365.25,1))</f>
        <v/>
      </c>
      <c r="M107" s="16" t="str">
        <f aca="false">IF(AJ107=0,"",IF(AsOfDate&lt;AK107,"-",DATEDIF(AK107,AsOfDate,"y")&amp;"y "&amp;DATEDIF(AK107,AsOfDate,"ym")&amp;"m "&amp;DATEDIF(AK107,AsOfDate,"md")&amp;"d"))</f>
        <v/>
      </c>
      <c r="N107" s="17" t="str">
        <f aca="false">IF(AJ107=0,"",O107*HoursPerDay)</f>
        <v/>
      </c>
      <c r="O107" s="17" t="str">
        <f aca="false">IF(AJ107=0,"",MAX(0,BC107-BP107))</f>
        <v/>
      </c>
      <c r="P107" s="18"/>
      <c r="Q107" s="16"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16" t="str">
        <f aca="false">IF(AJ107=0,"",IF(AV107="None",IF(O107&gt;0,"No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IF(AJ107=0,"",IF(AV107="None","",EDATE(AK107,BE107)))</f>
        <v/>
      </c>
      <c r="T107" s="17" t="str">
        <f aca="false">IF(AJ107=0,"",IF(NOT(LH_Ready),"",IF($F107&gt;PFYDate,0,IF(LH_ColPeriod=0,W107-U107+V107,SUMIFS(INDEX(LH_Data,0,LH_ColAcc),INDEX(LH_Data,0,LH_ColFirst),$A107,INDEX(LH_Data,0,LH_ColSur),$B107,INDEX(LH_Data,0,LH_ColCat),BonusCat,INDEX(LH_Data,0,LH_ColPeriod),LH_OpenLabel)*UnitFactor))))</f>
        <v/>
      </c>
      <c r="U107" s="17" t="str">
        <f aca="false">IF(AJ107=0,"",IF(NOT(LH_Ready),"",SUMIFS(INDEX(LH_Data,0,LH_ColAcc),INDEX(LH_Data,0,LH_ColFirst),$A107,INDEX(LH_Data,0,LH_ColSur),$B107,INDEX(LH_Data,0,LH_ColCat),BonusCat,INDEX(LH_Data,0,LH_ColStart),"&gt;="&amp;AK107)*UnitFactor))</f>
        <v/>
      </c>
      <c r="V107" s="17" t="str">
        <f aca="false">IF(AJ107=0,"",IF(NOT(LH_Ready),"",SUMIFS(INDEX(LH_Data,0,LH_ColTaken),INDEX(LH_Data,0,LH_ColFirst),$A107,INDEX(LH_Data,0,LH_ColSur),$B107,INDEX(LH_Data,0,LH_ColCat),BonusCat,INDEX(LH_Data,0,LH_ColStart),"&gt;="&amp;AK107)*UnitFactor))</f>
        <v/>
      </c>
      <c r="W107" s="17" t="str">
        <f aca="false">IF(AJ107=0,"",IF(NOT(LH_Ready),"",IF(BG107=0,0,INDEX(INDEX(LH_Data,0,LH_ColClose),BG107-1)*UnitFactor)))</f>
        <v/>
      </c>
      <c r="X107" s="17" t="str">
        <f aca="false">IF(AJ107=0,"",(MAX(0,BC107-BP107)-MAX(0,BD107-BP107))*HoursPerDay)</f>
        <v/>
      </c>
      <c r="Y107" s="17"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16" t="str">
        <f aca="false">IF(OR(AJ107=0,Y107=""),"",IF(Y107&gt;0,"Yes","No"))</f>
        <v/>
      </c>
      <c r="AA107" s="16"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17" t="str">
        <f aca="false">IF(OR(AJ107=0,T107=""),"",MAX(0,BD107-BP107)*HoursPerDay-T107)</f>
        <v/>
      </c>
      <c r="AC107" s="16" t="str">
        <f aca="false">IF(AJ107=0,"",BF107)</f>
        <v/>
      </c>
      <c r="AD107" s="16"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17" t="str">
        <f aca="false">IF(AJ107=0,"",O107-MAX(0,BK107-BP107))</f>
        <v/>
      </c>
      <c r="AF107" s="14" t="str">
        <f aca="false">IF(OR(AJ107=0,AE107="",N(AE107)=0,BL107=""),"",EDATE(AK107,BL107))</f>
        <v/>
      </c>
      <c r="AG107" s="17" t="str">
        <f aca="false">IF(AJ107=0,"",MIN(BC107,BP107))</f>
        <v/>
      </c>
      <c r="AH107" s="12"/>
      <c r="AI107" s="12"/>
      <c r="AJ107" s="16" t="n">
        <f aca="false">IF(OR(LEN($A107&amp;$B107)=0,$F107=""),0,1)</f>
        <v>0</v>
      </c>
      <c r="AK107" s="14"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16" t="str">
        <f aca="false">IF(AJ107=0,"",COUNT($G107:$I107))</f>
        <v/>
      </c>
      <c r="AM107" s="14" t="str">
        <f aca="false">IF(AJ107=0,"",IFERROR(SMALL($G107:$I107,1),""))</f>
        <v/>
      </c>
      <c r="AN107" s="14" t="str">
        <f aca="false">IF(AJ107=0,"",IFERROR(SMALL($G107:$I107,2),""))</f>
        <v/>
      </c>
      <c r="AO107" s="14" t="str">
        <f aca="false">IF(AJ107=0,"",IFERROR(SMALL($G107:$I107,3),""))</f>
        <v/>
      </c>
      <c r="AP107" s="16" t="str">
        <f aca="false">IF(AJ107=0,"",IF(AM107="","",IF(AM107=$H107,"Part-Time",IF(AM107=$I107,"Full-Time","Casual"))))</f>
        <v/>
      </c>
      <c r="AQ107" s="16" t="str">
        <f aca="false">IF(AJ107=0,"",IF(AN107="","",IF(AN107=$H107,"Part-Time",IF(AN107=$I107,"Full-Time","Casual"))))</f>
        <v/>
      </c>
      <c r="AR107" s="16" t="str">
        <f aca="false">IF(AJ107=0,"",IF(AO107="","",IF(AO107=$H107,"Part-Time",IF(AO107=$I107,"Full-Time","Casual"))))</f>
        <v/>
      </c>
      <c r="AS107" s="16"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16" t="str">
        <f aca="false">IF(AJ107=0,"",IF(AL107&lt;2,"",IF(OR(ISNUMBER(SEARCH("full",AQ107)),UPPER(TRIM(AQ107))="FT",UPPER(TRIM(AQ107))="FTE"),"FT",IF(AND(OR(ISNUMBER(SEARCH("part",AQ107)),UPPER(TRIM(AQ107))="PT",UPPER(TRIM(AQ107))="PTE"),Apply2026="Yes",OR($P107="",N($P107)&gt;=PT_MinHours)),"PT","None"))))</f>
        <v/>
      </c>
      <c r="AU107" s="16" t="str">
        <f aca="false">IF(AJ107=0,"",IF(AL107&lt;3,"",IF(OR(ISNUMBER(SEARCH("full",AR107)),UPPER(TRIM(AR107))="FT",UPPER(TRIM(AR107))="FTE"),"FT",IF(AND(OR(ISNUMBER(SEARCH("part",AR107)),UPPER(TRIM(AR107))="PT",UPPER(TRIM(AR107))="PTE"),Apply2026="Yes",OR($P107="",N($P107)&gt;=PT_MinHours)),"PT","None"))))</f>
        <v/>
      </c>
      <c r="AV107" s="16" t="str">
        <f aca="false">IF(AJ107=0,"",IF(AND(AL107&gt;=3,AO107&lt;=AsOfDate),AU107,IF(AND(AL107&gt;=2,AN107&lt;=AsOfDate),AT107,AS107)))</f>
        <v/>
      </c>
      <c r="AW107" s="16" t="str">
        <f aca="false">IF(AJ107=0,"",IF(AsOfDate&lt;AK107,-1,12*(YEAR(AsOfDate)-YEAR(AK107))+MONTH(AsOfDate)-MONTH(AK107)-IF(DAY(AsOfDate)&lt;MIN(DAY(AK107),DAY(EOMONTH(AsOfDate,0))),1,0)))</f>
        <v/>
      </c>
      <c r="AX107" s="16" t="str">
        <f aca="false">IF(AJ107=0,"",IF(OR(AL107&lt;2,AN107&gt;AsOfDate),AW107,IF((AN107-1)&lt;AK107,-1,12*(YEAR((AN107-1))-YEAR(AK107))+MONTH((AN107-1))-MONTH(AK107)-IF(DAY((AN107-1))&lt;MIN(DAY(AK107),DAY(EOMONTH((AN107-1),0))),1,0))))</f>
        <v/>
      </c>
      <c r="AY107" s="16" t="str">
        <f aca="false">IF(AJ107=0,"",IF(OR(AL107&lt;3,AO107&gt;AsOfDate),AW107,IF((AO107-1)&lt;AK107,-1,12*(YEAR((AO107-1))-YEAR(AK107))+MONTH((AO107-1))-MONTH(AK107)-IF(DAY((AO107-1))&lt;MIN(DAY(AK107),DAY(EOMONTH((AO107-1),0))),1,0))))</f>
        <v/>
      </c>
      <c r="AZ107" s="16" t="str">
        <f aca="false">IF(AJ107=0,"",IF(PFYDate&lt;AK107,-1,12*(YEAR(PFYDate)-YEAR(AK107))+MONTH(PFYDate)-MONTH(AK107)-IF(DAY(PFYDate)&lt;MIN(DAY(AK107),DAY(EOMONTH(PFYDate,0))),1,0)))</f>
        <v/>
      </c>
      <c r="BA107" s="16" t="str">
        <f aca="false">IF(AJ107=0,"",IF(OR(AL107&lt;2,AN107&gt;PFYDate),AZ107,IF((AN107-1)&lt;AK107,-1,12*(YEAR((AN107-1))-YEAR(AK107))+MONTH((AN107-1))-MONTH(AK107)-IF(DAY((AN107-1))&lt;MIN(DAY(AK107),DAY(EOMONTH((AN107-1),0))),1,0))))</f>
        <v/>
      </c>
      <c r="BB107" s="16" t="str">
        <f aca="false">IF(AJ107=0,"",IF(OR(AL107&lt;3,AO107&gt;PFYDate),AZ107,IF((AO107-1)&lt;AK107,-1,12*(YEAR((AO107-1))-YEAR(AK107))+MONTH((AO107-1))-MONTH(AK107)-IF(DAY((AO107-1))&lt;MIN(DAY(AK107),DAY(EOMONTH((AO107-1),0))),1,0))))</f>
        <v/>
      </c>
      <c r="BC107" s="16"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16"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16" t="str">
        <f aca="false">IF(AJ107=0,"",IF(AV107="FT",IF(AW107&lt;FT_First,FT_First,IF(AW107&lt;FT_Y5,MIN(FT_Y5,FT_First+FT_Int1*(INT((AW107-FT_First)/FT_Int1)+1)),FT_Y5+12*INT((AW107-FT_Y5)/12)+FT_Int2*(INT(MOD(AW107-FT_Y5,12)/FT_Int2)+1))),IF(AV107="PT",IF(AW107&lt;PT_First,PT_First,PT_First+PT_Int*(INT((AW107-PT_First)/PT_Int)+1)),"")))</f>
        <v/>
      </c>
      <c r="BF107" s="16" t="str">
        <f aca="false">IF(AJ107=0,"",IF(NOT(LH_Ready),0,COUNTIFS(INDEX(LH_Data,0,LH_ColFirst),$A107,INDEX(LH_Data,0,LH_ColSur),$B107,INDEX(LH_Data,0,LH_ColCat),BonusCat)))</f>
        <v/>
      </c>
      <c r="BG107" s="16" t="str">
        <f aca="false">IF(AJ107=0,"",IF(OR(NOT(LH_Ready),BF107=0),0,SUMPRODUCT(MAX((INDEX(LH_Data,0,LH_ColFirst)=$A107)*(INDEX(LH_Data,0,LH_ColSur)=$B107)*(INDEX(LH_Data,0,LH_ColCat)=BonusCat)*ROW(LH_Data)))))</f>
        <v/>
      </c>
      <c r="BH107" s="16" t="str">
        <f aca="false">IF(AJ107=0,"",IF(EOMONTH(AsOfDate,-1)&lt;AK107,-1,12*(YEAR(EOMONTH(AsOfDate,-1))-YEAR(AK107))+MONTH(EOMONTH(AsOfDate,-1))-MONTH(AK107)-IF(DAY(EOMONTH(AsOfDate,-1))&lt;MIN(DAY(AK107),DAY(EOMONTH(EOMONTH(AsOfDate,-1),0))),1,0)))</f>
        <v/>
      </c>
      <c r="BI107" s="16" t="str">
        <f aca="false">IF(AJ107=0,"",IF(OR(AL107&lt;2,AN107&gt;EOMONTH(AsOfDate,-1)),BH107,IF((AN107-1)&lt;AK107,-1,12*(YEAR((AN107-1))-YEAR(AK107))+MONTH((AN107-1))-MONTH(AK107)-IF(DAY((AN107-1))&lt;MIN(DAY(AK107),DAY(EOMONTH((AN107-1),0))),1,0))))</f>
        <v/>
      </c>
      <c r="BJ107" s="16" t="str">
        <f aca="false">IF(AJ107=0,"",IF(OR(AL107&lt;3,AO107&gt;EOMONTH(AsOfDate,-1)),BH107,IF((AO107-1)&lt;AK107,-1,12*(YEAR((AO107-1))-YEAR(AK107))+MONTH((AO107-1))-MONTH(AK107)-IF(DAY((AO107-1))&lt;MIN(DAY(AK107),DAY(EOMONTH((AO107-1),0))),1,0))))</f>
        <v/>
      </c>
      <c r="BK107" s="16"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16" t="str">
        <f aca="false">IF(AJ107=0,"",IF(AV107="FT",IF(AW107&lt;FT_First,"",IF(AW107&lt;FT_Y5,FT_First+FT_Int1*INT((AW107-FT_First)/FT_Int1),FT_Y5+FT_Int2*INT((AW107-FT_Y5)/FT_Int2))),IF(AV107="PT",IF(AW107&lt;PT_First,"",PT_First+PT_Int*INT((AW107-PT_First)/PT_Int)),"")))</f>
        <v/>
      </c>
      <c r="BM107" s="16" t="str">
        <f aca="false">IF(AJ107=0,"",IF((SchemeStart-1)&lt;AK107,-1,12*(YEAR((SchemeStart-1))-YEAR(AK107))+MONTH((SchemeStart-1))-MONTH(AK107)-IF(DAY((SchemeStart-1))&lt;MIN(DAY(AK107),DAY(EOMONTH((SchemeStart-1),0))),1,0)))</f>
        <v/>
      </c>
      <c r="BN107" s="16" t="str">
        <f aca="false">IF(AJ107=0,"",IF(OR(AL107&lt;2,AN107&gt;(SchemeStart-1)),BM107,IF((AN107-1)&lt;AK107,-1,12*(YEAR((AN107-1))-YEAR(AK107))+MONTH((AN107-1))-MONTH(AK107)-IF(DAY((AN107-1))&lt;MIN(DAY(AK107),DAY(EOMONTH((AN107-1),0))),1,0))))</f>
        <v/>
      </c>
      <c r="BO107" s="16" t="str">
        <f aca="false">IF(AJ107=0,"",IF(OR(AL107&lt;3,AO107&gt;(SchemeStart-1)),BM107,IF((AO107-1)&lt;AK107,-1,12*(YEAR((AO107-1))-YEAR(AK107))+MONTH((AO107-1))-MONTH(AK107)-IF(DAY((AO107-1))&lt;MIN(DAY(AK107),DAY(EOMONTH((AO107-1),0))),1,0))))</f>
        <v/>
      </c>
      <c r="BP107" s="16"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12"/>
      <c r="B108" s="12"/>
      <c r="C108" s="12"/>
      <c r="D108" s="13"/>
      <c r="E108" s="14" t="str">
        <f aca="false">IF(OR(AJ108=0,$D108=""),"",DATE(YEAR(AsOfDate)+IF(DATE(YEAR(AsOfDate),MONTH($D108),DAY($D108))&lt;=AsOfDate,1,0),MONTH($D108),DAY($D108)))</f>
        <v/>
      </c>
      <c r="F108" s="13"/>
      <c r="G108" s="13"/>
      <c r="H108" s="13"/>
      <c r="I108" s="13"/>
      <c r="J108" s="13"/>
      <c r="K108" s="14" t="str">
        <f aca="false">IF(AJ108=0,"",DATE(YEAR(AsOfDate)+IF(DATE(YEAR(AsOfDate),MONTH(AK108),DAY(AK108))&lt;=AsOfDate,1,0),MONTH(AK108),DAY(AK108)))</f>
        <v/>
      </c>
      <c r="L108" s="15" t="str">
        <f aca="false">IF(AJ108=0,"",ROUND((AsOfDate-AK108)/365.25,1))</f>
        <v/>
      </c>
      <c r="M108" s="16" t="str">
        <f aca="false">IF(AJ108=0,"",IF(AsOfDate&lt;AK108,"-",DATEDIF(AK108,AsOfDate,"y")&amp;"y "&amp;DATEDIF(AK108,AsOfDate,"ym")&amp;"m "&amp;DATEDIF(AK108,AsOfDate,"md")&amp;"d"))</f>
        <v/>
      </c>
      <c r="N108" s="17" t="str">
        <f aca="false">IF(AJ108=0,"",O108*HoursPerDay)</f>
        <v/>
      </c>
      <c r="O108" s="17" t="str">
        <f aca="false">IF(AJ108=0,"",MAX(0,BC108-BP108))</f>
        <v/>
      </c>
      <c r="P108" s="18"/>
      <c r="Q108" s="16"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16" t="str">
        <f aca="false">IF(AJ108=0,"",IF(AV108="None",IF(O108&gt;0,"No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IF(AJ108=0,"",IF(AV108="None","",EDATE(AK108,BE108)))</f>
        <v/>
      </c>
      <c r="T108" s="17" t="str">
        <f aca="false">IF(AJ108=0,"",IF(NOT(LH_Ready),"",IF($F108&gt;PFYDate,0,IF(LH_ColPeriod=0,W108-U108+V108,SUMIFS(INDEX(LH_Data,0,LH_ColAcc),INDEX(LH_Data,0,LH_ColFirst),$A108,INDEX(LH_Data,0,LH_ColSur),$B108,INDEX(LH_Data,0,LH_ColCat),BonusCat,INDEX(LH_Data,0,LH_ColPeriod),LH_OpenLabel)*UnitFactor))))</f>
        <v/>
      </c>
      <c r="U108" s="17" t="str">
        <f aca="false">IF(AJ108=0,"",IF(NOT(LH_Ready),"",SUMIFS(INDEX(LH_Data,0,LH_ColAcc),INDEX(LH_Data,0,LH_ColFirst),$A108,INDEX(LH_Data,0,LH_ColSur),$B108,INDEX(LH_Data,0,LH_ColCat),BonusCat,INDEX(LH_Data,0,LH_ColStart),"&gt;="&amp;AK108)*UnitFactor))</f>
        <v/>
      </c>
      <c r="V108" s="17" t="str">
        <f aca="false">IF(AJ108=0,"",IF(NOT(LH_Ready),"",SUMIFS(INDEX(LH_Data,0,LH_ColTaken),INDEX(LH_Data,0,LH_ColFirst),$A108,INDEX(LH_Data,0,LH_ColSur),$B108,INDEX(LH_Data,0,LH_ColCat),BonusCat,INDEX(LH_Data,0,LH_ColStart),"&gt;="&amp;AK108)*UnitFactor))</f>
        <v/>
      </c>
      <c r="W108" s="17" t="str">
        <f aca="false">IF(AJ108=0,"",IF(NOT(LH_Ready),"",IF(BG108=0,0,INDEX(INDEX(LH_Data,0,LH_ColClose),BG108-1)*UnitFactor)))</f>
        <v/>
      </c>
      <c r="X108" s="17" t="str">
        <f aca="false">IF(AJ108=0,"",(MAX(0,BC108-BP108)-MAX(0,BD108-BP108))*HoursPerDay)</f>
        <v/>
      </c>
      <c r="Y108" s="17"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16" t="str">
        <f aca="false">IF(OR(AJ108=0,Y108=""),"",IF(Y108&gt;0,"Yes","No"))</f>
        <v/>
      </c>
      <c r="AA108" s="16"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17" t="str">
        <f aca="false">IF(OR(AJ108=0,T108=""),"",MAX(0,BD108-BP108)*HoursPerDay-T108)</f>
        <v/>
      </c>
      <c r="AC108" s="16" t="str">
        <f aca="false">IF(AJ108=0,"",BF108)</f>
        <v/>
      </c>
      <c r="AD108" s="16"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17" t="str">
        <f aca="false">IF(AJ108=0,"",O108-MAX(0,BK108-BP108))</f>
        <v/>
      </c>
      <c r="AF108" s="14" t="str">
        <f aca="false">IF(OR(AJ108=0,AE108="",N(AE108)=0,BL108=""),"",EDATE(AK108,BL108))</f>
        <v/>
      </c>
      <c r="AG108" s="17" t="str">
        <f aca="false">IF(AJ108=0,"",MIN(BC108,BP108))</f>
        <v/>
      </c>
      <c r="AH108" s="12"/>
      <c r="AI108" s="12"/>
      <c r="AJ108" s="16" t="n">
        <f aca="false">IF(OR(LEN($A108&amp;$B108)=0,$F108=""),0,1)</f>
        <v>0</v>
      </c>
      <c r="AK108" s="14"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16" t="str">
        <f aca="false">IF(AJ108=0,"",COUNT($G108:$I108))</f>
        <v/>
      </c>
      <c r="AM108" s="14" t="str">
        <f aca="false">IF(AJ108=0,"",IFERROR(SMALL($G108:$I108,1),""))</f>
        <v/>
      </c>
      <c r="AN108" s="14" t="str">
        <f aca="false">IF(AJ108=0,"",IFERROR(SMALL($G108:$I108,2),""))</f>
        <v/>
      </c>
      <c r="AO108" s="14" t="str">
        <f aca="false">IF(AJ108=0,"",IFERROR(SMALL($G108:$I108,3),""))</f>
        <v/>
      </c>
      <c r="AP108" s="16" t="str">
        <f aca="false">IF(AJ108=0,"",IF(AM108="","",IF(AM108=$H108,"Part-Time",IF(AM108=$I108,"Full-Time","Casual"))))</f>
        <v/>
      </c>
      <c r="AQ108" s="16" t="str">
        <f aca="false">IF(AJ108=0,"",IF(AN108="","",IF(AN108=$H108,"Part-Time",IF(AN108=$I108,"Full-Time","Casual"))))</f>
        <v/>
      </c>
      <c r="AR108" s="16" t="str">
        <f aca="false">IF(AJ108=0,"",IF(AO108="","",IF(AO108=$H108,"Part-Time",IF(AO108=$I108,"Full-Time","Casual"))))</f>
        <v/>
      </c>
      <c r="AS108" s="16"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16" t="str">
        <f aca="false">IF(AJ108=0,"",IF(AL108&lt;2,"",IF(OR(ISNUMBER(SEARCH("full",AQ108)),UPPER(TRIM(AQ108))="FT",UPPER(TRIM(AQ108))="FTE"),"FT",IF(AND(OR(ISNUMBER(SEARCH("part",AQ108)),UPPER(TRIM(AQ108))="PT",UPPER(TRIM(AQ108))="PTE"),Apply2026="Yes",OR($P108="",N($P108)&gt;=PT_MinHours)),"PT","None"))))</f>
        <v/>
      </c>
      <c r="AU108" s="16" t="str">
        <f aca="false">IF(AJ108=0,"",IF(AL108&lt;3,"",IF(OR(ISNUMBER(SEARCH("full",AR108)),UPPER(TRIM(AR108))="FT",UPPER(TRIM(AR108))="FTE"),"FT",IF(AND(OR(ISNUMBER(SEARCH("part",AR108)),UPPER(TRIM(AR108))="PT",UPPER(TRIM(AR108))="PTE"),Apply2026="Yes",OR($P108="",N($P108)&gt;=PT_MinHours)),"PT","None"))))</f>
        <v/>
      </c>
      <c r="AV108" s="16" t="str">
        <f aca="false">IF(AJ108=0,"",IF(AND(AL108&gt;=3,AO108&lt;=AsOfDate),AU108,IF(AND(AL108&gt;=2,AN108&lt;=AsOfDate),AT108,AS108)))</f>
        <v/>
      </c>
      <c r="AW108" s="16" t="str">
        <f aca="false">IF(AJ108=0,"",IF(AsOfDate&lt;AK108,-1,12*(YEAR(AsOfDate)-YEAR(AK108))+MONTH(AsOfDate)-MONTH(AK108)-IF(DAY(AsOfDate)&lt;MIN(DAY(AK108),DAY(EOMONTH(AsOfDate,0))),1,0)))</f>
        <v/>
      </c>
      <c r="AX108" s="16" t="str">
        <f aca="false">IF(AJ108=0,"",IF(OR(AL108&lt;2,AN108&gt;AsOfDate),AW108,IF((AN108-1)&lt;AK108,-1,12*(YEAR((AN108-1))-YEAR(AK108))+MONTH((AN108-1))-MONTH(AK108)-IF(DAY((AN108-1))&lt;MIN(DAY(AK108),DAY(EOMONTH((AN108-1),0))),1,0))))</f>
        <v/>
      </c>
      <c r="AY108" s="16" t="str">
        <f aca="false">IF(AJ108=0,"",IF(OR(AL108&lt;3,AO108&gt;AsOfDate),AW108,IF((AO108-1)&lt;AK108,-1,12*(YEAR((AO108-1))-YEAR(AK108))+MONTH((AO108-1))-MONTH(AK108)-IF(DAY((AO108-1))&lt;MIN(DAY(AK108),DAY(EOMONTH((AO108-1),0))),1,0))))</f>
        <v/>
      </c>
      <c r="AZ108" s="16" t="str">
        <f aca="false">IF(AJ108=0,"",IF(PFYDate&lt;AK108,-1,12*(YEAR(PFYDate)-YEAR(AK108))+MONTH(PFYDate)-MONTH(AK108)-IF(DAY(PFYDate)&lt;MIN(DAY(AK108),DAY(EOMONTH(PFYDate,0))),1,0)))</f>
        <v/>
      </c>
      <c r="BA108" s="16" t="str">
        <f aca="false">IF(AJ108=0,"",IF(OR(AL108&lt;2,AN108&gt;PFYDate),AZ108,IF((AN108-1)&lt;AK108,-1,12*(YEAR((AN108-1))-YEAR(AK108))+MONTH((AN108-1))-MONTH(AK108)-IF(DAY((AN108-1))&lt;MIN(DAY(AK108),DAY(EOMONTH((AN108-1),0))),1,0))))</f>
        <v/>
      </c>
      <c r="BB108" s="16" t="str">
        <f aca="false">IF(AJ108=0,"",IF(OR(AL108&lt;3,AO108&gt;PFYDate),AZ108,IF((AO108-1)&lt;AK108,-1,12*(YEAR((AO108-1))-YEAR(AK108))+MONTH((AO108-1))-MONTH(AK108)-IF(DAY((AO108-1))&lt;MIN(DAY(AK108),DAY(EOMONTH((AO108-1),0))),1,0))))</f>
        <v/>
      </c>
      <c r="BC108" s="16"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16"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16" t="str">
        <f aca="false">IF(AJ108=0,"",IF(AV108="FT",IF(AW108&lt;FT_First,FT_First,IF(AW108&lt;FT_Y5,MIN(FT_Y5,FT_First+FT_Int1*(INT((AW108-FT_First)/FT_Int1)+1)),FT_Y5+12*INT((AW108-FT_Y5)/12)+FT_Int2*(INT(MOD(AW108-FT_Y5,12)/FT_Int2)+1))),IF(AV108="PT",IF(AW108&lt;PT_First,PT_First,PT_First+PT_Int*(INT((AW108-PT_First)/PT_Int)+1)),"")))</f>
        <v/>
      </c>
      <c r="BF108" s="16" t="str">
        <f aca="false">IF(AJ108=0,"",IF(NOT(LH_Ready),0,COUNTIFS(INDEX(LH_Data,0,LH_ColFirst),$A108,INDEX(LH_Data,0,LH_ColSur),$B108,INDEX(LH_Data,0,LH_ColCat),BonusCat)))</f>
        <v/>
      </c>
      <c r="BG108" s="16" t="str">
        <f aca="false">IF(AJ108=0,"",IF(OR(NOT(LH_Ready),BF108=0),0,SUMPRODUCT(MAX((INDEX(LH_Data,0,LH_ColFirst)=$A108)*(INDEX(LH_Data,0,LH_ColSur)=$B108)*(INDEX(LH_Data,0,LH_ColCat)=BonusCat)*ROW(LH_Data)))))</f>
        <v/>
      </c>
      <c r="BH108" s="16" t="str">
        <f aca="false">IF(AJ108=0,"",IF(EOMONTH(AsOfDate,-1)&lt;AK108,-1,12*(YEAR(EOMONTH(AsOfDate,-1))-YEAR(AK108))+MONTH(EOMONTH(AsOfDate,-1))-MONTH(AK108)-IF(DAY(EOMONTH(AsOfDate,-1))&lt;MIN(DAY(AK108),DAY(EOMONTH(EOMONTH(AsOfDate,-1),0))),1,0)))</f>
        <v/>
      </c>
      <c r="BI108" s="16" t="str">
        <f aca="false">IF(AJ108=0,"",IF(OR(AL108&lt;2,AN108&gt;EOMONTH(AsOfDate,-1)),BH108,IF((AN108-1)&lt;AK108,-1,12*(YEAR((AN108-1))-YEAR(AK108))+MONTH((AN108-1))-MONTH(AK108)-IF(DAY((AN108-1))&lt;MIN(DAY(AK108),DAY(EOMONTH((AN108-1),0))),1,0))))</f>
        <v/>
      </c>
      <c r="BJ108" s="16" t="str">
        <f aca="false">IF(AJ108=0,"",IF(OR(AL108&lt;3,AO108&gt;EOMONTH(AsOfDate,-1)),BH108,IF((AO108-1)&lt;AK108,-1,12*(YEAR((AO108-1))-YEAR(AK108))+MONTH((AO108-1))-MONTH(AK108)-IF(DAY((AO108-1))&lt;MIN(DAY(AK108),DAY(EOMONTH((AO108-1),0))),1,0))))</f>
        <v/>
      </c>
      <c r="BK108" s="16"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16" t="str">
        <f aca="false">IF(AJ108=0,"",IF(AV108="FT",IF(AW108&lt;FT_First,"",IF(AW108&lt;FT_Y5,FT_First+FT_Int1*INT((AW108-FT_First)/FT_Int1),FT_Y5+FT_Int2*INT((AW108-FT_Y5)/FT_Int2))),IF(AV108="PT",IF(AW108&lt;PT_First,"",PT_First+PT_Int*INT((AW108-PT_First)/PT_Int)),"")))</f>
        <v/>
      </c>
      <c r="BM108" s="16" t="str">
        <f aca="false">IF(AJ108=0,"",IF((SchemeStart-1)&lt;AK108,-1,12*(YEAR((SchemeStart-1))-YEAR(AK108))+MONTH((SchemeStart-1))-MONTH(AK108)-IF(DAY((SchemeStart-1))&lt;MIN(DAY(AK108),DAY(EOMONTH((SchemeStart-1),0))),1,0)))</f>
        <v/>
      </c>
      <c r="BN108" s="16" t="str">
        <f aca="false">IF(AJ108=0,"",IF(OR(AL108&lt;2,AN108&gt;(SchemeStart-1)),BM108,IF((AN108-1)&lt;AK108,-1,12*(YEAR((AN108-1))-YEAR(AK108))+MONTH((AN108-1))-MONTH(AK108)-IF(DAY((AN108-1))&lt;MIN(DAY(AK108),DAY(EOMONTH((AN108-1),0))),1,0))))</f>
        <v/>
      </c>
      <c r="BO108" s="16" t="str">
        <f aca="false">IF(AJ108=0,"",IF(OR(AL108&lt;3,AO108&gt;(SchemeStart-1)),BM108,IF((AO108-1)&lt;AK108,-1,12*(YEAR((AO108-1))-YEAR(AK108))+MONTH((AO108-1))-MONTH(AK108)-IF(DAY((AO108-1))&lt;MIN(DAY(AK108),DAY(EOMONTH((AO108-1),0))),1,0))))</f>
        <v/>
      </c>
      <c r="BP108" s="16"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12"/>
      <c r="B109" s="12"/>
      <c r="C109" s="12"/>
      <c r="D109" s="13"/>
      <c r="E109" s="14" t="str">
        <f aca="false">IF(OR(AJ109=0,$D109=""),"",DATE(YEAR(AsOfDate)+IF(DATE(YEAR(AsOfDate),MONTH($D109),DAY($D109))&lt;=AsOfDate,1,0),MONTH($D109),DAY($D109)))</f>
        <v/>
      </c>
      <c r="F109" s="13"/>
      <c r="G109" s="13"/>
      <c r="H109" s="13"/>
      <c r="I109" s="13"/>
      <c r="J109" s="13"/>
      <c r="K109" s="14" t="str">
        <f aca="false">IF(AJ109=0,"",DATE(YEAR(AsOfDate)+IF(DATE(YEAR(AsOfDate),MONTH(AK109),DAY(AK109))&lt;=AsOfDate,1,0),MONTH(AK109),DAY(AK109)))</f>
        <v/>
      </c>
      <c r="L109" s="15" t="str">
        <f aca="false">IF(AJ109=0,"",ROUND((AsOfDate-AK109)/365.25,1))</f>
        <v/>
      </c>
      <c r="M109" s="16" t="str">
        <f aca="false">IF(AJ109=0,"",IF(AsOfDate&lt;AK109,"-",DATEDIF(AK109,AsOfDate,"y")&amp;"y "&amp;DATEDIF(AK109,AsOfDate,"ym")&amp;"m "&amp;DATEDIF(AK109,AsOfDate,"md")&amp;"d"))</f>
        <v/>
      </c>
      <c r="N109" s="17" t="str">
        <f aca="false">IF(AJ109=0,"",O109*HoursPerDay)</f>
        <v/>
      </c>
      <c r="O109" s="17" t="str">
        <f aca="false">IF(AJ109=0,"",MAX(0,BC109-BP109))</f>
        <v/>
      </c>
      <c r="P109" s="18"/>
      <c r="Q109" s="16"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16" t="str">
        <f aca="false">IF(AJ109=0,"",IF(AV109="None",IF(O109&gt;0,"No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IF(AJ109=0,"",IF(AV109="None","",EDATE(AK109,BE109)))</f>
        <v/>
      </c>
      <c r="T109" s="17" t="str">
        <f aca="false">IF(AJ109=0,"",IF(NOT(LH_Ready),"",IF($F109&gt;PFYDate,0,IF(LH_ColPeriod=0,W109-U109+V109,SUMIFS(INDEX(LH_Data,0,LH_ColAcc),INDEX(LH_Data,0,LH_ColFirst),$A109,INDEX(LH_Data,0,LH_ColSur),$B109,INDEX(LH_Data,0,LH_ColCat),BonusCat,INDEX(LH_Data,0,LH_ColPeriod),LH_OpenLabel)*UnitFactor))))</f>
        <v/>
      </c>
      <c r="U109" s="17" t="str">
        <f aca="false">IF(AJ109=0,"",IF(NOT(LH_Ready),"",SUMIFS(INDEX(LH_Data,0,LH_ColAcc),INDEX(LH_Data,0,LH_ColFirst),$A109,INDEX(LH_Data,0,LH_ColSur),$B109,INDEX(LH_Data,0,LH_ColCat),BonusCat,INDEX(LH_Data,0,LH_ColStart),"&gt;="&amp;AK109)*UnitFactor))</f>
        <v/>
      </c>
      <c r="V109" s="17" t="str">
        <f aca="false">IF(AJ109=0,"",IF(NOT(LH_Ready),"",SUMIFS(INDEX(LH_Data,0,LH_ColTaken),INDEX(LH_Data,0,LH_ColFirst),$A109,INDEX(LH_Data,0,LH_ColSur),$B109,INDEX(LH_Data,0,LH_ColCat),BonusCat,INDEX(LH_Data,0,LH_ColStart),"&gt;="&amp;AK109)*UnitFactor))</f>
        <v/>
      </c>
      <c r="W109" s="17" t="str">
        <f aca="false">IF(AJ109=0,"",IF(NOT(LH_Ready),"",IF(BG109=0,0,INDEX(INDEX(LH_Data,0,LH_ColClose),BG109-1)*UnitFactor)))</f>
        <v/>
      </c>
      <c r="X109" s="17" t="str">
        <f aca="false">IF(AJ109=0,"",(MAX(0,BC109-BP109)-MAX(0,BD109-BP109))*HoursPerDay)</f>
        <v/>
      </c>
      <c r="Y109" s="17"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16" t="str">
        <f aca="false">IF(OR(AJ109=0,Y109=""),"",IF(Y109&gt;0,"Yes","No"))</f>
        <v/>
      </c>
      <c r="AA109" s="16"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17" t="str">
        <f aca="false">IF(OR(AJ109=0,T109=""),"",MAX(0,BD109-BP109)*HoursPerDay-T109)</f>
        <v/>
      </c>
      <c r="AC109" s="16" t="str">
        <f aca="false">IF(AJ109=0,"",BF109)</f>
        <v/>
      </c>
      <c r="AD109" s="16"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17" t="str">
        <f aca="false">IF(AJ109=0,"",O109-MAX(0,BK109-BP109))</f>
        <v/>
      </c>
      <c r="AF109" s="14" t="str">
        <f aca="false">IF(OR(AJ109=0,AE109="",N(AE109)=0,BL109=""),"",EDATE(AK109,BL109))</f>
        <v/>
      </c>
      <c r="AG109" s="17" t="str">
        <f aca="false">IF(AJ109=0,"",MIN(BC109,BP109))</f>
        <v/>
      </c>
      <c r="AH109" s="12"/>
      <c r="AI109" s="12"/>
      <c r="AJ109" s="16" t="n">
        <f aca="false">IF(OR(LEN($A109&amp;$B109)=0,$F109=""),0,1)</f>
        <v>0</v>
      </c>
      <c r="AK109" s="14"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16" t="str">
        <f aca="false">IF(AJ109=0,"",COUNT($G109:$I109))</f>
        <v/>
      </c>
      <c r="AM109" s="14" t="str">
        <f aca="false">IF(AJ109=0,"",IFERROR(SMALL($G109:$I109,1),""))</f>
        <v/>
      </c>
      <c r="AN109" s="14" t="str">
        <f aca="false">IF(AJ109=0,"",IFERROR(SMALL($G109:$I109,2),""))</f>
        <v/>
      </c>
      <c r="AO109" s="14" t="str">
        <f aca="false">IF(AJ109=0,"",IFERROR(SMALL($G109:$I109,3),""))</f>
        <v/>
      </c>
      <c r="AP109" s="16" t="str">
        <f aca="false">IF(AJ109=0,"",IF(AM109="","",IF(AM109=$H109,"Part-Time",IF(AM109=$I109,"Full-Time","Casual"))))</f>
        <v/>
      </c>
      <c r="AQ109" s="16" t="str">
        <f aca="false">IF(AJ109=0,"",IF(AN109="","",IF(AN109=$H109,"Part-Time",IF(AN109=$I109,"Full-Time","Casual"))))</f>
        <v/>
      </c>
      <c r="AR109" s="16" t="str">
        <f aca="false">IF(AJ109=0,"",IF(AO109="","",IF(AO109=$H109,"Part-Time",IF(AO109=$I109,"Full-Time","Casual"))))</f>
        <v/>
      </c>
      <c r="AS109" s="16"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16" t="str">
        <f aca="false">IF(AJ109=0,"",IF(AL109&lt;2,"",IF(OR(ISNUMBER(SEARCH("full",AQ109)),UPPER(TRIM(AQ109))="FT",UPPER(TRIM(AQ109))="FTE"),"FT",IF(AND(OR(ISNUMBER(SEARCH("part",AQ109)),UPPER(TRIM(AQ109))="PT",UPPER(TRIM(AQ109))="PTE"),Apply2026="Yes",OR($P109="",N($P109)&gt;=PT_MinHours)),"PT","None"))))</f>
        <v/>
      </c>
      <c r="AU109" s="16" t="str">
        <f aca="false">IF(AJ109=0,"",IF(AL109&lt;3,"",IF(OR(ISNUMBER(SEARCH("full",AR109)),UPPER(TRIM(AR109))="FT",UPPER(TRIM(AR109))="FTE"),"FT",IF(AND(OR(ISNUMBER(SEARCH("part",AR109)),UPPER(TRIM(AR109))="PT",UPPER(TRIM(AR109))="PTE"),Apply2026="Yes",OR($P109="",N($P109)&gt;=PT_MinHours)),"PT","None"))))</f>
        <v/>
      </c>
      <c r="AV109" s="16" t="str">
        <f aca="false">IF(AJ109=0,"",IF(AND(AL109&gt;=3,AO109&lt;=AsOfDate),AU109,IF(AND(AL109&gt;=2,AN109&lt;=AsOfDate),AT109,AS109)))</f>
        <v/>
      </c>
      <c r="AW109" s="16" t="str">
        <f aca="false">IF(AJ109=0,"",IF(AsOfDate&lt;AK109,-1,12*(YEAR(AsOfDate)-YEAR(AK109))+MONTH(AsOfDate)-MONTH(AK109)-IF(DAY(AsOfDate)&lt;MIN(DAY(AK109),DAY(EOMONTH(AsOfDate,0))),1,0)))</f>
        <v/>
      </c>
      <c r="AX109" s="16" t="str">
        <f aca="false">IF(AJ109=0,"",IF(OR(AL109&lt;2,AN109&gt;AsOfDate),AW109,IF((AN109-1)&lt;AK109,-1,12*(YEAR((AN109-1))-YEAR(AK109))+MONTH((AN109-1))-MONTH(AK109)-IF(DAY((AN109-1))&lt;MIN(DAY(AK109),DAY(EOMONTH((AN109-1),0))),1,0))))</f>
        <v/>
      </c>
      <c r="AY109" s="16" t="str">
        <f aca="false">IF(AJ109=0,"",IF(OR(AL109&lt;3,AO109&gt;AsOfDate),AW109,IF((AO109-1)&lt;AK109,-1,12*(YEAR((AO109-1))-YEAR(AK109))+MONTH((AO109-1))-MONTH(AK109)-IF(DAY((AO109-1))&lt;MIN(DAY(AK109),DAY(EOMONTH((AO109-1),0))),1,0))))</f>
        <v/>
      </c>
      <c r="AZ109" s="16" t="str">
        <f aca="false">IF(AJ109=0,"",IF(PFYDate&lt;AK109,-1,12*(YEAR(PFYDate)-YEAR(AK109))+MONTH(PFYDate)-MONTH(AK109)-IF(DAY(PFYDate)&lt;MIN(DAY(AK109),DAY(EOMONTH(PFYDate,0))),1,0)))</f>
        <v/>
      </c>
      <c r="BA109" s="16" t="str">
        <f aca="false">IF(AJ109=0,"",IF(OR(AL109&lt;2,AN109&gt;PFYDate),AZ109,IF((AN109-1)&lt;AK109,-1,12*(YEAR((AN109-1))-YEAR(AK109))+MONTH((AN109-1))-MONTH(AK109)-IF(DAY((AN109-1))&lt;MIN(DAY(AK109),DAY(EOMONTH((AN109-1),0))),1,0))))</f>
        <v/>
      </c>
      <c r="BB109" s="16" t="str">
        <f aca="false">IF(AJ109=0,"",IF(OR(AL109&lt;3,AO109&gt;PFYDate),AZ109,IF((AO109-1)&lt;AK109,-1,12*(YEAR((AO109-1))-YEAR(AK109))+MONTH((AO109-1))-MONTH(AK109)-IF(DAY((AO109-1))&lt;MIN(DAY(AK109),DAY(EOMONTH((AO109-1),0))),1,0))))</f>
        <v/>
      </c>
      <c r="BC109" s="16"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16"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16" t="str">
        <f aca="false">IF(AJ109=0,"",IF(AV109="FT",IF(AW109&lt;FT_First,FT_First,IF(AW109&lt;FT_Y5,MIN(FT_Y5,FT_First+FT_Int1*(INT((AW109-FT_First)/FT_Int1)+1)),FT_Y5+12*INT((AW109-FT_Y5)/12)+FT_Int2*(INT(MOD(AW109-FT_Y5,12)/FT_Int2)+1))),IF(AV109="PT",IF(AW109&lt;PT_First,PT_First,PT_First+PT_Int*(INT((AW109-PT_First)/PT_Int)+1)),"")))</f>
        <v/>
      </c>
      <c r="BF109" s="16" t="str">
        <f aca="false">IF(AJ109=0,"",IF(NOT(LH_Ready),0,COUNTIFS(INDEX(LH_Data,0,LH_ColFirst),$A109,INDEX(LH_Data,0,LH_ColSur),$B109,INDEX(LH_Data,0,LH_ColCat),BonusCat)))</f>
        <v/>
      </c>
      <c r="BG109" s="16" t="str">
        <f aca="false">IF(AJ109=0,"",IF(OR(NOT(LH_Ready),BF109=0),0,SUMPRODUCT(MAX((INDEX(LH_Data,0,LH_ColFirst)=$A109)*(INDEX(LH_Data,0,LH_ColSur)=$B109)*(INDEX(LH_Data,0,LH_ColCat)=BonusCat)*ROW(LH_Data)))))</f>
        <v/>
      </c>
      <c r="BH109" s="16" t="str">
        <f aca="false">IF(AJ109=0,"",IF(EOMONTH(AsOfDate,-1)&lt;AK109,-1,12*(YEAR(EOMONTH(AsOfDate,-1))-YEAR(AK109))+MONTH(EOMONTH(AsOfDate,-1))-MONTH(AK109)-IF(DAY(EOMONTH(AsOfDate,-1))&lt;MIN(DAY(AK109),DAY(EOMONTH(EOMONTH(AsOfDate,-1),0))),1,0)))</f>
        <v/>
      </c>
      <c r="BI109" s="16" t="str">
        <f aca="false">IF(AJ109=0,"",IF(OR(AL109&lt;2,AN109&gt;EOMONTH(AsOfDate,-1)),BH109,IF((AN109-1)&lt;AK109,-1,12*(YEAR((AN109-1))-YEAR(AK109))+MONTH((AN109-1))-MONTH(AK109)-IF(DAY((AN109-1))&lt;MIN(DAY(AK109),DAY(EOMONTH((AN109-1),0))),1,0))))</f>
        <v/>
      </c>
      <c r="BJ109" s="16" t="str">
        <f aca="false">IF(AJ109=0,"",IF(OR(AL109&lt;3,AO109&gt;EOMONTH(AsOfDate,-1)),BH109,IF((AO109-1)&lt;AK109,-1,12*(YEAR((AO109-1))-YEAR(AK109))+MONTH((AO109-1))-MONTH(AK109)-IF(DAY((AO109-1))&lt;MIN(DAY(AK109),DAY(EOMONTH((AO109-1),0))),1,0))))</f>
        <v/>
      </c>
      <c r="BK109" s="16"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16" t="str">
        <f aca="false">IF(AJ109=0,"",IF(AV109="FT",IF(AW109&lt;FT_First,"",IF(AW109&lt;FT_Y5,FT_First+FT_Int1*INT((AW109-FT_First)/FT_Int1),FT_Y5+FT_Int2*INT((AW109-FT_Y5)/FT_Int2))),IF(AV109="PT",IF(AW109&lt;PT_First,"",PT_First+PT_Int*INT((AW109-PT_First)/PT_Int)),"")))</f>
        <v/>
      </c>
      <c r="BM109" s="16" t="str">
        <f aca="false">IF(AJ109=0,"",IF((SchemeStart-1)&lt;AK109,-1,12*(YEAR((SchemeStart-1))-YEAR(AK109))+MONTH((SchemeStart-1))-MONTH(AK109)-IF(DAY((SchemeStart-1))&lt;MIN(DAY(AK109),DAY(EOMONTH((SchemeStart-1),0))),1,0)))</f>
        <v/>
      </c>
      <c r="BN109" s="16" t="str">
        <f aca="false">IF(AJ109=0,"",IF(OR(AL109&lt;2,AN109&gt;(SchemeStart-1)),BM109,IF((AN109-1)&lt;AK109,-1,12*(YEAR((AN109-1))-YEAR(AK109))+MONTH((AN109-1))-MONTH(AK109)-IF(DAY((AN109-1))&lt;MIN(DAY(AK109),DAY(EOMONTH((AN109-1),0))),1,0))))</f>
        <v/>
      </c>
      <c r="BO109" s="16" t="str">
        <f aca="false">IF(AJ109=0,"",IF(OR(AL109&lt;3,AO109&gt;(SchemeStart-1)),BM109,IF((AO109-1)&lt;AK109,-1,12*(YEAR((AO109-1))-YEAR(AK109))+MONTH((AO109-1))-MONTH(AK109)-IF(DAY((AO109-1))&lt;MIN(DAY(AK109),DAY(EOMONTH((AO109-1),0))),1,0))))</f>
        <v/>
      </c>
      <c r="BP109" s="16"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12"/>
      <c r="B110" s="12"/>
      <c r="C110" s="12"/>
      <c r="D110" s="13"/>
      <c r="E110" s="14" t="str">
        <f aca="false">IF(OR(AJ110=0,$D110=""),"",DATE(YEAR(AsOfDate)+IF(DATE(YEAR(AsOfDate),MONTH($D110),DAY($D110))&lt;=AsOfDate,1,0),MONTH($D110),DAY($D110)))</f>
        <v/>
      </c>
      <c r="F110" s="13"/>
      <c r="G110" s="13"/>
      <c r="H110" s="13"/>
      <c r="I110" s="13"/>
      <c r="J110" s="13"/>
      <c r="K110" s="14" t="str">
        <f aca="false">IF(AJ110=0,"",DATE(YEAR(AsOfDate)+IF(DATE(YEAR(AsOfDate),MONTH(AK110),DAY(AK110))&lt;=AsOfDate,1,0),MONTH(AK110),DAY(AK110)))</f>
        <v/>
      </c>
      <c r="L110" s="15" t="str">
        <f aca="false">IF(AJ110=0,"",ROUND((AsOfDate-AK110)/365.25,1))</f>
        <v/>
      </c>
      <c r="M110" s="16" t="str">
        <f aca="false">IF(AJ110=0,"",IF(AsOfDate&lt;AK110,"-",DATEDIF(AK110,AsOfDate,"y")&amp;"y "&amp;DATEDIF(AK110,AsOfDate,"ym")&amp;"m "&amp;DATEDIF(AK110,AsOfDate,"md")&amp;"d"))</f>
        <v/>
      </c>
      <c r="N110" s="17" t="str">
        <f aca="false">IF(AJ110=0,"",O110*HoursPerDay)</f>
        <v/>
      </c>
      <c r="O110" s="17" t="str">
        <f aca="false">IF(AJ110=0,"",MAX(0,BC110-BP110))</f>
        <v/>
      </c>
      <c r="P110" s="18"/>
      <c r="Q110" s="16"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16" t="str">
        <f aca="false">IF(AJ110=0,"",IF(AV110="None",IF(O110&gt;0,"No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IF(AJ110=0,"",IF(AV110="None","",EDATE(AK110,BE110)))</f>
        <v/>
      </c>
      <c r="T110" s="17" t="str">
        <f aca="false">IF(AJ110=0,"",IF(NOT(LH_Ready),"",IF($F110&gt;PFYDate,0,IF(LH_ColPeriod=0,W110-U110+V110,SUMIFS(INDEX(LH_Data,0,LH_ColAcc),INDEX(LH_Data,0,LH_ColFirst),$A110,INDEX(LH_Data,0,LH_ColSur),$B110,INDEX(LH_Data,0,LH_ColCat),BonusCat,INDEX(LH_Data,0,LH_ColPeriod),LH_OpenLabel)*UnitFactor))))</f>
        <v/>
      </c>
      <c r="U110" s="17" t="str">
        <f aca="false">IF(AJ110=0,"",IF(NOT(LH_Ready),"",SUMIFS(INDEX(LH_Data,0,LH_ColAcc),INDEX(LH_Data,0,LH_ColFirst),$A110,INDEX(LH_Data,0,LH_ColSur),$B110,INDEX(LH_Data,0,LH_ColCat),BonusCat,INDEX(LH_Data,0,LH_ColStart),"&gt;="&amp;AK110)*UnitFactor))</f>
        <v/>
      </c>
      <c r="V110" s="17" t="str">
        <f aca="false">IF(AJ110=0,"",IF(NOT(LH_Ready),"",SUMIFS(INDEX(LH_Data,0,LH_ColTaken),INDEX(LH_Data,0,LH_ColFirst),$A110,INDEX(LH_Data,0,LH_ColSur),$B110,INDEX(LH_Data,0,LH_ColCat),BonusCat,INDEX(LH_Data,0,LH_ColStart),"&gt;="&amp;AK110)*UnitFactor))</f>
        <v/>
      </c>
      <c r="W110" s="17" t="str">
        <f aca="false">IF(AJ110=0,"",IF(NOT(LH_Ready),"",IF(BG110=0,0,INDEX(INDEX(LH_Data,0,LH_ColClose),BG110-1)*UnitFactor)))</f>
        <v/>
      </c>
      <c r="X110" s="17" t="str">
        <f aca="false">IF(AJ110=0,"",(MAX(0,BC110-BP110)-MAX(0,BD110-BP110))*HoursPerDay)</f>
        <v/>
      </c>
      <c r="Y110" s="17"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16" t="str">
        <f aca="false">IF(OR(AJ110=0,Y110=""),"",IF(Y110&gt;0,"Yes","No"))</f>
        <v/>
      </c>
      <c r="AA110" s="16"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17" t="str">
        <f aca="false">IF(OR(AJ110=0,T110=""),"",MAX(0,BD110-BP110)*HoursPerDay-T110)</f>
        <v/>
      </c>
      <c r="AC110" s="16" t="str">
        <f aca="false">IF(AJ110=0,"",BF110)</f>
        <v/>
      </c>
      <c r="AD110" s="16"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17" t="str">
        <f aca="false">IF(AJ110=0,"",O110-MAX(0,BK110-BP110))</f>
        <v/>
      </c>
      <c r="AF110" s="14" t="str">
        <f aca="false">IF(OR(AJ110=0,AE110="",N(AE110)=0,BL110=""),"",EDATE(AK110,BL110))</f>
        <v/>
      </c>
      <c r="AG110" s="17" t="str">
        <f aca="false">IF(AJ110=0,"",MIN(BC110,BP110))</f>
        <v/>
      </c>
      <c r="AH110" s="12"/>
      <c r="AI110" s="12"/>
      <c r="AJ110" s="16" t="n">
        <f aca="false">IF(OR(LEN($A110&amp;$B110)=0,$F110=""),0,1)</f>
        <v>0</v>
      </c>
      <c r="AK110" s="14"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16" t="str">
        <f aca="false">IF(AJ110=0,"",COUNT($G110:$I110))</f>
        <v/>
      </c>
      <c r="AM110" s="14" t="str">
        <f aca="false">IF(AJ110=0,"",IFERROR(SMALL($G110:$I110,1),""))</f>
        <v/>
      </c>
      <c r="AN110" s="14" t="str">
        <f aca="false">IF(AJ110=0,"",IFERROR(SMALL($G110:$I110,2),""))</f>
        <v/>
      </c>
      <c r="AO110" s="14" t="str">
        <f aca="false">IF(AJ110=0,"",IFERROR(SMALL($G110:$I110,3),""))</f>
        <v/>
      </c>
      <c r="AP110" s="16" t="str">
        <f aca="false">IF(AJ110=0,"",IF(AM110="","",IF(AM110=$H110,"Part-Time",IF(AM110=$I110,"Full-Time","Casual"))))</f>
        <v/>
      </c>
      <c r="AQ110" s="16" t="str">
        <f aca="false">IF(AJ110=0,"",IF(AN110="","",IF(AN110=$H110,"Part-Time",IF(AN110=$I110,"Full-Time","Casual"))))</f>
        <v/>
      </c>
      <c r="AR110" s="16" t="str">
        <f aca="false">IF(AJ110=0,"",IF(AO110="","",IF(AO110=$H110,"Part-Time",IF(AO110=$I110,"Full-Time","Casual"))))</f>
        <v/>
      </c>
      <c r="AS110" s="16"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16" t="str">
        <f aca="false">IF(AJ110=0,"",IF(AL110&lt;2,"",IF(OR(ISNUMBER(SEARCH("full",AQ110)),UPPER(TRIM(AQ110))="FT",UPPER(TRIM(AQ110))="FTE"),"FT",IF(AND(OR(ISNUMBER(SEARCH("part",AQ110)),UPPER(TRIM(AQ110))="PT",UPPER(TRIM(AQ110))="PTE"),Apply2026="Yes",OR($P110="",N($P110)&gt;=PT_MinHours)),"PT","None"))))</f>
        <v/>
      </c>
      <c r="AU110" s="16" t="str">
        <f aca="false">IF(AJ110=0,"",IF(AL110&lt;3,"",IF(OR(ISNUMBER(SEARCH("full",AR110)),UPPER(TRIM(AR110))="FT",UPPER(TRIM(AR110))="FTE"),"FT",IF(AND(OR(ISNUMBER(SEARCH("part",AR110)),UPPER(TRIM(AR110))="PT",UPPER(TRIM(AR110))="PTE"),Apply2026="Yes",OR($P110="",N($P110)&gt;=PT_MinHours)),"PT","None"))))</f>
        <v/>
      </c>
      <c r="AV110" s="16" t="str">
        <f aca="false">IF(AJ110=0,"",IF(AND(AL110&gt;=3,AO110&lt;=AsOfDate),AU110,IF(AND(AL110&gt;=2,AN110&lt;=AsOfDate),AT110,AS110)))</f>
        <v/>
      </c>
      <c r="AW110" s="16" t="str">
        <f aca="false">IF(AJ110=0,"",IF(AsOfDate&lt;AK110,-1,12*(YEAR(AsOfDate)-YEAR(AK110))+MONTH(AsOfDate)-MONTH(AK110)-IF(DAY(AsOfDate)&lt;MIN(DAY(AK110),DAY(EOMONTH(AsOfDate,0))),1,0)))</f>
        <v/>
      </c>
      <c r="AX110" s="16" t="str">
        <f aca="false">IF(AJ110=0,"",IF(OR(AL110&lt;2,AN110&gt;AsOfDate),AW110,IF((AN110-1)&lt;AK110,-1,12*(YEAR((AN110-1))-YEAR(AK110))+MONTH((AN110-1))-MONTH(AK110)-IF(DAY((AN110-1))&lt;MIN(DAY(AK110),DAY(EOMONTH((AN110-1),0))),1,0))))</f>
        <v/>
      </c>
      <c r="AY110" s="16" t="str">
        <f aca="false">IF(AJ110=0,"",IF(OR(AL110&lt;3,AO110&gt;AsOfDate),AW110,IF((AO110-1)&lt;AK110,-1,12*(YEAR((AO110-1))-YEAR(AK110))+MONTH((AO110-1))-MONTH(AK110)-IF(DAY((AO110-1))&lt;MIN(DAY(AK110),DAY(EOMONTH((AO110-1),0))),1,0))))</f>
        <v/>
      </c>
      <c r="AZ110" s="16" t="str">
        <f aca="false">IF(AJ110=0,"",IF(PFYDate&lt;AK110,-1,12*(YEAR(PFYDate)-YEAR(AK110))+MONTH(PFYDate)-MONTH(AK110)-IF(DAY(PFYDate)&lt;MIN(DAY(AK110),DAY(EOMONTH(PFYDate,0))),1,0)))</f>
        <v/>
      </c>
      <c r="BA110" s="16" t="str">
        <f aca="false">IF(AJ110=0,"",IF(OR(AL110&lt;2,AN110&gt;PFYDate),AZ110,IF((AN110-1)&lt;AK110,-1,12*(YEAR((AN110-1))-YEAR(AK110))+MONTH((AN110-1))-MONTH(AK110)-IF(DAY((AN110-1))&lt;MIN(DAY(AK110),DAY(EOMONTH((AN110-1),0))),1,0))))</f>
        <v/>
      </c>
      <c r="BB110" s="16" t="str">
        <f aca="false">IF(AJ110=0,"",IF(OR(AL110&lt;3,AO110&gt;PFYDate),AZ110,IF((AO110-1)&lt;AK110,-1,12*(YEAR((AO110-1))-YEAR(AK110))+MONTH((AO110-1))-MONTH(AK110)-IF(DAY((AO110-1))&lt;MIN(DAY(AK110),DAY(EOMONTH((AO110-1),0))),1,0))))</f>
        <v/>
      </c>
      <c r="BC110" s="16"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16"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16" t="str">
        <f aca="false">IF(AJ110=0,"",IF(AV110="FT",IF(AW110&lt;FT_First,FT_First,IF(AW110&lt;FT_Y5,MIN(FT_Y5,FT_First+FT_Int1*(INT((AW110-FT_First)/FT_Int1)+1)),FT_Y5+12*INT((AW110-FT_Y5)/12)+FT_Int2*(INT(MOD(AW110-FT_Y5,12)/FT_Int2)+1))),IF(AV110="PT",IF(AW110&lt;PT_First,PT_First,PT_First+PT_Int*(INT((AW110-PT_First)/PT_Int)+1)),"")))</f>
        <v/>
      </c>
      <c r="BF110" s="16" t="str">
        <f aca="false">IF(AJ110=0,"",IF(NOT(LH_Ready),0,COUNTIFS(INDEX(LH_Data,0,LH_ColFirst),$A110,INDEX(LH_Data,0,LH_ColSur),$B110,INDEX(LH_Data,0,LH_ColCat),BonusCat)))</f>
        <v/>
      </c>
      <c r="BG110" s="16" t="str">
        <f aca="false">IF(AJ110=0,"",IF(OR(NOT(LH_Ready),BF110=0),0,SUMPRODUCT(MAX((INDEX(LH_Data,0,LH_ColFirst)=$A110)*(INDEX(LH_Data,0,LH_ColSur)=$B110)*(INDEX(LH_Data,0,LH_ColCat)=BonusCat)*ROW(LH_Data)))))</f>
        <v/>
      </c>
      <c r="BH110" s="16" t="str">
        <f aca="false">IF(AJ110=0,"",IF(EOMONTH(AsOfDate,-1)&lt;AK110,-1,12*(YEAR(EOMONTH(AsOfDate,-1))-YEAR(AK110))+MONTH(EOMONTH(AsOfDate,-1))-MONTH(AK110)-IF(DAY(EOMONTH(AsOfDate,-1))&lt;MIN(DAY(AK110),DAY(EOMONTH(EOMONTH(AsOfDate,-1),0))),1,0)))</f>
        <v/>
      </c>
      <c r="BI110" s="16" t="str">
        <f aca="false">IF(AJ110=0,"",IF(OR(AL110&lt;2,AN110&gt;EOMONTH(AsOfDate,-1)),BH110,IF((AN110-1)&lt;AK110,-1,12*(YEAR((AN110-1))-YEAR(AK110))+MONTH((AN110-1))-MONTH(AK110)-IF(DAY((AN110-1))&lt;MIN(DAY(AK110),DAY(EOMONTH((AN110-1),0))),1,0))))</f>
        <v/>
      </c>
      <c r="BJ110" s="16" t="str">
        <f aca="false">IF(AJ110=0,"",IF(OR(AL110&lt;3,AO110&gt;EOMONTH(AsOfDate,-1)),BH110,IF((AO110-1)&lt;AK110,-1,12*(YEAR((AO110-1))-YEAR(AK110))+MONTH((AO110-1))-MONTH(AK110)-IF(DAY((AO110-1))&lt;MIN(DAY(AK110),DAY(EOMONTH((AO110-1),0))),1,0))))</f>
        <v/>
      </c>
      <c r="BK110" s="16"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16" t="str">
        <f aca="false">IF(AJ110=0,"",IF(AV110="FT",IF(AW110&lt;FT_First,"",IF(AW110&lt;FT_Y5,FT_First+FT_Int1*INT((AW110-FT_First)/FT_Int1),FT_Y5+FT_Int2*INT((AW110-FT_Y5)/FT_Int2))),IF(AV110="PT",IF(AW110&lt;PT_First,"",PT_First+PT_Int*INT((AW110-PT_First)/PT_Int)),"")))</f>
        <v/>
      </c>
      <c r="BM110" s="16" t="str">
        <f aca="false">IF(AJ110=0,"",IF((SchemeStart-1)&lt;AK110,-1,12*(YEAR((SchemeStart-1))-YEAR(AK110))+MONTH((SchemeStart-1))-MONTH(AK110)-IF(DAY((SchemeStart-1))&lt;MIN(DAY(AK110),DAY(EOMONTH((SchemeStart-1),0))),1,0)))</f>
        <v/>
      </c>
      <c r="BN110" s="16" t="str">
        <f aca="false">IF(AJ110=0,"",IF(OR(AL110&lt;2,AN110&gt;(SchemeStart-1)),BM110,IF((AN110-1)&lt;AK110,-1,12*(YEAR((AN110-1))-YEAR(AK110))+MONTH((AN110-1))-MONTH(AK110)-IF(DAY((AN110-1))&lt;MIN(DAY(AK110),DAY(EOMONTH((AN110-1),0))),1,0))))</f>
        <v/>
      </c>
      <c r="BO110" s="16" t="str">
        <f aca="false">IF(AJ110=0,"",IF(OR(AL110&lt;3,AO110&gt;(SchemeStart-1)),BM110,IF((AO110-1)&lt;AK110,-1,12*(YEAR((AO110-1))-YEAR(AK110))+MONTH((AO110-1))-MONTH(AK110)-IF(DAY((AO110-1))&lt;MIN(DAY(AK110),DAY(EOMONTH((AO110-1),0))),1,0))))</f>
        <v/>
      </c>
      <c r="BP110" s="16"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12"/>
      <c r="B111" s="12"/>
      <c r="C111" s="12"/>
      <c r="D111" s="13"/>
      <c r="E111" s="14" t="str">
        <f aca="false">IF(OR(AJ111=0,$D111=""),"",DATE(YEAR(AsOfDate)+IF(DATE(YEAR(AsOfDate),MONTH($D111),DAY($D111))&lt;=AsOfDate,1,0),MONTH($D111),DAY($D111)))</f>
        <v/>
      </c>
      <c r="F111" s="13"/>
      <c r="G111" s="13"/>
      <c r="H111" s="13"/>
      <c r="I111" s="13"/>
      <c r="J111" s="13"/>
      <c r="K111" s="14" t="str">
        <f aca="false">IF(AJ111=0,"",DATE(YEAR(AsOfDate)+IF(DATE(YEAR(AsOfDate),MONTH(AK111),DAY(AK111))&lt;=AsOfDate,1,0),MONTH(AK111),DAY(AK111)))</f>
        <v/>
      </c>
      <c r="L111" s="15" t="str">
        <f aca="false">IF(AJ111=0,"",ROUND((AsOfDate-AK111)/365.25,1))</f>
        <v/>
      </c>
      <c r="M111" s="16" t="str">
        <f aca="false">IF(AJ111=0,"",IF(AsOfDate&lt;AK111,"-",DATEDIF(AK111,AsOfDate,"y")&amp;"y "&amp;DATEDIF(AK111,AsOfDate,"ym")&amp;"m "&amp;DATEDIF(AK111,AsOfDate,"md")&amp;"d"))</f>
        <v/>
      </c>
      <c r="N111" s="17" t="str">
        <f aca="false">IF(AJ111=0,"",O111*HoursPerDay)</f>
        <v/>
      </c>
      <c r="O111" s="17" t="str">
        <f aca="false">IF(AJ111=0,"",MAX(0,BC111-BP111))</f>
        <v/>
      </c>
      <c r="P111" s="18"/>
      <c r="Q111" s="16"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16" t="str">
        <f aca="false">IF(AJ111=0,"",IF(AV111="None",IF(O111&gt;0,"No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IF(AJ111=0,"",IF(AV111="None","",EDATE(AK111,BE111)))</f>
        <v/>
      </c>
      <c r="T111" s="17" t="str">
        <f aca="false">IF(AJ111=0,"",IF(NOT(LH_Ready),"",IF($F111&gt;PFYDate,0,IF(LH_ColPeriod=0,W111-U111+V111,SUMIFS(INDEX(LH_Data,0,LH_ColAcc),INDEX(LH_Data,0,LH_ColFirst),$A111,INDEX(LH_Data,0,LH_ColSur),$B111,INDEX(LH_Data,0,LH_ColCat),BonusCat,INDEX(LH_Data,0,LH_ColPeriod),LH_OpenLabel)*UnitFactor))))</f>
        <v/>
      </c>
      <c r="U111" s="17" t="str">
        <f aca="false">IF(AJ111=0,"",IF(NOT(LH_Ready),"",SUMIFS(INDEX(LH_Data,0,LH_ColAcc),INDEX(LH_Data,0,LH_ColFirst),$A111,INDEX(LH_Data,0,LH_ColSur),$B111,INDEX(LH_Data,0,LH_ColCat),BonusCat,INDEX(LH_Data,0,LH_ColStart),"&gt;="&amp;AK111)*UnitFactor))</f>
        <v/>
      </c>
      <c r="V111" s="17" t="str">
        <f aca="false">IF(AJ111=0,"",IF(NOT(LH_Ready),"",SUMIFS(INDEX(LH_Data,0,LH_ColTaken),INDEX(LH_Data,0,LH_ColFirst),$A111,INDEX(LH_Data,0,LH_ColSur),$B111,INDEX(LH_Data,0,LH_ColCat),BonusCat,INDEX(LH_Data,0,LH_ColStart),"&gt;="&amp;AK111)*UnitFactor))</f>
        <v/>
      </c>
      <c r="W111" s="17" t="str">
        <f aca="false">IF(AJ111=0,"",IF(NOT(LH_Ready),"",IF(BG111=0,0,INDEX(INDEX(LH_Data,0,LH_ColClose),BG111-1)*UnitFactor)))</f>
        <v/>
      </c>
      <c r="X111" s="17" t="str">
        <f aca="false">IF(AJ111=0,"",(MAX(0,BC111-BP111)-MAX(0,BD111-BP111))*HoursPerDay)</f>
        <v/>
      </c>
      <c r="Y111" s="17"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16" t="str">
        <f aca="false">IF(OR(AJ111=0,Y111=""),"",IF(Y111&gt;0,"Yes","No"))</f>
        <v/>
      </c>
      <c r="AA111" s="16"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17" t="str">
        <f aca="false">IF(OR(AJ111=0,T111=""),"",MAX(0,BD111-BP111)*HoursPerDay-T111)</f>
        <v/>
      </c>
      <c r="AC111" s="16" t="str">
        <f aca="false">IF(AJ111=0,"",BF111)</f>
        <v/>
      </c>
      <c r="AD111" s="16"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17" t="str">
        <f aca="false">IF(AJ111=0,"",O111-MAX(0,BK111-BP111))</f>
        <v/>
      </c>
      <c r="AF111" s="14" t="str">
        <f aca="false">IF(OR(AJ111=0,AE111="",N(AE111)=0,BL111=""),"",EDATE(AK111,BL111))</f>
        <v/>
      </c>
      <c r="AG111" s="17" t="str">
        <f aca="false">IF(AJ111=0,"",MIN(BC111,BP111))</f>
        <v/>
      </c>
      <c r="AH111" s="12"/>
      <c r="AI111" s="12"/>
      <c r="AJ111" s="16" t="n">
        <f aca="false">IF(OR(LEN($A111&amp;$B111)=0,$F111=""),0,1)</f>
        <v>0</v>
      </c>
      <c r="AK111" s="14"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16" t="str">
        <f aca="false">IF(AJ111=0,"",COUNT($G111:$I111))</f>
        <v/>
      </c>
      <c r="AM111" s="14" t="str">
        <f aca="false">IF(AJ111=0,"",IFERROR(SMALL($G111:$I111,1),""))</f>
        <v/>
      </c>
      <c r="AN111" s="14" t="str">
        <f aca="false">IF(AJ111=0,"",IFERROR(SMALL($G111:$I111,2),""))</f>
        <v/>
      </c>
      <c r="AO111" s="14" t="str">
        <f aca="false">IF(AJ111=0,"",IFERROR(SMALL($G111:$I111,3),""))</f>
        <v/>
      </c>
      <c r="AP111" s="16" t="str">
        <f aca="false">IF(AJ111=0,"",IF(AM111="","",IF(AM111=$H111,"Part-Time",IF(AM111=$I111,"Full-Time","Casual"))))</f>
        <v/>
      </c>
      <c r="AQ111" s="16" t="str">
        <f aca="false">IF(AJ111=0,"",IF(AN111="","",IF(AN111=$H111,"Part-Time",IF(AN111=$I111,"Full-Time","Casual"))))</f>
        <v/>
      </c>
      <c r="AR111" s="16" t="str">
        <f aca="false">IF(AJ111=0,"",IF(AO111="","",IF(AO111=$H111,"Part-Time",IF(AO111=$I111,"Full-Time","Casual"))))</f>
        <v/>
      </c>
      <c r="AS111" s="16"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16" t="str">
        <f aca="false">IF(AJ111=0,"",IF(AL111&lt;2,"",IF(OR(ISNUMBER(SEARCH("full",AQ111)),UPPER(TRIM(AQ111))="FT",UPPER(TRIM(AQ111))="FTE"),"FT",IF(AND(OR(ISNUMBER(SEARCH("part",AQ111)),UPPER(TRIM(AQ111))="PT",UPPER(TRIM(AQ111))="PTE"),Apply2026="Yes",OR($P111="",N($P111)&gt;=PT_MinHours)),"PT","None"))))</f>
        <v/>
      </c>
      <c r="AU111" s="16" t="str">
        <f aca="false">IF(AJ111=0,"",IF(AL111&lt;3,"",IF(OR(ISNUMBER(SEARCH("full",AR111)),UPPER(TRIM(AR111))="FT",UPPER(TRIM(AR111))="FTE"),"FT",IF(AND(OR(ISNUMBER(SEARCH("part",AR111)),UPPER(TRIM(AR111))="PT",UPPER(TRIM(AR111))="PTE"),Apply2026="Yes",OR($P111="",N($P111)&gt;=PT_MinHours)),"PT","None"))))</f>
        <v/>
      </c>
      <c r="AV111" s="16" t="str">
        <f aca="false">IF(AJ111=0,"",IF(AND(AL111&gt;=3,AO111&lt;=AsOfDate),AU111,IF(AND(AL111&gt;=2,AN111&lt;=AsOfDate),AT111,AS111)))</f>
        <v/>
      </c>
      <c r="AW111" s="16" t="str">
        <f aca="false">IF(AJ111=0,"",IF(AsOfDate&lt;AK111,-1,12*(YEAR(AsOfDate)-YEAR(AK111))+MONTH(AsOfDate)-MONTH(AK111)-IF(DAY(AsOfDate)&lt;MIN(DAY(AK111),DAY(EOMONTH(AsOfDate,0))),1,0)))</f>
        <v/>
      </c>
      <c r="AX111" s="16" t="str">
        <f aca="false">IF(AJ111=0,"",IF(OR(AL111&lt;2,AN111&gt;AsOfDate),AW111,IF((AN111-1)&lt;AK111,-1,12*(YEAR((AN111-1))-YEAR(AK111))+MONTH((AN111-1))-MONTH(AK111)-IF(DAY((AN111-1))&lt;MIN(DAY(AK111),DAY(EOMONTH((AN111-1),0))),1,0))))</f>
        <v/>
      </c>
      <c r="AY111" s="16" t="str">
        <f aca="false">IF(AJ111=0,"",IF(OR(AL111&lt;3,AO111&gt;AsOfDate),AW111,IF((AO111-1)&lt;AK111,-1,12*(YEAR((AO111-1))-YEAR(AK111))+MONTH((AO111-1))-MONTH(AK111)-IF(DAY((AO111-1))&lt;MIN(DAY(AK111),DAY(EOMONTH((AO111-1),0))),1,0))))</f>
        <v/>
      </c>
      <c r="AZ111" s="16" t="str">
        <f aca="false">IF(AJ111=0,"",IF(PFYDate&lt;AK111,-1,12*(YEAR(PFYDate)-YEAR(AK111))+MONTH(PFYDate)-MONTH(AK111)-IF(DAY(PFYDate)&lt;MIN(DAY(AK111),DAY(EOMONTH(PFYDate,0))),1,0)))</f>
        <v/>
      </c>
      <c r="BA111" s="16" t="str">
        <f aca="false">IF(AJ111=0,"",IF(OR(AL111&lt;2,AN111&gt;PFYDate),AZ111,IF((AN111-1)&lt;AK111,-1,12*(YEAR((AN111-1))-YEAR(AK111))+MONTH((AN111-1))-MONTH(AK111)-IF(DAY((AN111-1))&lt;MIN(DAY(AK111),DAY(EOMONTH((AN111-1),0))),1,0))))</f>
        <v/>
      </c>
      <c r="BB111" s="16" t="str">
        <f aca="false">IF(AJ111=0,"",IF(OR(AL111&lt;3,AO111&gt;PFYDate),AZ111,IF((AO111-1)&lt;AK111,-1,12*(YEAR((AO111-1))-YEAR(AK111))+MONTH((AO111-1))-MONTH(AK111)-IF(DAY((AO111-1))&lt;MIN(DAY(AK111),DAY(EOMONTH((AO111-1),0))),1,0))))</f>
        <v/>
      </c>
      <c r="BC111" s="16"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16"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16" t="str">
        <f aca="false">IF(AJ111=0,"",IF(AV111="FT",IF(AW111&lt;FT_First,FT_First,IF(AW111&lt;FT_Y5,MIN(FT_Y5,FT_First+FT_Int1*(INT((AW111-FT_First)/FT_Int1)+1)),FT_Y5+12*INT((AW111-FT_Y5)/12)+FT_Int2*(INT(MOD(AW111-FT_Y5,12)/FT_Int2)+1))),IF(AV111="PT",IF(AW111&lt;PT_First,PT_First,PT_First+PT_Int*(INT((AW111-PT_First)/PT_Int)+1)),"")))</f>
        <v/>
      </c>
      <c r="BF111" s="16" t="str">
        <f aca="false">IF(AJ111=0,"",IF(NOT(LH_Ready),0,COUNTIFS(INDEX(LH_Data,0,LH_ColFirst),$A111,INDEX(LH_Data,0,LH_ColSur),$B111,INDEX(LH_Data,0,LH_ColCat),BonusCat)))</f>
        <v/>
      </c>
      <c r="BG111" s="16" t="str">
        <f aca="false">IF(AJ111=0,"",IF(OR(NOT(LH_Ready),BF111=0),0,SUMPRODUCT(MAX((INDEX(LH_Data,0,LH_ColFirst)=$A111)*(INDEX(LH_Data,0,LH_ColSur)=$B111)*(INDEX(LH_Data,0,LH_ColCat)=BonusCat)*ROW(LH_Data)))))</f>
        <v/>
      </c>
      <c r="BH111" s="16" t="str">
        <f aca="false">IF(AJ111=0,"",IF(EOMONTH(AsOfDate,-1)&lt;AK111,-1,12*(YEAR(EOMONTH(AsOfDate,-1))-YEAR(AK111))+MONTH(EOMONTH(AsOfDate,-1))-MONTH(AK111)-IF(DAY(EOMONTH(AsOfDate,-1))&lt;MIN(DAY(AK111),DAY(EOMONTH(EOMONTH(AsOfDate,-1),0))),1,0)))</f>
        <v/>
      </c>
      <c r="BI111" s="16" t="str">
        <f aca="false">IF(AJ111=0,"",IF(OR(AL111&lt;2,AN111&gt;EOMONTH(AsOfDate,-1)),BH111,IF((AN111-1)&lt;AK111,-1,12*(YEAR((AN111-1))-YEAR(AK111))+MONTH((AN111-1))-MONTH(AK111)-IF(DAY((AN111-1))&lt;MIN(DAY(AK111),DAY(EOMONTH((AN111-1),0))),1,0))))</f>
        <v/>
      </c>
      <c r="BJ111" s="16" t="str">
        <f aca="false">IF(AJ111=0,"",IF(OR(AL111&lt;3,AO111&gt;EOMONTH(AsOfDate,-1)),BH111,IF((AO111-1)&lt;AK111,-1,12*(YEAR((AO111-1))-YEAR(AK111))+MONTH((AO111-1))-MONTH(AK111)-IF(DAY((AO111-1))&lt;MIN(DAY(AK111),DAY(EOMONTH((AO111-1),0))),1,0))))</f>
        <v/>
      </c>
      <c r="BK111" s="16"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16" t="str">
        <f aca="false">IF(AJ111=0,"",IF(AV111="FT",IF(AW111&lt;FT_First,"",IF(AW111&lt;FT_Y5,FT_First+FT_Int1*INT((AW111-FT_First)/FT_Int1),FT_Y5+FT_Int2*INT((AW111-FT_Y5)/FT_Int2))),IF(AV111="PT",IF(AW111&lt;PT_First,"",PT_First+PT_Int*INT((AW111-PT_First)/PT_Int)),"")))</f>
        <v/>
      </c>
      <c r="BM111" s="16" t="str">
        <f aca="false">IF(AJ111=0,"",IF((SchemeStart-1)&lt;AK111,-1,12*(YEAR((SchemeStart-1))-YEAR(AK111))+MONTH((SchemeStart-1))-MONTH(AK111)-IF(DAY((SchemeStart-1))&lt;MIN(DAY(AK111),DAY(EOMONTH((SchemeStart-1),0))),1,0)))</f>
        <v/>
      </c>
      <c r="BN111" s="16" t="str">
        <f aca="false">IF(AJ111=0,"",IF(OR(AL111&lt;2,AN111&gt;(SchemeStart-1)),BM111,IF((AN111-1)&lt;AK111,-1,12*(YEAR((AN111-1))-YEAR(AK111))+MONTH((AN111-1))-MONTH(AK111)-IF(DAY((AN111-1))&lt;MIN(DAY(AK111),DAY(EOMONTH((AN111-1),0))),1,0))))</f>
        <v/>
      </c>
      <c r="BO111" s="16" t="str">
        <f aca="false">IF(AJ111=0,"",IF(OR(AL111&lt;3,AO111&gt;(SchemeStart-1)),BM111,IF((AO111-1)&lt;AK111,-1,12*(YEAR((AO111-1))-YEAR(AK111))+MONTH((AO111-1))-MONTH(AK111)-IF(DAY((AO111-1))&lt;MIN(DAY(AK111),DAY(EOMONTH((AO111-1),0))),1,0))))</f>
        <v/>
      </c>
      <c r="BP111" s="16"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12"/>
      <c r="B112" s="12"/>
      <c r="C112" s="12"/>
      <c r="D112" s="13"/>
      <c r="E112" s="14" t="str">
        <f aca="false">IF(OR(AJ112=0,$D112=""),"",DATE(YEAR(AsOfDate)+IF(DATE(YEAR(AsOfDate),MONTH($D112),DAY($D112))&lt;=AsOfDate,1,0),MONTH($D112),DAY($D112)))</f>
        <v/>
      </c>
      <c r="F112" s="13"/>
      <c r="G112" s="13"/>
      <c r="H112" s="13"/>
      <c r="I112" s="13"/>
      <c r="J112" s="13"/>
      <c r="K112" s="14" t="str">
        <f aca="false">IF(AJ112=0,"",DATE(YEAR(AsOfDate)+IF(DATE(YEAR(AsOfDate),MONTH(AK112),DAY(AK112))&lt;=AsOfDate,1,0),MONTH(AK112),DAY(AK112)))</f>
        <v/>
      </c>
      <c r="L112" s="15" t="str">
        <f aca="false">IF(AJ112=0,"",ROUND((AsOfDate-AK112)/365.25,1))</f>
        <v/>
      </c>
      <c r="M112" s="16" t="str">
        <f aca="false">IF(AJ112=0,"",IF(AsOfDate&lt;AK112,"-",DATEDIF(AK112,AsOfDate,"y")&amp;"y "&amp;DATEDIF(AK112,AsOfDate,"ym")&amp;"m "&amp;DATEDIF(AK112,AsOfDate,"md")&amp;"d"))</f>
        <v/>
      </c>
      <c r="N112" s="17" t="str">
        <f aca="false">IF(AJ112=0,"",O112*HoursPerDay)</f>
        <v/>
      </c>
      <c r="O112" s="17" t="str">
        <f aca="false">IF(AJ112=0,"",MAX(0,BC112-BP112))</f>
        <v/>
      </c>
      <c r="P112" s="18"/>
      <c r="Q112" s="16"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16" t="str">
        <f aca="false">IF(AJ112=0,"",IF(AV112="None",IF(O112&gt;0,"No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IF(AJ112=0,"",IF(AV112="None","",EDATE(AK112,BE112)))</f>
        <v/>
      </c>
      <c r="T112" s="17" t="str">
        <f aca="false">IF(AJ112=0,"",IF(NOT(LH_Ready),"",IF($F112&gt;PFYDate,0,IF(LH_ColPeriod=0,W112-U112+V112,SUMIFS(INDEX(LH_Data,0,LH_ColAcc),INDEX(LH_Data,0,LH_ColFirst),$A112,INDEX(LH_Data,0,LH_ColSur),$B112,INDEX(LH_Data,0,LH_ColCat),BonusCat,INDEX(LH_Data,0,LH_ColPeriod),LH_OpenLabel)*UnitFactor))))</f>
        <v/>
      </c>
      <c r="U112" s="17" t="str">
        <f aca="false">IF(AJ112=0,"",IF(NOT(LH_Ready),"",SUMIFS(INDEX(LH_Data,0,LH_ColAcc),INDEX(LH_Data,0,LH_ColFirst),$A112,INDEX(LH_Data,0,LH_ColSur),$B112,INDEX(LH_Data,0,LH_ColCat),BonusCat,INDEX(LH_Data,0,LH_ColStart),"&gt;="&amp;AK112)*UnitFactor))</f>
        <v/>
      </c>
      <c r="V112" s="17" t="str">
        <f aca="false">IF(AJ112=0,"",IF(NOT(LH_Ready),"",SUMIFS(INDEX(LH_Data,0,LH_ColTaken),INDEX(LH_Data,0,LH_ColFirst),$A112,INDEX(LH_Data,0,LH_ColSur),$B112,INDEX(LH_Data,0,LH_ColCat),BonusCat,INDEX(LH_Data,0,LH_ColStart),"&gt;="&amp;AK112)*UnitFactor))</f>
        <v/>
      </c>
      <c r="W112" s="17" t="str">
        <f aca="false">IF(AJ112=0,"",IF(NOT(LH_Ready),"",IF(BG112=0,0,INDEX(INDEX(LH_Data,0,LH_ColClose),BG112-1)*UnitFactor)))</f>
        <v/>
      </c>
      <c r="X112" s="17" t="str">
        <f aca="false">IF(AJ112=0,"",(MAX(0,BC112-BP112)-MAX(0,BD112-BP112))*HoursPerDay)</f>
        <v/>
      </c>
      <c r="Y112" s="17"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16" t="str">
        <f aca="false">IF(OR(AJ112=0,Y112=""),"",IF(Y112&gt;0,"Yes","No"))</f>
        <v/>
      </c>
      <c r="AA112" s="16"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17" t="str">
        <f aca="false">IF(OR(AJ112=0,T112=""),"",MAX(0,BD112-BP112)*HoursPerDay-T112)</f>
        <v/>
      </c>
      <c r="AC112" s="16" t="str">
        <f aca="false">IF(AJ112=0,"",BF112)</f>
        <v/>
      </c>
      <c r="AD112" s="16"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17" t="str">
        <f aca="false">IF(AJ112=0,"",O112-MAX(0,BK112-BP112))</f>
        <v/>
      </c>
      <c r="AF112" s="14" t="str">
        <f aca="false">IF(OR(AJ112=0,AE112="",N(AE112)=0,BL112=""),"",EDATE(AK112,BL112))</f>
        <v/>
      </c>
      <c r="AG112" s="17" t="str">
        <f aca="false">IF(AJ112=0,"",MIN(BC112,BP112))</f>
        <v/>
      </c>
      <c r="AH112" s="12"/>
      <c r="AI112" s="12"/>
      <c r="AJ112" s="16" t="n">
        <f aca="false">IF(OR(LEN($A112&amp;$B112)=0,$F112=""),0,1)</f>
        <v>0</v>
      </c>
      <c r="AK112" s="14"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16" t="str">
        <f aca="false">IF(AJ112=0,"",COUNT($G112:$I112))</f>
        <v/>
      </c>
      <c r="AM112" s="14" t="str">
        <f aca="false">IF(AJ112=0,"",IFERROR(SMALL($G112:$I112,1),""))</f>
        <v/>
      </c>
      <c r="AN112" s="14" t="str">
        <f aca="false">IF(AJ112=0,"",IFERROR(SMALL($G112:$I112,2),""))</f>
        <v/>
      </c>
      <c r="AO112" s="14" t="str">
        <f aca="false">IF(AJ112=0,"",IFERROR(SMALL($G112:$I112,3),""))</f>
        <v/>
      </c>
      <c r="AP112" s="16" t="str">
        <f aca="false">IF(AJ112=0,"",IF(AM112="","",IF(AM112=$H112,"Part-Time",IF(AM112=$I112,"Full-Time","Casual"))))</f>
        <v/>
      </c>
      <c r="AQ112" s="16" t="str">
        <f aca="false">IF(AJ112=0,"",IF(AN112="","",IF(AN112=$H112,"Part-Time",IF(AN112=$I112,"Full-Time","Casual"))))</f>
        <v/>
      </c>
      <c r="AR112" s="16" t="str">
        <f aca="false">IF(AJ112=0,"",IF(AO112="","",IF(AO112=$H112,"Part-Time",IF(AO112=$I112,"Full-Time","Casual"))))</f>
        <v/>
      </c>
      <c r="AS112" s="16"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16" t="str">
        <f aca="false">IF(AJ112=0,"",IF(AL112&lt;2,"",IF(OR(ISNUMBER(SEARCH("full",AQ112)),UPPER(TRIM(AQ112))="FT",UPPER(TRIM(AQ112))="FTE"),"FT",IF(AND(OR(ISNUMBER(SEARCH("part",AQ112)),UPPER(TRIM(AQ112))="PT",UPPER(TRIM(AQ112))="PTE"),Apply2026="Yes",OR($P112="",N($P112)&gt;=PT_MinHours)),"PT","None"))))</f>
        <v/>
      </c>
      <c r="AU112" s="16" t="str">
        <f aca="false">IF(AJ112=0,"",IF(AL112&lt;3,"",IF(OR(ISNUMBER(SEARCH("full",AR112)),UPPER(TRIM(AR112))="FT",UPPER(TRIM(AR112))="FTE"),"FT",IF(AND(OR(ISNUMBER(SEARCH("part",AR112)),UPPER(TRIM(AR112))="PT",UPPER(TRIM(AR112))="PTE"),Apply2026="Yes",OR($P112="",N($P112)&gt;=PT_MinHours)),"PT","None"))))</f>
        <v/>
      </c>
      <c r="AV112" s="16" t="str">
        <f aca="false">IF(AJ112=0,"",IF(AND(AL112&gt;=3,AO112&lt;=AsOfDate),AU112,IF(AND(AL112&gt;=2,AN112&lt;=AsOfDate),AT112,AS112)))</f>
        <v/>
      </c>
      <c r="AW112" s="16" t="str">
        <f aca="false">IF(AJ112=0,"",IF(AsOfDate&lt;AK112,-1,12*(YEAR(AsOfDate)-YEAR(AK112))+MONTH(AsOfDate)-MONTH(AK112)-IF(DAY(AsOfDate)&lt;MIN(DAY(AK112),DAY(EOMONTH(AsOfDate,0))),1,0)))</f>
        <v/>
      </c>
      <c r="AX112" s="16" t="str">
        <f aca="false">IF(AJ112=0,"",IF(OR(AL112&lt;2,AN112&gt;AsOfDate),AW112,IF((AN112-1)&lt;AK112,-1,12*(YEAR((AN112-1))-YEAR(AK112))+MONTH((AN112-1))-MONTH(AK112)-IF(DAY((AN112-1))&lt;MIN(DAY(AK112),DAY(EOMONTH((AN112-1),0))),1,0))))</f>
        <v/>
      </c>
      <c r="AY112" s="16" t="str">
        <f aca="false">IF(AJ112=0,"",IF(OR(AL112&lt;3,AO112&gt;AsOfDate),AW112,IF((AO112-1)&lt;AK112,-1,12*(YEAR((AO112-1))-YEAR(AK112))+MONTH((AO112-1))-MONTH(AK112)-IF(DAY((AO112-1))&lt;MIN(DAY(AK112),DAY(EOMONTH((AO112-1),0))),1,0))))</f>
        <v/>
      </c>
      <c r="AZ112" s="16" t="str">
        <f aca="false">IF(AJ112=0,"",IF(PFYDate&lt;AK112,-1,12*(YEAR(PFYDate)-YEAR(AK112))+MONTH(PFYDate)-MONTH(AK112)-IF(DAY(PFYDate)&lt;MIN(DAY(AK112),DAY(EOMONTH(PFYDate,0))),1,0)))</f>
        <v/>
      </c>
      <c r="BA112" s="16" t="str">
        <f aca="false">IF(AJ112=0,"",IF(OR(AL112&lt;2,AN112&gt;PFYDate),AZ112,IF((AN112-1)&lt;AK112,-1,12*(YEAR((AN112-1))-YEAR(AK112))+MONTH((AN112-1))-MONTH(AK112)-IF(DAY((AN112-1))&lt;MIN(DAY(AK112),DAY(EOMONTH((AN112-1),0))),1,0))))</f>
        <v/>
      </c>
      <c r="BB112" s="16" t="str">
        <f aca="false">IF(AJ112=0,"",IF(OR(AL112&lt;3,AO112&gt;PFYDate),AZ112,IF((AO112-1)&lt;AK112,-1,12*(YEAR((AO112-1))-YEAR(AK112))+MONTH((AO112-1))-MONTH(AK112)-IF(DAY((AO112-1))&lt;MIN(DAY(AK112),DAY(EOMONTH((AO112-1),0))),1,0))))</f>
        <v/>
      </c>
      <c r="BC112" s="16"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16"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16" t="str">
        <f aca="false">IF(AJ112=0,"",IF(AV112="FT",IF(AW112&lt;FT_First,FT_First,IF(AW112&lt;FT_Y5,MIN(FT_Y5,FT_First+FT_Int1*(INT((AW112-FT_First)/FT_Int1)+1)),FT_Y5+12*INT((AW112-FT_Y5)/12)+FT_Int2*(INT(MOD(AW112-FT_Y5,12)/FT_Int2)+1))),IF(AV112="PT",IF(AW112&lt;PT_First,PT_First,PT_First+PT_Int*(INT((AW112-PT_First)/PT_Int)+1)),"")))</f>
        <v/>
      </c>
      <c r="BF112" s="16" t="str">
        <f aca="false">IF(AJ112=0,"",IF(NOT(LH_Ready),0,COUNTIFS(INDEX(LH_Data,0,LH_ColFirst),$A112,INDEX(LH_Data,0,LH_ColSur),$B112,INDEX(LH_Data,0,LH_ColCat),BonusCat)))</f>
        <v/>
      </c>
      <c r="BG112" s="16" t="str">
        <f aca="false">IF(AJ112=0,"",IF(OR(NOT(LH_Ready),BF112=0),0,SUMPRODUCT(MAX((INDEX(LH_Data,0,LH_ColFirst)=$A112)*(INDEX(LH_Data,0,LH_ColSur)=$B112)*(INDEX(LH_Data,0,LH_ColCat)=BonusCat)*ROW(LH_Data)))))</f>
        <v/>
      </c>
      <c r="BH112" s="16" t="str">
        <f aca="false">IF(AJ112=0,"",IF(EOMONTH(AsOfDate,-1)&lt;AK112,-1,12*(YEAR(EOMONTH(AsOfDate,-1))-YEAR(AK112))+MONTH(EOMONTH(AsOfDate,-1))-MONTH(AK112)-IF(DAY(EOMONTH(AsOfDate,-1))&lt;MIN(DAY(AK112),DAY(EOMONTH(EOMONTH(AsOfDate,-1),0))),1,0)))</f>
        <v/>
      </c>
      <c r="BI112" s="16" t="str">
        <f aca="false">IF(AJ112=0,"",IF(OR(AL112&lt;2,AN112&gt;EOMONTH(AsOfDate,-1)),BH112,IF((AN112-1)&lt;AK112,-1,12*(YEAR((AN112-1))-YEAR(AK112))+MONTH((AN112-1))-MONTH(AK112)-IF(DAY((AN112-1))&lt;MIN(DAY(AK112),DAY(EOMONTH((AN112-1),0))),1,0))))</f>
        <v/>
      </c>
      <c r="BJ112" s="16" t="str">
        <f aca="false">IF(AJ112=0,"",IF(OR(AL112&lt;3,AO112&gt;EOMONTH(AsOfDate,-1)),BH112,IF((AO112-1)&lt;AK112,-1,12*(YEAR((AO112-1))-YEAR(AK112))+MONTH((AO112-1))-MONTH(AK112)-IF(DAY((AO112-1))&lt;MIN(DAY(AK112),DAY(EOMONTH((AO112-1),0))),1,0))))</f>
        <v/>
      </c>
      <c r="BK112" s="16"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16" t="str">
        <f aca="false">IF(AJ112=0,"",IF(AV112="FT",IF(AW112&lt;FT_First,"",IF(AW112&lt;FT_Y5,FT_First+FT_Int1*INT((AW112-FT_First)/FT_Int1),FT_Y5+FT_Int2*INT((AW112-FT_Y5)/FT_Int2))),IF(AV112="PT",IF(AW112&lt;PT_First,"",PT_First+PT_Int*INT((AW112-PT_First)/PT_Int)),"")))</f>
        <v/>
      </c>
      <c r="BM112" s="16" t="str">
        <f aca="false">IF(AJ112=0,"",IF((SchemeStart-1)&lt;AK112,-1,12*(YEAR((SchemeStart-1))-YEAR(AK112))+MONTH((SchemeStart-1))-MONTH(AK112)-IF(DAY((SchemeStart-1))&lt;MIN(DAY(AK112),DAY(EOMONTH((SchemeStart-1),0))),1,0)))</f>
        <v/>
      </c>
      <c r="BN112" s="16" t="str">
        <f aca="false">IF(AJ112=0,"",IF(OR(AL112&lt;2,AN112&gt;(SchemeStart-1)),BM112,IF((AN112-1)&lt;AK112,-1,12*(YEAR((AN112-1))-YEAR(AK112))+MONTH((AN112-1))-MONTH(AK112)-IF(DAY((AN112-1))&lt;MIN(DAY(AK112),DAY(EOMONTH((AN112-1),0))),1,0))))</f>
        <v/>
      </c>
      <c r="BO112" s="16" t="str">
        <f aca="false">IF(AJ112=0,"",IF(OR(AL112&lt;3,AO112&gt;(SchemeStart-1)),BM112,IF((AO112-1)&lt;AK112,-1,12*(YEAR((AO112-1))-YEAR(AK112))+MONTH((AO112-1))-MONTH(AK112)-IF(DAY((AO112-1))&lt;MIN(DAY(AK112),DAY(EOMONTH((AO112-1),0))),1,0))))</f>
        <v/>
      </c>
      <c r="BP112" s="16"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12"/>
      <c r="B113" s="12"/>
      <c r="C113" s="12"/>
      <c r="D113" s="13"/>
      <c r="E113" s="14" t="str">
        <f aca="false">IF(OR(AJ113=0,$D113=""),"",DATE(YEAR(AsOfDate)+IF(DATE(YEAR(AsOfDate),MONTH($D113),DAY($D113))&lt;=AsOfDate,1,0),MONTH($D113),DAY($D113)))</f>
        <v/>
      </c>
      <c r="F113" s="13"/>
      <c r="G113" s="13"/>
      <c r="H113" s="13"/>
      <c r="I113" s="13"/>
      <c r="J113" s="13"/>
      <c r="K113" s="14" t="str">
        <f aca="false">IF(AJ113=0,"",DATE(YEAR(AsOfDate)+IF(DATE(YEAR(AsOfDate),MONTH(AK113),DAY(AK113))&lt;=AsOfDate,1,0),MONTH(AK113),DAY(AK113)))</f>
        <v/>
      </c>
      <c r="L113" s="15" t="str">
        <f aca="false">IF(AJ113=0,"",ROUND((AsOfDate-AK113)/365.25,1))</f>
        <v/>
      </c>
      <c r="M113" s="16" t="str">
        <f aca="false">IF(AJ113=0,"",IF(AsOfDate&lt;AK113,"-",DATEDIF(AK113,AsOfDate,"y")&amp;"y "&amp;DATEDIF(AK113,AsOfDate,"ym")&amp;"m "&amp;DATEDIF(AK113,AsOfDate,"md")&amp;"d"))</f>
        <v/>
      </c>
      <c r="N113" s="17" t="str">
        <f aca="false">IF(AJ113=0,"",O113*HoursPerDay)</f>
        <v/>
      </c>
      <c r="O113" s="17" t="str">
        <f aca="false">IF(AJ113=0,"",MAX(0,BC113-BP113))</f>
        <v/>
      </c>
      <c r="P113" s="18"/>
      <c r="Q113" s="16"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16" t="str">
        <f aca="false">IF(AJ113=0,"",IF(AV113="None",IF(O113&gt;0,"No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IF(AJ113=0,"",IF(AV113="None","",EDATE(AK113,BE113)))</f>
        <v/>
      </c>
      <c r="T113" s="17" t="str">
        <f aca="false">IF(AJ113=0,"",IF(NOT(LH_Ready),"",IF($F113&gt;PFYDate,0,IF(LH_ColPeriod=0,W113-U113+V113,SUMIFS(INDEX(LH_Data,0,LH_ColAcc),INDEX(LH_Data,0,LH_ColFirst),$A113,INDEX(LH_Data,0,LH_ColSur),$B113,INDEX(LH_Data,0,LH_ColCat),BonusCat,INDEX(LH_Data,0,LH_ColPeriod),LH_OpenLabel)*UnitFactor))))</f>
        <v/>
      </c>
      <c r="U113" s="17" t="str">
        <f aca="false">IF(AJ113=0,"",IF(NOT(LH_Ready),"",SUMIFS(INDEX(LH_Data,0,LH_ColAcc),INDEX(LH_Data,0,LH_ColFirst),$A113,INDEX(LH_Data,0,LH_ColSur),$B113,INDEX(LH_Data,0,LH_ColCat),BonusCat,INDEX(LH_Data,0,LH_ColStart),"&gt;="&amp;AK113)*UnitFactor))</f>
        <v/>
      </c>
      <c r="V113" s="17" t="str">
        <f aca="false">IF(AJ113=0,"",IF(NOT(LH_Ready),"",SUMIFS(INDEX(LH_Data,0,LH_ColTaken),INDEX(LH_Data,0,LH_ColFirst),$A113,INDEX(LH_Data,0,LH_ColSur),$B113,INDEX(LH_Data,0,LH_ColCat),BonusCat,INDEX(LH_Data,0,LH_ColStart),"&gt;="&amp;AK113)*UnitFactor))</f>
        <v/>
      </c>
      <c r="W113" s="17" t="str">
        <f aca="false">IF(AJ113=0,"",IF(NOT(LH_Ready),"",IF(BG113=0,0,INDEX(INDEX(LH_Data,0,LH_ColClose),BG113-1)*UnitFactor)))</f>
        <v/>
      </c>
      <c r="X113" s="17" t="str">
        <f aca="false">IF(AJ113=0,"",(MAX(0,BC113-BP113)-MAX(0,BD113-BP113))*HoursPerDay)</f>
        <v/>
      </c>
      <c r="Y113" s="17"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16" t="str">
        <f aca="false">IF(OR(AJ113=0,Y113=""),"",IF(Y113&gt;0,"Yes","No"))</f>
        <v/>
      </c>
      <c r="AA113" s="16"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17" t="str">
        <f aca="false">IF(OR(AJ113=0,T113=""),"",MAX(0,BD113-BP113)*HoursPerDay-T113)</f>
        <v/>
      </c>
      <c r="AC113" s="16" t="str">
        <f aca="false">IF(AJ113=0,"",BF113)</f>
        <v/>
      </c>
      <c r="AD113" s="16"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17" t="str">
        <f aca="false">IF(AJ113=0,"",O113-MAX(0,BK113-BP113))</f>
        <v/>
      </c>
      <c r="AF113" s="14" t="str">
        <f aca="false">IF(OR(AJ113=0,AE113="",N(AE113)=0,BL113=""),"",EDATE(AK113,BL113))</f>
        <v/>
      </c>
      <c r="AG113" s="17" t="str">
        <f aca="false">IF(AJ113=0,"",MIN(BC113,BP113))</f>
        <v/>
      </c>
      <c r="AH113" s="12"/>
      <c r="AI113" s="12"/>
      <c r="AJ113" s="16" t="n">
        <f aca="false">IF(OR(LEN($A113&amp;$B113)=0,$F113=""),0,1)</f>
        <v>0</v>
      </c>
      <c r="AK113" s="14"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16" t="str">
        <f aca="false">IF(AJ113=0,"",COUNT($G113:$I113))</f>
        <v/>
      </c>
      <c r="AM113" s="14" t="str">
        <f aca="false">IF(AJ113=0,"",IFERROR(SMALL($G113:$I113,1),""))</f>
        <v/>
      </c>
      <c r="AN113" s="14" t="str">
        <f aca="false">IF(AJ113=0,"",IFERROR(SMALL($G113:$I113,2),""))</f>
        <v/>
      </c>
      <c r="AO113" s="14" t="str">
        <f aca="false">IF(AJ113=0,"",IFERROR(SMALL($G113:$I113,3),""))</f>
        <v/>
      </c>
      <c r="AP113" s="16" t="str">
        <f aca="false">IF(AJ113=0,"",IF(AM113="","",IF(AM113=$H113,"Part-Time",IF(AM113=$I113,"Full-Time","Casual"))))</f>
        <v/>
      </c>
      <c r="AQ113" s="16" t="str">
        <f aca="false">IF(AJ113=0,"",IF(AN113="","",IF(AN113=$H113,"Part-Time",IF(AN113=$I113,"Full-Time","Casual"))))</f>
        <v/>
      </c>
      <c r="AR113" s="16" t="str">
        <f aca="false">IF(AJ113=0,"",IF(AO113="","",IF(AO113=$H113,"Part-Time",IF(AO113=$I113,"Full-Time","Casual"))))</f>
        <v/>
      </c>
      <c r="AS113" s="16"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16" t="str">
        <f aca="false">IF(AJ113=0,"",IF(AL113&lt;2,"",IF(OR(ISNUMBER(SEARCH("full",AQ113)),UPPER(TRIM(AQ113))="FT",UPPER(TRIM(AQ113))="FTE"),"FT",IF(AND(OR(ISNUMBER(SEARCH("part",AQ113)),UPPER(TRIM(AQ113))="PT",UPPER(TRIM(AQ113))="PTE"),Apply2026="Yes",OR($P113="",N($P113)&gt;=PT_MinHours)),"PT","None"))))</f>
        <v/>
      </c>
      <c r="AU113" s="16" t="str">
        <f aca="false">IF(AJ113=0,"",IF(AL113&lt;3,"",IF(OR(ISNUMBER(SEARCH("full",AR113)),UPPER(TRIM(AR113))="FT",UPPER(TRIM(AR113))="FTE"),"FT",IF(AND(OR(ISNUMBER(SEARCH("part",AR113)),UPPER(TRIM(AR113))="PT",UPPER(TRIM(AR113))="PTE"),Apply2026="Yes",OR($P113="",N($P113)&gt;=PT_MinHours)),"PT","None"))))</f>
        <v/>
      </c>
      <c r="AV113" s="16" t="str">
        <f aca="false">IF(AJ113=0,"",IF(AND(AL113&gt;=3,AO113&lt;=AsOfDate),AU113,IF(AND(AL113&gt;=2,AN113&lt;=AsOfDate),AT113,AS113)))</f>
        <v/>
      </c>
      <c r="AW113" s="16" t="str">
        <f aca="false">IF(AJ113=0,"",IF(AsOfDate&lt;AK113,-1,12*(YEAR(AsOfDate)-YEAR(AK113))+MONTH(AsOfDate)-MONTH(AK113)-IF(DAY(AsOfDate)&lt;MIN(DAY(AK113),DAY(EOMONTH(AsOfDate,0))),1,0)))</f>
        <v/>
      </c>
      <c r="AX113" s="16" t="str">
        <f aca="false">IF(AJ113=0,"",IF(OR(AL113&lt;2,AN113&gt;AsOfDate),AW113,IF((AN113-1)&lt;AK113,-1,12*(YEAR((AN113-1))-YEAR(AK113))+MONTH((AN113-1))-MONTH(AK113)-IF(DAY((AN113-1))&lt;MIN(DAY(AK113),DAY(EOMONTH((AN113-1),0))),1,0))))</f>
        <v/>
      </c>
      <c r="AY113" s="16" t="str">
        <f aca="false">IF(AJ113=0,"",IF(OR(AL113&lt;3,AO113&gt;AsOfDate),AW113,IF((AO113-1)&lt;AK113,-1,12*(YEAR((AO113-1))-YEAR(AK113))+MONTH((AO113-1))-MONTH(AK113)-IF(DAY((AO113-1))&lt;MIN(DAY(AK113),DAY(EOMONTH((AO113-1),0))),1,0))))</f>
        <v/>
      </c>
      <c r="AZ113" s="16" t="str">
        <f aca="false">IF(AJ113=0,"",IF(PFYDate&lt;AK113,-1,12*(YEAR(PFYDate)-YEAR(AK113))+MONTH(PFYDate)-MONTH(AK113)-IF(DAY(PFYDate)&lt;MIN(DAY(AK113),DAY(EOMONTH(PFYDate,0))),1,0)))</f>
        <v/>
      </c>
      <c r="BA113" s="16" t="str">
        <f aca="false">IF(AJ113=0,"",IF(OR(AL113&lt;2,AN113&gt;PFYDate),AZ113,IF((AN113-1)&lt;AK113,-1,12*(YEAR((AN113-1))-YEAR(AK113))+MONTH((AN113-1))-MONTH(AK113)-IF(DAY((AN113-1))&lt;MIN(DAY(AK113),DAY(EOMONTH((AN113-1),0))),1,0))))</f>
        <v/>
      </c>
      <c r="BB113" s="16" t="str">
        <f aca="false">IF(AJ113=0,"",IF(OR(AL113&lt;3,AO113&gt;PFYDate),AZ113,IF((AO113-1)&lt;AK113,-1,12*(YEAR((AO113-1))-YEAR(AK113))+MONTH((AO113-1))-MONTH(AK113)-IF(DAY((AO113-1))&lt;MIN(DAY(AK113),DAY(EOMONTH((AO113-1),0))),1,0))))</f>
        <v/>
      </c>
      <c r="BC113" s="16"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16"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16" t="str">
        <f aca="false">IF(AJ113=0,"",IF(AV113="FT",IF(AW113&lt;FT_First,FT_First,IF(AW113&lt;FT_Y5,MIN(FT_Y5,FT_First+FT_Int1*(INT((AW113-FT_First)/FT_Int1)+1)),FT_Y5+12*INT((AW113-FT_Y5)/12)+FT_Int2*(INT(MOD(AW113-FT_Y5,12)/FT_Int2)+1))),IF(AV113="PT",IF(AW113&lt;PT_First,PT_First,PT_First+PT_Int*(INT((AW113-PT_First)/PT_Int)+1)),"")))</f>
        <v/>
      </c>
      <c r="BF113" s="16" t="str">
        <f aca="false">IF(AJ113=0,"",IF(NOT(LH_Ready),0,COUNTIFS(INDEX(LH_Data,0,LH_ColFirst),$A113,INDEX(LH_Data,0,LH_ColSur),$B113,INDEX(LH_Data,0,LH_ColCat),BonusCat)))</f>
        <v/>
      </c>
      <c r="BG113" s="16" t="str">
        <f aca="false">IF(AJ113=0,"",IF(OR(NOT(LH_Ready),BF113=0),0,SUMPRODUCT(MAX((INDEX(LH_Data,0,LH_ColFirst)=$A113)*(INDEX(LH_Data,0,LH_ColSur)=$B113)*(INDEX(LH_Data,0,LH_ColCat)=BonusCat)*ROW(LH_Data)))))</f>
        <v/>
      </c>
      <c r="BH113" s="16" t="str">
        <f aca="false">IF(AJ113=0,"",IF(EOMONTH(AsOfDate,-1)&lt;AK113,-1,12*(YEAR(EOMONTH(AsOfDate,-1))-YEAR(AK113))+MONTH(EOMONTH(AsOfDate,-1))-MONTH(AK113)-IF(DAY(EOMONTH(AsOfDate,-1))&lt;MIN(DAY(AK113),DAY(EOMONTH(EOMONTH(AsOfDate,-1),0))),1,0)))</f>
        <v/>
      </c>
      <c r="BI113" s="16" t="str">
        <f aca="false">IF(AJ113=0,"",IF(OR(AL113&lt;2,AN113&gt;EOMONTH(AsOfDate,-1)),BH113,IF((AN113-1)&lt;AK113,-1,12*(YEAR((AN113-1))-YEAR(AK113))+MONTH((AN113-1))-MONTH(AK113)-IF(DAY((AN113-1))&lt;MIN(DAY(AK113),DAY(EOMONTH((AN113-1),0))),1,0))))</f>
        <v/>
      </c>
      <c r="BJ113" s="16" t="str">
        <f aca="false">IF(AJ113=0,"",IF(OR(AL113&lt;3,AO113&gt;EOMONTH(AsOfDate,-1)),BH113,IF((AO113-1)&lt;AK113,-1,12*(YEAR((AO113-1))-YEAR(AK113))+MONTH((AO113-1))-MONTH(AK113)-IF(DAY((AO113-1))&lt;MIN(DAY(AK113),DAY(EOMONTH((AO113-1),0))),1,0))))</f>
        <v/>
      </c>
      <c r="BK113" s="16"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16" t="str">
        <f aca="false">IF(AJ113=0,"",IF(AV113="FT",IF(AW113&lt;FT_First,"",IF(AW113&lt;FT_Y5,FT_First+FT_Int1*INT((AW113-FT_First)/FT_Int1),FT_Y5+FT_Int2*INT((AW113-FT_Y5)/FT_Int2))),IF(AV113="PT",IF(AW113&lt;PT_First,"",PT_First+PT_Int*INT((AW113-PT_First)/PT_Int)),"")))</f>
        <v/>
      </c>
      <c r="BM113" s="16" t="str">
        <f aca="false">IF(AJ113=0,"",IF((SchemeStart-1)&lt;AK113,-1,12*(YEAR((SchemeStart-1))-YEAR(AK113))+MONTH((SchemeStart-1))-MONTH(AK113)-IF(DAY((SchemeStart-1))&lt;MIN(DAY(AK113),DAY(EOMONTH((SchemeStart-1),0))),1,0)))</f>
        <v/>
      </c>
      <c r="BN113" s="16" t="str">
        <f aca="false">IF(AJ113=0,"",IF(OR(AL113&lt;2,AN113&gt;(SchemeStart-1)),BM113,IF((AN113-1)&lt;AK113,-1,12*(YEAR((AN113-1))-YEAR(AK113))+MONTH((AN113-1))-MONTH(AK113)-IF(DAY((AN113-1))&lt;MIN(DAY(AK113),DAY(EOMONTH((AN113-1),0))),1,0))))</f>
        <v/>
      </c>
      <c r="BO113" s="16" t="str">
        <f aca="false">IF(AJ113=0,"",IF(OR(AL113&lt;3,AO113&gt;(SchemeStart-1)),BM113,IF((AO113-1)&lt;AK113,-1,12*(YEAR((AO113-1))-YEAR(AK113))+MONTH((AO113-1))-MONTH(AK113)-IF(DAY((AO113-1))&lt;MIN(DAY(AK113),DAY(EOMONTH((AO113-1),0))),1,0))))</f>
        <v/>
      </c>
      <c r="BP113" s="16"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12"/>
      <c r="B114" s="12"/>
      <c r="C114" s="12"/>
      <c r="D114" s="13"/>
      <c r="E114" s="14" t="str">
        <f aca="false">IF(OR(AJ114=0,$D114=""),"",DATE(YEAR(AsOfDate)+IF(DATE(YEAR(AsOfDate),MONTH($D114),DAY($D114))&lt;=AsOfDate,1,0),MONTH($D114),DAY($D114)))</f>
        <v/>
      </c>
      <c r="F114" s="13"/>
      <c r="G114" s="13"/>
      <c r="H114" s="13"/>
      <c r="I114" s="13"/>
      <c r="J114" s="13"/>
      <c r="K114" s="14" t="str">
        <f aca="false">IF(AJ114=0,"",DATE(YEAR(AsOfDate)+IF(DATE(YEAR(AsOfDate),MONTH(AK114),DAY(AK114))&lt;=AsOfDate,1,0),MONTH(AK114),DAY(AK114)))</f>
        <v/>
      </c>
      <c r="L114" s="15" t="str">
        <f aca="false">IF(AJ114=0,"",ROUND((AsOfDate-AK114)/365.25,1))</f>
        <v/>
      </c>
      <c r="M114" s="16" t="str">
        <f aca="false">IF(AJ114=0,"",IF(AsOfDate&lt;AK114,"-",DATEDIF(AK114,AsOfDate,"y")&amp;"y "&amp;DATEDIF(AK114,AsOfDate,"ym")&amp;"m "&amp;DATEDIF(AK114,AsOfDate,"md")&amp;"d"))</f>
        <v/>
      </c>
      <c r="N114" s="17" t="str">
        <f aca="false">IF(AJ114=0,"",O114*HoursPerDay)</f>
        <v/>
      </c>
      <c r="O114" s="17" t="str">
        <f aca="false">IF(AJ114=0,"",MAX(0,BC114-BP114))</f>
        <v/>
      </c>
      <c r="P114" s="18"/>
      <c r="Q114" s="16"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16" t="str">
        <f aca="false">IF(AJ114=0,"",IF(AV114="None",IF(O114&gt;0,"No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IF(AJ114=0,"",IF(AV114="None","",EDATE(AK114,BE114)))</f>
        <v/>
      </c>
      <c r="T114" s="17" t="str">
        <f aca="false">IF(AJ114=0,"",IF(NOT(LH_Ready),"",IF($F114&gt;PFYDate,0,IF(LH_ColPeriod=0,W114-U114+V114,SUMIFS(INDEX(LH_Data,0,LH_ColAcc),INDEX(LH_Data,0,LH_ColFirst),$A114,INDEX(LH_Data,0,LH_ColSur),$B114,INDEX(LH_Data,0,LH_ColCat),BonusCat,INDEX(LH_Data,0,LH_ColPeriod),LH_OpenLabel)*UnitFactor))))</f>
        <v/>
      </c>
      <c r="U114" s="17" t="str">
        <f aca="false">IF(AJ114=0,"",IF(NOT(LH_Ready),"",SUMIFS(INDEX(LH_Data,0,LH_ColAcc),INDEX(LH_Data,0,LH_ColFirst),$A114,INDEX(LH_Data,0,LH_ColSur),$B114,INDEX(LH_Data,0,LH_ColCat),BonusCat,INDEX(LH_Data,0,LH_ColStart),"&gt;="&amp;AK114)*UnitFactor))</f>
        <v/>
      </c>
      <c r="V114" s="17" t="str">
        <f aca="false">IF(AJ114=0,"",IF(NOT(LH_Ready),"",SUMIFS(INDEX(LH_Data,0,LH_ColTaken),INDEX(LH_Data,0,LH_ColFirst),$A114,INDEX(LH_Data,0,LH_ColSur),$B114,INDEX(LH_Data,0,LH_ColCat),BonusCat,INDEX(LH_Data,0,LH_ColStart),"&gt;="&amp;AK114)*UnitFactor))</f>
        <v/>
      </c>
      <c r="W114" s="17" t="str">
        <f aca="false">IF(AJ114=0,"",IF(NOT(LH_Ready),"",IF(BG114=0,0,INDEX(INDEX(LH_Data,0,LH_ColClose),BG114-1)*UnitFactor)))</f>
        <v/>
      </c>
      <c r="X114" s="17" t="str">
        <f aca="false">IF(AJ114=0,"",(MAX(0,BC114-BP114)-MAX(0,BD114-BP114))*HoursPerDay)</f>
        <v/>
      </c>
      <c r="Y114" s="17"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16" t="str">
        <f aca="false">IF(OR(AJ114=0,Y114=""),"",IF(Y114&gt;0,"Yes","No"))</f>
        <v/>
      </c>
      <c r="AA114" s="16"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17" t="str">
        <f aca="false">IF(OR(AJ114=0,T114=""),"",MAX(0,BD114-BP114)*HoursPerDay-T114)</f>
        <v/>
      </c>
      <c r="AC114" s="16" t="str">
        <f aca="false">IF(AJ114=0,"",BF114)</f>
        <v/>
      </c>
      <c r="AD114" s="16"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17" t="str">
        <f aca="false">IF(AJ114=0,"",O114-MAX(0,BK114-BP114))</f>
        <v/>
      </c>
      <c r="AF114" s="14" t="str">
        <f aca="false">IF(OR(AJ114=0,AE114="",N(AE114)=0,BL114=""),"",EDATE(AK114,BL114))</f>
        <v/>
      </c>
      <c r="AG114" s="17" t="str">
        <f aca="false">IF(AJ114=0,"",MIN(BC114,BP114))</f>
        <v/>
      </c>
      <c r="AH114" s="12"/>
      <c r="AI114" s="12"/>
      <c r="AJ114" s="16" t="n">
        <f aca="false">IF(OR(LEN($A114&amp;$B114)=0,$F114=""),0,1)</f>
        <v>0</v>
      </c>
      <c r="AK114" s="14"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16" t="str">
        <f aca="false">IF(AJ114=0,"",COUNT($G114:$I114))</f>
        <v/>
      </c>
      <c r="AM114" s="14" t="str">
        <f aca="false">IF(AJ114=0,"",IFERROR(SMALL($G114:$I114,1),""))</f>
        <v/>
      </c>
      <c r="AN114" s="14" t="str">
        <f aca="false">IF(AJ114=0,"",IFERROR(SMALL($G114:$I114,2),""))</f>
        <v/>
      </c>
      <c r="AO114" s="14" t="str">
        <f aca="false">IF(AJ114=0,"",IFERROR(SMALL($G114:$I114,3),""))</f>
        <v/>
      </c>
      <c r="AP114" s="16" t="str">
        <f aca="false">IF(AJ114=0,"",IF(AM114="","",IF(AM114=$H114,"Part-Time",IF(AM114=$I114,"Full-Time","Casual"))))</f>
        <v/>
      </c>
      <c r="AQ114" s="16" t="str">
        <f aca="false">IF(AJ114=0,"",IF(AN114="","",IF(AN114=$H114,"Part-Time",IF(AN114=$I114,"Full-Time","Casual"))))</f>
        <v/>
      </c>
      <c r="AR114" s="16" t="str">
        <f aca="false">IF(AJ114=0,"",IF(AO114="","",IF(AO114=$H114,"Part-Time",IF(AO114=$I114,"Full-Time","Casual"))))</f>
        <v/>
      </c>
      <c r="AS114" s="16"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16" t="str">
        <f aca="false">IF(AJ114=0,"",IF(AL114&lt;2,"",IF(OR(ISNUMBER(SEARCH("full",AQ114)),UPPER(TRIM(AQ114))="FT",UPPER(TRIM(AQ114))="FTE"),"FT",IF(AND(OR(ISNUMBER(SEARCH("part",AQ114)),UPPER(TRIM(AQ114))="PT",UPPER(TRIM(AQ114))="PTE"),Apply2026="Yes",OR($P114="",N($P114)&gt;=PT_MinHours)),"PT","None"))))</f>
        <v/>
      </c>
      <c r="AU114" s="16" t="str">
        <f aca="false">IF(AJ114=0,"",IF(AL114&lt;3,"",IF(OR(ISNUMBER(SEARCH("full",AR114)),UPPER(TRIM(AR114))="FT",UPPER(TRIM(AR114))="FTE"),"FT",IF(AND(OR(ISNUMBER(SEARCH("part",AR114)),UPPER(TRIM(AR114))="PT",UPPER(TRIM(AR114))="PTE"),Apply2026="Yes",OR($P114="",N($P114)&gt;=PT_MinHours)),"PT","None"))))</f>
        <v/>
      </c>
      <c r="AV114" s="16" t="str">
        <f aca="false">IF(AJ114=0,"",IF(AND(AL114&gt;=3,AO114&lt;=AsOfDate),AU114,IF(AND(AL114&gt;=2,AN114&lt;=AsOfDate),AT114,AS114)))</f>
        <v/>
      </c>
      <c r="AW114" s="16" t="str">
        <f aca="false">IF(AJ114=0,"",IF(AsOfDate&lt;AK114,-1,12*(YEAR(AsOfDate)-YEAR(AK114))+MONTH(AsOfDate)-MONTH(AK114)-IF(DAY(AsOfDate)&lt;MIN(DAY(AK114),DAY(EOMONTH(AsOfDate,0))),1,0)))</f>
        <v/>
      </c>
      <c r="AX114" s="16" t="str">
        <f aca="false">IF(AJ114=0,"",IF(OR(AL114&lt;2,AN114&gt;AsOfDate),AW114,IF((AN114-1)&lt;AK114,-1,12*(YEAR((AN114-1))-YEAR(AK114))+MONTH((AN114-1))-MONTH(AK114)-IF(DAY((AN114-1))&lt;MIN(DAY(AK114),DAY(EOMONTH((AN114-1),0))),1,0))))</f>
        <v/>
      </c>
      <c r="AY114" s="16" t="str">
        <f aca="false">IF(AJ114=0,"",IF(OR(AL114&lt;3,AO114&gt;AsOfDate),AW114,IF((AO114-1)&lt;AK114,-1,12*(YEAR((AO114-1))-YEAR(AK114))+MONTH((AO114-1))-MONTH(AK114)-IF(DAY((AO114-1))&lt;MIN(DAY(AK114),DAY(EOMONTH((AO114-1),0))),1,0))))</f>
        <v/>
      </c>
      <c r="AZ114" s="16" t="str">
        <f aca="false">IF(AJ114=0,"",IF(PFYDate&lt;AK114,-1,12*(YEAR(PFYDate)-YEAR(AK114))+MONTH(PFYDate)-MONTH(AK114)-IF(DAY(PFYDate)&lt;MIN(DAY(AK114),DAY(EOMONTH(PFYDate,0))),1,0)))</f>
        <v/>
      </c>
      <c r="BA114" s="16" t="str">
        <f aca="false">IF(AJ114=0,"",IF(OR(AL114&lt;2,AN114&gt;PFYDate),AZ114,IF((AN114-1)&lt;AK114,-1,12*(YEAR((AN114-1))-YEAR(AK114))+MONTH((AN114-1))-MONTH(AK114)-IF(DAY((AN114-1))&lt;MIN(DAY(AK114),DAY(EOMONTH((AN114-1),0))),1,0))))</f>
        <v/>
      </c>
      <c r="BB114" s="16" t="str">
        <f aca="false">IF(AJ114=0,"",IF(OR(AL114&lt;3,AO114&gt;PFYDate),AZ114,IF((AO114-1)&lt;AK114,-1,12*(YEAR((AO114-1))-YEAR(AK114))+MONTH((AO114-1))-MONTH(AK114)-IF(DAY((AO114-1))&lt;MIN(DAY(AK114),DAY(EOMONTH((AO114-1),0))),1,0))))</f>
        <v/>
      </c>
      <c r="BC114" s="16"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16"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16" t="str">
        <f aca="false">IF(AJ114=0,"",IF(AV114="FT",IF(AW114&lt;FT_First,FT_First,IF(AW114&lt;FT_Y5,MIN(FT_Y5,FT_First+FT_Int1*(INT((AW114-FT_First)/FT_Int1)+1)),FT_Y5+12*INT((AW114-FT_Y5)/12)+FT_Int2*(INT(MOD(AW114-FT_Y5,12)/FT_Int2)+1))),IF(AV114="PT",IF(AW114&lt;PT_First,PT_First,PT_First+PT_Int*(INT((AW114-PT_First)/PT_Int)+1)),"")))</f>
        <v/>
      </c>
      <c r="BF114" s="16" t="str">
        <f aca="false">IF(AJ114=0,"",IF(NOT(LH_Ready),0,COUNTIFS(INDEX(LH_Data,0,LH_ColFirst),$A114,INDEX(LH_Data,0,LH_ColSur),$B114,INDEX(LH_Data,0,LH_ColCat),BonusCat)))</f>
        <v/>
      </c>
      <c r="BG114" s="16" t="str">
        <f aca="false">IF(AJ114=0,"",IF(OR(NOT(LH_Ready),BF114=0),0,SUMPRODUCT(MAX((INDEX(LH_Data,0,LH_ColFirst)=$A114)*(INDEX(LH_Data,0,LH_ColSur)=$B114)*(INDEX(LH_Data,0,LH_ColCat)=BonusCat)*ROW(LH_Data)))))</f>
        <v/>
      </c>
      <c r="BH114" s="16" t="str">
        <f aca="false">IF(AJ114=0,"",IF(EOMONTH(AsOfDate,-1)&lt;AK114,-1,12*(YEAR(EOMONTH(AsOfDate,-1))-YEAR(AK114))+MONTH(EOMONTH(AsOfDate,-1))-MONTH(AK114)-IF(DAY(EOMONTH(AsOfDate,-1))&lt;MIN(DAY(AK114),DAY(EOMONTH(EOMONTH(AsOfDate,-1),0))),1,0)))</f>
        <v/>
      </c>
      <c r="BI114" s="16" t="str">
        <f aca="false">IF(AJ114=0,"",IF(OR(AL114&lt;2,AN114&gt;EOMONTH(AsOfDate,-1)),BH114,IF((AN114-1)&lt;AK114,-1,12*(YEAR((AN114-1))-YEAR(AK114))+MONTH((AN114-1))-MONTH(AK114)-IF(DAY((AN114-1))&lt;MIN(DAY(AK114),DAY(EOMONTH((AN114-1),0))),1,0))))</f>
        <v/>
      </c>
      <c r="BJ114" s="16" t="str">
        <f aca="false">IF(AJ114=0,"",IF(OR(AL114&lt;3,AO114&gt;EOMONTH(AsOfDate,-1)),BH114,IF((AO114-1)&lt;AK114,-1,12*(YEAR((AO114-1))-YEAR(AK114))+MONTH((AO114-1))-MONTH(AK114)-IF(DAY((AO114-1))&lt;MIN(DAY(AK114),DAY(EOMONTH((AO114-1),0))),1,0))))</f>
        <v/>
      </c>
      <c r="BK114" s="16"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16" t="str">
        <f aca="false">IF(AJ114=0,"",IF(AV114="FT",IF(AW114&lt;FT_First,"",IF(AW114&lt;FT_Y5,FT_First+FT_Int1*INT((AW114-FT_First)/FT_Int1),FT_Y5+FT_Int2*INT((AW114-FT_Y5)/FT_Int2))),IF(AV114="PT",IF(AW114&lt;PT_First,"",PT_First+PT_Int*INT((AW114-PT_First)/PT_Int)),"")))</f>
        <v/>
      </c>
      <c r="BM114" s="16" t="str">
        <f aca="false">IF(AJ114=0,"",IF((SchemeStart-1)&lt;AK114,-1,12*(YEAR((SchemeStart-1))-YEAR(AK114))+MONTH((SchemeStart-1))-MONTH(AK114)-IF(DAY((SchemeStart-1))&lt;MIN(DAY(AK114),DAY(EOMONTH((SchemeStart-1),0))),1,0)))</f>
        <v/>
      </c>
      <c r="BN114" s="16" t="str">
        <f aca="false">IF(AJ114=0,"",IF(OR(AL114&lt;2,AN114&gt;(SchemeStart-1)),BM114,IF((AN114-1)&lt;AK114,-1,12*(YEAR((AN114-1))-YEAR(AK114))+MONTH((AN114-1))-MONTH(AK114)-IF(DAY((AN114-1))&lt;MIN(DAY(AK114),DAY(EOMONTH((AN114-1),0))),1,0))))</f>
        <v/>
      </c>
      <c r="BO114" s="16" t="str">
        <f aca="false">IF(AJ114=0,"",IF(OR(AL114&lt;3,AO114&gt;(SchemeStart-1)),BM114,IF((AO114-1)&lt;AK114,-1,12*(YEAR((AO114-1))-YEAR(AK114))+MONTH((AO114-1))-MONTH(AK114)-IF(DAY((AO114-1))&lt;MIN(DAY(AK114),DAY(EOMONTH((AO114-1),0))),1,0))))</f>
        <v/>
      </c>
      <c r="BP114" s="16"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12"/>
      <c r="B115" s="12"/>
      <c r="C115" s="12"/>
      <c r="D115" s="13"/>
      <c r="E115" s="14" t="str">
        <f aca="false">IF(OR(AJ115=0,$D115=""),"",DATE(YEAR(AsOfDate)+IF(DATE(YEAR(AsOfDate),MONTH($D115),DAY($D115))&lt;=AsOfDate,1,0),MONTH($D115),DAY($D115)))</f>
        <v/>
      </c>
      <c r="F115" s="13"/>
      <c r="G115" s="13"/>
      <c r="H115" s="13"/>
      <c r="I115" s="13"/>
      <c r="J115" s="13"/>
      <c r="K115" s="14" t="str">
        <f aca="false">IF(AJ115=0,"",DATE(YEAR(AsOfDate)+IF(DATE(YEAR(AsOfDate),MONTH(AK115),DAY(AK115))&lt;=AsOfDate,1,0),MONTH(AK115),DAY(AK115)))</f>
        <v/>
      </c>
      <c r="L115" s="15" t="str">
        <f aca="false">IF(AJ115=0,"",ROUND((AsOfDate-AK115)/365.25,1))</f>
        <v/>
      </c>
      <c r="M115" s="16" t="str">
        <f aca="false">IF(AJ115=0,"",IF(AsOfDate&lt;AK115,"-",DATEDIF(AK115,AsOfDate,"y")&amp;"y "&amp;DATEDIF(AK115,AsOfDate,"ym")&amp;"m "&amp;DATEDIF(AK115,AsOfDate,"md")&amp;"d"))</f>
        <v/>
      </c>
      <c r="N115" s="17" t="str">
        <f aca="false">IF(AJ115=0,"",O115*HoursPerDay)</f>
        <v/>
      </c>
      <c r="O115" s="17" t="str">
        <f aca="false">IF(AJ115=0,"",MAX(0,BC115-BP115))</f>
        <v/>
      </c>
      <c r="P115" s="18"/>
      <c r="Q115" s="16"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16" t="str">
        <f aca="false">IF(AJ115=0,"",IF(AV115="None",IF(O115&gt;0,"No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IF(AJ115=0,"",IF(AV115="None","",EDATE(AK115,BE115)))</f>
        <v/>
      </c>
      <c r="T115" s="17" t="str">
        <f aca="false">IF(AJ115=0,"",IF(NOT(LH_Ready),"",IF($F115&gt;PFYDate,0,IF(LH_ColPeriod=0,W115-U115+V115,SUMIFS(INDEX(LH_Data,0,LH_ColAcc),INDEX(LH_Data,0,LH_ColFirst),$A115,INDEX(LH_Data,0,LH_ColSur),$B115,INDEX(LH_Data,0,LH_ColCat),BonusCat,INDEX(LH_Data,0,LH_ColPeriod),LH_OpenLabel)*UnitFactor))))</f>
        <v/>
      </c>
      <c r="U115" s="17" t="str">
        <f aca="false">IF(AJ115=0,"",IF(NOT(LH_Ready),"",SUMIFS(INDEX(LH_Data,0,LH_ColAcc),INDEX(LH_Data,0,LH_ColFirst),$A115,INDEX(LH_Data,0,LH_ColSur),$B115,INDEX(LH_Data,0,LH_ColCat),BonusCat,INDEX(LH_Data,0,LH_ColStart),"&gt;="&amp;AK115)*UnitFactor))</f>
        <v/>
      </c>
      <c r="V115" s="17" t="str">
        <f aca="false">IF(AJ115=0,"",IF(NOT(LH_Ready),"",SUMIFS(INDEX(LH_Data,0,LH_ColTaken),INDEX(LH_Data,0,LH_ColFirst),$A115,INDEX(LH_Data,0,LH_ColSur),$B115,INDEX(LH_Data,0,LH_ColCat),BonusCat,INDEX(LH_Data,0,LH_ColStart),"&gt;="&amp;AK115)*UnitFactor))</f>
        <v/>
      </c>
      <c r="W115" s="17" t="str">
        <f aca="false">IF(AJ115=0,"",IF(NOT(LH_Ready),"",IF(BG115=0,0,INDEX(INDEX(LH_Data,0,LH_ColClose),BG115-1)*UnitFactor)))</f>
        <v/>
      </c>
      <c r="X115" s="17" t="str">
        <f aca="false">IF(AJ115=0,"",(MAX(0,BC115-BP115)-MAX(0,BD115-BP115))*HoursPerDay)</f>
        <v/>
      </c>
      <c r="Y115" s="17"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16" t="str">
        <f aca="false">IF(OR(AJ115=0,Y115=""),"",IF(Y115&gt;0,"Yes","No"))</f>
        <v/>
      </c>
      <c r="AA115" s="16"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17" t="str">
        <f aca="false">IF(OR(AJ115=0,T115=""),"",MAX(0,BD115-BP115)*HoursPerDay-T115)</f>
        <v/>
      </c>
      <c r="AC115" s="16" t="str">
        <f aca="false">IF(AJ115=0,"",BF115)</f>
        <v/>
      </c>
      <c r="AD115" s="16"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17" t="str">
        <f aca="false">IF(AJ115=0,"",O115-MAX(0,BK115-BP115))</f>
        <v/>
      </c>
      <c r="AF115" s="14" t="str">
        <f aca="false">IF(OR(AJ115=0,AE115="",N(AE115)=0,BL115=""),"",EDATE(AK115,BL115))</f>
        <v/>
      </c>
      <c r="AG115" s="17" t="str">
        <f aca="false">IF(AJ115=0,"",MIN(BC115,BP115))</f>
        <v/>
      </c>
      <c r="AH115" s="12"/>
      <c r="AI115" s="12"/>
      <c r="AJ115" s="16" t="n">
        <f aca="false">IF(OR(LEN($A115&amp;$B115)=0,$F115=""),0,1)</f>
        <v>0</v>
      </c>
      <c r="AK115" s="14"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16" t="str">
        <f aca="false">IF(AJ115=0,"",COUNT($G115:$I115))</f>
        <v/>
      </c>
      <c r="AM115" s="14" t="str">
        <f aca="false">IF(AJ115=0,"",IFERROR(SMALL($G115:$I115,1),""))</f>
        <v/>
      </c>
      <c r="AN115" s="14" t="str">
        <f aca="false">IF(AJ115=0,"",IFERROR(SMALL($G115:$I115,2),""))</f>
        <v/>
      </c>
      <c r="AO115" s="14" t="str">
        <f aca="false">IF(AJ115=0,"",IFERROR(SMALL($G115:$I115,3),""))</f>
        <v/>
      </c>
      <c r="AP115" s="16" t="str">
        <f aca="false">IF(AJ115=0,"",IF(AM115="","",IF(AM115=$H115,"Part-Time",IF(AM115=$I115,"Full-Time","Casual"))))</f>
        <v/>
      </c>
      <c r="AQ115" s="16" t="str">
        <f aca="false">IF(AJ115=0,"",IF(AN115="","",IF(AN115=$H115,"Part-Time",IF(AN115=$I115,"Full-Time","Casual"))))</f>
        <v/>
      </c>
      <c r="AR115" s="16" t="str">
        <f aca="false">IF(AJ115=0,"",IF(AO115="","",IF(AO115=$H115,"Part-Time",IF(AO115=$I115,"Full-Time","Casual"))))</f>
        <v/>
      </c>
      <c r="AS115" s="16"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16" t="str">
        <f aca="false">IF(AJ115=0,"",IF(AL115&lt;2,"",IF(OR(ISNUMBER(SEARCH("full",AQ115)),UPPER(TRIM(AQ115))="FT",UPPER(TRIM(AQ115))="FTE"),"FT",IF(AND(OR(ISNUMBER(SEARCH("part",AQ115)),UPPER(TRIM(AQ115))="PT",UPPER(TRIM(AQ115))="PTE"),Apply2026="Yes",OR($P115="",N($P115)&gt;=PT_MinHours)),"PT","None"))))</f>
        <v/>
      </c>
      <c r="AU115" s="16" t="str">
        <f aca="false">IF(AJ115=0,"",IF(AL115&lt;3,"",IF(OR(ISNUMBER(SEARCH("full",AR115)),UPPER(TRIM(AR115))="FT",UPPER(TRIM(AR115))="FTE"),"FT",IF(AND(OR(ISNUMBER(SEARCH("part",AR115)),UPPER(TRIM(AR115))="PT",UPPER(TRIM(AR115))="PTE"),Apply2026="Yes",OR($P115="",N($P115)&gt;=PT_MinHours)),"PT","None"))))</f>
        <v/>
      </c>
      <c r="AV115" s="16" t="str">
        <f aca="false">IF(AJ115=0,"",IF(AND(AL115&gt;=3,AO115&lt;=AsOfDate),AU115,IF(AND(AL115&gt;=2,AN115&lt;=AsOfDate),AT115,AS115)))</f>
        <v/>
      </c>
      <c r="AW115" s="16" t="str">
        <f aca="false">IF(AJ115=0,"",IF(AsOfDate&lt;AK115,-1,12*(YEAR(AsOfDate)-YEAR(AK115))+MONTH(AsOfDate)-MONTH(AK115)-IF(DAY(AsOfDate)&lt;MIN(DAY(AK115),DAY(EOMONTH(AsOfDate,0))),1,0)))</f>
        <v/>
      </c>
      <c r="AX115" s="16" t="str">
        <f aca="false">IF(AJ115=0,"",IF(OR(AL115&lt;2,AN115&gt;AsOfDate),AW115,IF((AN115-1)&lt;AK115,-1,12*(YEAR((AN115-1))-YEAR(AK115))+MONTH((AN115-1))-MONTH(AK115)-IF(DAY((AN115-1))&lt;MIN(DAY(AK115),DAY(EOMONTH((AN115-1),0))),1,0))))</f>
        <v/>
      </c>
      <c r="AY115" s="16" t="str">
        <f aca="false">IF(AJ115=0,"",IF(OR(AL115&lt;3,AO115&gt;AsOfDate),AW115,IF((AO115-1)&lt;AK115,-1,12*(YEAR((AO115-1))-YEAR(AK115))+MONTH((AO115-1))-MONTH(AK115)-IF(DAY((AO115-1))&lt;MIN(DAY(AK115),DAY(EOMONTH((AO115-1),0))),1,0))))</f>
        <v/>
      </c>
      <c r="AZ115" s="16" t="str">
        <f aca="false">IF(AJ115=0,"",IF(PFYDate&lt;AK115,-1,12*(YEAR(PFYDate)-YEAR(AK115))+MONTH(PFYDate)-MONTH(AK115)-IF(DAY(PFYDate)&lt;MIN(DAY(AK115),DAY(EOMONTH(PFYDate,0))),1,0)))</f>
        <v/>
      </c>
      <c r="BA115" s="16" t="str">
        <f aca="false">IF(AJ115=0,"",IF(OR(AL115&lt;2,AN115&gt;PFYDate),AZ115,IF((AN115-1)&lt;AK115,-1,12*(YEAR((AN115-1))-YEAR(AK115))+MONTH((AN115-1))-MONTH(AK115)-IF(DAY((AN115-1))&lt;MIN(DAY(AK115),DAY(EOMONTH((AN115-1),0))),1,0))))</f>
        <v/>
      </c>
      <c r="BB115" s="16" t="str">
        <f aca="false">IF(AJ115=0,"",IF(OR(AL115&lt;3,AO115&gt;PFYDate),AZ115,IF((AO115-1)&lt;AK115,-1,12*(YEAR((AO115-1))-YEAR(AK115))+MONTH((AO115-1))-MONTH(AK115)-IF(DAY((AO115-1))&lt;MIN(DAY(AK115),DAY(EOMONTH((AO115-1),0))),1,0))))</f>
        <v/>
      </c>
      <c r="BC115" s="16"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16"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16" t="str">
        <f aca="false">IF(AJ115=0,"",IF(AV115="FT",IF(AW115&lt;FT_First,FT_First,IF(AW115&lt;FT_Y5,MIN(FT_Y5,FT_First+FT_Int1*(INT((AW115-FT_First)/FT_Int1)+1)),FT_Y5+12*INT((AW115-FT_Y5)/12)+FT_Int2*(INT(MOD(AW115-FT_Y5,12)/FT_Int2)+1))),IF(AV115="PT",IF(AW115&lt;PT_First,PT_First,PT_First+PT_Int*(INT((AW115-PT_First)/PT_Int)+1)),"")))</f>
        <v/>
      </c>
      <c r="BF115" s="16" t="str">
        <f aca="false">IF(AJ115=0,"",IF(NOT(LH_Ready),0,COUNTIFS(INDEX(LH_Data,0,LH_ColFirst),$A115,INDEX(LH_Data,0,LH_ColSur),$B115,INDEX(LH_Data,0,LH_ColCat),BonusCat)))</f>
        <v/>
      </c>
      <c r="BG115" s="16" t="str">
        <f aca="false">IF(AJ115=0,"",IF(OR(NOT(LH_Ready),BF115=0),0,SUMPRODUCT(MAX((INDEX(LH_Data,0,LH_ColFirst)=$A115)*(INDEX(LH_Data,0,LH_ColSur)=$B115)*(INDEX(LH_Data,0,LH_ColCat)=BonusCat)*ROW(LH_Data)))))</f>
        <v/>
      </c>
      <c r="BH115" s="16" t="str">
        <f aca="false">IF(AJ115=0,"",IF(EOMONTH(AsOfDate,-1)&lt;AK115,-1,12*(YEAR(EOMONTH(AsOfDate,-1))-YEAR(AK115))+MONTH(EOMONTH(AsOfDate,-1))-MONTH(AK115)-IF(DAY(EOMONTH(AsOfDate,-1))&lt;MIN(DAY(AK115),DAY(EOMONTH(EOMONTH(AsOfDate,-1),0))),1,0)))</f>
        <v/>
      </c>
      <c r="BI115" s="16" t="str">
        <f aca="false">IF(AJ115=0,"",IF(OR(AL115&lt;2,AN115&gt;EOMONTH(AsOfDate,-1)),BH115,IF((AN115-1)&lt;AK115,-1,12*(YEAR((AN115-1))-YEAR(AK115))+MONTH((AN115-1))-MONTH(AK115)-IF(DAY((AN115-1))&lt;MIN(DAY(AK115),DAY(EOMONTH((AN115-1),0))),1,0))))</f>
        <v/>
      </c>
      <c r="BJ115" s="16" t="str">
        <f aca="false">IF(AJ115=0,"",IF(OR(AL115&lt;3,AO115&gt;EOMONTH(AsOfDate,-1)),BH115,IF((AO115-1)&lt;AK115,-1,12*(YEAR((AO115-1))-YEAR(AK115))+MONTH((AO115-1))-MONTH(AK115)-IF(DAY((AO115-1))&lt;MIN(DAY(AK115),DAY(EOMONTH((AO115-1),0))),1,0))))</f>
        <v/>
      </c>
      <c r="BK115" s="16"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16" t="str">
        <f aca="false">IF(AJ115=0,"",IF(AV115="FT",IF(AW115&lt;FT_First,"",IF(AW115&lt;FT_Y5,FT_First+FT_Int1*INT((AW115-FT_First)/FT_Int1),FT_Y5+FT_Int2*INT((AW115-FT_Y5)/FT_Int2))),IF(AV115="PT",IF(AW115&lt;PT_First,"",PT_First+PT_Int*INT((AW115-PT_First)/PT_Int)),"")))</f>
        <v/>
      </c>
      <c r="BM115" s="16" t="str">
        <f aca="false">IF(AJ115=0,"",IF((SchemeStart-1)&lt;AK115,-1,12*(YEAR((SchemeStart-1))-YEAR(AK115))+MONTH((SchemeStart-1))-MONTH(AK115)-IF(DAY((SchemeStart-1))&lt;MIN(DAY(AK115),DAY(EOMONTH((SchemeStart-1),0))),1,0)))</f>
        <v/>
      </c>
      <c r="BN115" s="16" t="str">
        <f aca="false">IF(AJ115=0,"",IF(OR(AL115&lt;2,AN115&gt;(SchemeStart-1)),BM115,IF((AN115-1)&lt;AK115,-1,12*(YEAR((AN115-1))-YEAR(AK115))+MONTH((AN115-1))-MONTH(AK115)-IF(DAY((AN115-1))&lt;MIN(DAY(AK115),DAY(EOMONTH((AN115-1),0))),1,0))))</f>
        <v/>
      </c>
      <c r="BO115" s="16" t="str">
        <f aca="false">IF(AJ115=0,"",IF(OR(AL115&lt;3,AO115&gt;(SchemeStart-1)),BM115,IF((AO115-1)&lt;AK115,-1,12*(YEAR((AO115-1))-YEAR(AK115))+MONTH((AO115-1))-MONTH(AK115)-IF(DAY((AO115-1))&lt;MIN(DAY(AK115),DAY(EOMONTH((AO115-1),0))),1,0))))</f>
        <v/>
      </c>
      <c r="BP115" s="16"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12"/>
      <c r="B116" s="12"/>
      <c r="C116" s="12"/>
      <c r="D116" s="13"/>
      <c r="E116" s="14" t="str">
        <f aca="false">IF(OR(AJ116=0,$D116=""),"",DATE(YEAR(AsOfDate)+IF(DATE(YEAR(AsOfDate),MONTH($D116),DAY($D116))&lt;=AsOfDate,1,0),MONTH($D116),DAY($D116)))</f>
        <v/>
      </c>
      <c r="F116" s="13"/>
      <c r="G116" s="13"/>
      <c r="H116" s="13"/>
      <c r="I116" s="13"/>
      <c r="J116" s="13"/>
      <c r="K116" s="14" t="str">
        <f aca="false">IF(AJ116=0,"",DATE(YEAR(AsOfDate)+IF(DATE(YEAR(AsOfDate),MONTH(AK116),DAY(AK116))&lt;=AsOfDate,1,0),MONTH(AK116),DAY(AK116)))</f>
        <v/>
      </c>
      <c r="L116" s="15" t="str">
        <f aca="false">IF(AJ116=0,"",ROUND((AsOfDate-AK116)/365.25,1))</f>
        <v/>
      </c>
      <c r="M116" s="16" t="str">
        <f aca="false">IF(AJ116=0,"",IF(AsOfDate&lt;AK116,"-",DATEDIF(AK116,AsOfDate,"y")&amp;"y "&amp;DATEDIF(AK116,AsOfDate,"ym")&amp;"m "&amp;DATEDIF(AK116,AsOfDate,"md")&amp;"d"))</f>
        <v/>
      </c>
      <c r="N116" s="17" t="str">
        <f aca="false">IF(AJ116=0,"",O116*HoursPerDay)</f>
        <v/>
      </c>
      <c r="O116" s="17" t="str">
        <f aca="false">IF(AJ116=0,"",MAX(0,BC116-BP116))</f>
        <v/>
      </c>
      <c r="P116" s="18"/>
      <c r="Q116" s="16"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16" t="str">
        <f aca="false">IF(AJ116=0,"",IF(AV116="None",IF(O116&gt;0,"No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IF(AJ116=0,"",IF(AV116="None","",EDATE(AK116,BE116)))</f>
        <v/>
      </c>
      <c r="T116" s="17" t="str">
        <f aca="false">IF(AJ116=0,"",IF(NOT(LH_Ready),"",IF($F116&gt;PFYDate,0,IF(LH_ColPeriod=0,W116-U116+V116,SUMIFS(INDEX(LH_Data,0,LH_ColAcc),INDEX(LH_Data,0,LH_ColFirst),$A116,INDEX(LH_Data,0,LH_ColSur),$B116,INDEX(LH_Data,0,LH_ColCat),BonusCat,INDEX(LH_Data,0,LH_ColPeriod),LH_OpenLabel)*UnitFactor))))</f>
        <v/>
      </c>
      <c r="U116" s="17" t="str">
        <f aca="false">IF(AJ116=0,"",IF(NOT(LH_Ready),"",SUMIFS(INDEX(LH_Data,0,LH_ColAcc),INDEX(LH_Data,0,LH_ColFirst),$A116,INDEX(LH_Data,0,LH_ColSur),$B116,INDEX(LH_Data,0,LH_ColCat),BonusCat,INDEX(LH_Data,0,LH_ColStart),"&gt;="&amp;AK116)*UnitFactor))</f>
        <v/>
      </c>
      <c r="V116" s="17" t="str">
        <f aca="false">IF(AJ116=0,"",IF(NOT(LH_Ready),"",SUMIFS(INDEX(LH_Data,0,LH_ColTaken),INDEX(LH_Data,0,LH_ColFirst),$A116,INDEX(LH_Data,0,LH_ColSur),$B116,INDEX(LH_Data,0,LH_ColCat),BonusCat,INDEX(LH_Data,0,LH_ColStart),"&gt;="&amp;AK116)*UnitFactor))</f>
        <v/>
      </c>
      <c r="W116" s="17" t="str">
        <f aca="false">IF(AJ116=0,"",IF(NOT(LH_Ready),"",IF(BG116=0,0,INDEX(INDEX(LH_Data,0,LH_ColClose),BG116-1)*UnitFactor)))</f>
        <v/>
      </c>
      <c r="X116" s="17" t="str">
        <f aca="false">IF(AJ116=0,"",(MAX(0,BC116-BP116)-MAX(0,BD116-BP116))*HoursPerDay)</f>
        <v/>
      </c>
      <c r="Y116" s="17"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16" t="str">
        <f aca="false">IF(OR(AJ116=0,Y116=""),"",IF(Y116&gt;0,"Yes","No"))</f>
        <v/>
      </c>
      <c r="AA116" s="16"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17" t="str">
        <f aca="false">IF(OR(AJ116=0,T116=""),"",MAX(0,BD116-BP116)*HoursPerDay-T116)</f>
        <v/>
      </c>
      <c r="AC116" s="16" t="str">
        <f aca="false">IF(AJ116=0,"",BF116)</f>
        <v/>
      </c>
      <c r="AD116" s="16"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17" t="str">
        <f aca="false">IF(AJ116=0,"",O116-MAX(0,BK116-BP116))</f>
        <v/>
      </c>
      <c r="AF116" s="14" t="str">
        <f aca="false">IF(OR(AJ116=0,AE116="",N(AE116)=0,BL116=""),"",EDATE(AK116,BL116))</f>
        <v/>
      </c>
      <c r="AG116" s="17" t="str">
        <f aca="false">IF(AJ116=0,"",MIN(BC116,BP116))</f>
        <v/>
      </c>
      <c r="AH116" s="12"/>
      <c r="AI116" s="12"/>
      <c r="AJ116" s="16" t="n">
        <f aca="false">IF(OR(LEN($A116&amp;$B116)=0,$F116=""),0,1)</f>
        <v>0</v>
      </c>
      <c r="AK116" s="14"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16" t="str">
        <f aca="false">IF(AJ116=0,"",COUNT($G116:$I116))</f>
        <v/>
      </c>
      <c r="AM116" s="14" t="str">
        <f aca="false">IF(AJ116=0,"",IFERROR(SMALL($G116:$I116,1),""))</f>
        <v/>
      </c>
      <c r="AN116" s="14" t="str">
        <f aca="false">IF(AJ116=0,"",IFERROR(SMALL($G116:$I116,2),""))</f>
        <v/>
      </c>
      <c r="AO116" s="14" t="str">
        <f aca="false">IF(AJ116=0,"",IFERROR(SMALL($G116:$I116,3),""))</f>
        <v/>
      </c>
      <c r="AP116" s="16" t="str">
        <f aca="false">IF(AJ116=0,"",IF(AM116="","",IF(AM116=$H116,"Part-Time",IF(AM116=$I116,"Full-Time","Casual"))))</f>
        <v/>
      </c>
      <c r="AQ116" s="16" t="str">
        <f aca="false">IF(AJ116=0,"",IF(AN116="","",IF(AN116=$H116,"Part-Time",IF(AN116=$I116,"Full-Time","Casual"))))</f>
        <v/>
      </c>
      <c r="AR116" s="16" t="str">
        <f aca="false">IF(AJ116=0,"",IF(AO116="","",IF(AO116=$H116,"Part-Time",IF(AO116=$I116,"Full-Time","Casual"))))</f>
        <v/>
      </c>
      <c r="AS116" s="16"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16" t="str">
        <f aca="false">IF(AJ116=0,"",IF(AL116&lt;2,"",IF(OR(ISNUMBER(SEARCH("full",AQ116)),UPPER(TRIM(AQ116))="FT",UPPER(TRIM(AQ116))="FTE"),"FT",IF(AND(OR(ISNUMBER(SEARCH("part",AQ116)),UPPER(TRIM(AQ116))="PT",UPPER(TRIM(AQ116))="PTE"),Apply2026="Yes",OR($P116="",N($P116)&gt;=PT_MinHours)),"PT","None"))))</f>
        <v/>
      </c>
      <c r="AU116" s="16" t="str">
        <f aca="false">IF(AJ116=0,"",IF(AL116&lt;3,"",IF(OR(ISNUMBER(SEARCH("full",AR116)),UPPER(TRIM(AR116))="FT",UPPER(TRIM(AR116))="FTE"),"FT",IF(AND(OR(ISNUMBER(SEARCH("part",AR116)),UPPER(TRIM(AR116))="PT",UPPER(TRIM(AR116))="PTE"),Apply2026="Yes",OR($P116="",N($P116)&gt;=PT_MinHours)),"PT","None"))))</f>
        <v/>
      </c>
      <c r="AV116" s="16" t="str">
        <f aca="false">IF(AJ116=0,"",IF(AND(AL116&gt;=3,AO116&lt;=AsOfDate),AU116,IF(AND(AL116&gt;=2,AN116&lt;=AsOfDate),AT116,AS116)))</f>
        <v/>
      </c>
      <c r="AW116" s="16" t="str">
        <f aca="false">IF(AJ116=0,"",IF(AsOfDate&lt;AK116,-1,12*(YEAR(AsOfDate)-YEAR(AK116))+MONTH(AsOfDate)-MONTH(AK116)-IF(DAY(AsOfDate)&lt;MIN(DAY(AK116),DAY(EOMONTH(AsOfDate,0))),1,0)))</f>
        <v/>
      </c>
      <c r="AX116" s="16" t="str">
        <f aca="false">IF(AJ116=0,"",IF(OR(AL116&lt;2,AN116&gt;AsOfDate),AW116,IF((AN116-1)&lt;AK116,-1,12*(YEAR((AN116-1))-YEAR(AK116))+MONTH((AN116-1))-MONTH(AK116)-IF(DAY((AN116-1))&lt;MIN(DAY(AK116),DAY(EOMONTH((AN116-1),0))),1,0))))</f>
        <v/>
      </c>
      <c r="AY116" s="16" t="str">
        <f aca="false">IF(AJ116=0,"",IF(OR(AL116&lt;3,AO116&gt;AsOfDate),AW116,IF((AO116-1)&lt;AK116,-1,12*(YEAR((AO116-1))-YEAR(AK116))+MONTH((AO116-1))-MONTH(AK116)-IF(DAY((AO116-1))&lt;MIN(DAY(AK116),DAY(EOMONTH((AO116-1),0))),1,0))))</f>
        <v/>
      </c>
      <c r="AZ116" s="16" t="str">
        <f aca="false">IF(AJ116=0,"",IF(PFYDate&lt;AK116,-1,12*(YEAR(PFYDate)-YEAR(AK116))+MONTH(PFYDate)-MONTH(AK116)-IF(DAY(PFYDate)&lt;MIN(DAY(AK116),DAY(EOMONTH(PFYDate,0))),1,0)))</f>
        <v/>
      </c>
      <c r="BA116" s="16" t="str">
        <f aca="false">IF(AJ116=0,"",IF(OR(AL116&lt;2,AN116&gt;PFYDate),AZ116,IF((AN116-1)&lt;AK116,-1,12*(YEAR((AN116-1))-YEAR(AK116))+MONTH((AN116-1))-MONTH(AK116)-IF(DAY((AN116-1))&lt;MIN(DAY(AK116),DAY(EOMONTH((AN116-1),0))),1,0))))</f>
        <v/>
      </c>
      <c r="BB116" s="16" t="str">
        <f aca="false">IF(AJ116=0,"",IF(OR(AL116&lt;3,AO116&gt;PFYDate),AZ116,IF((AO116-1)&lt;AK116,-1,12*(YEAR((AO116-1))-YEAR(AK116))+MONTH((AO116-1))-MONTH(AK116)-IF(DAY((AO116-1))&lt;MIN(DAY(AK116),DAY(EOMONTH((AO116-1),0))),1,0))))</f>
        <v/>
      </c>
      <c r="BC116" s="16"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16"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16" t="str">
        <f aca="false">IF(AJ116=0,"",IF(AV116="FT",IF(AW116&lt;FT_First,FT_First,IF(AW116&lt;FT_Y5,MIN(FT_Y5,FT_First+FT_Int1*(INT((AW116-FT_First)/FT_Int1)+1)),FT_Y5+12*INT((AW116-FT_Y5)/12)+FT_Int2*(INT(MOD(AW116-FT_Y5,12)/FT_Int2)+1))),IF(AV116="PT",IF(AW116&lt;PT_First,PT_First,PT_First+PT_Int*(INT((AW116-PT_First)/PT_Int)+1)),"")))</f>
        <v/>
      </c>
      <c r="BF116" s="16" t="str">
        <f aca="false">IF(AJ116=0,"",IF(NOT(LH_Ready),0,COUNTIFS(INDEX(LH_Data,0,LH_ColFirst),$A116,INDEX(LH_Data,0,LH_ColSur),$B116,INDEX(LH_Data,0,LH_ColCat),BonusCat)))</f>
        <v/>
      </c>
      <c r="BG116" s="16" t="str">
        <f aca="false">IF(AJ116=0,"",IF(OR(NOT(LH_Ready),BF116=0),0,SUMPRODUCT(MAX((INDEX(LH_Data,0,LH_ColFirst)=$A116)*(INDEX(LH_Data,0,LH_ColSur)=$B116)*(INDEX(LH_Data,0,LH_ColCat)=BonusCat)*ROW(LH_Data)))))</f>
        <v/>
      </c>
      <c r="BH116" s="16" t="str">
        <f aca="false">IF(AJ116=0,"",IF(EOMONTH(AsOfDate,-1)&lt;AK116,-1,12*(YEAR(EOMONTH(AsOfDate,-1))-YEAR(AK116))+MONTH(EOMONTH(AsOfDate,-1))-MONTH(AK116)-IF(DAY(EOMONTH(AsOfDate,-1))&lt;MIN(DAY(AK116),DAY(EOMONTH(EOMONTH(AsOfDate,-1),0))),1,0)))</f>
        <v/>
      </c>
      <c r="BI116" s="16" t="str">
        <f aca="false">IF(AJ116=0,"",IF(OR(AL116&lt;2,AN116&gt;EOMONTH(AsOfDate,-1)),BH116,IF((AN116-1)&lt;AK116,-1,12*(YEAR((AN116-1))-YEAR(AK116))+MONTH((AN116-1))-MONTH(AK116)-IF(DAY((AN116-1))&lt;MIN(DAY(AK116),DAY(EOMONTH((AN116-1),0))),1,0))))</f>
        <v/>
      </c>
      <c r="BJ116" s="16" t="str">
        <f aca="false">IF(AJ116=0,"",IF(OR(AL116&lt;3,AO116&gt;EOMONTH(AsOfDate,-1)),BH116,IF((AO116-1)&lt;AK116,-1,12*(YEAR((AO116-1))-YEAR(AK116))+MONTH((AO116-1))-MONTH(AK116)-IF(DAY((AO116-1))&lt;MIN(DAY(AK116),DAY(EOMONTH((AO116-1),0))),1,0))))</f>
        <v/>
      </c>
      <c r="BK116" s="16"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16" t="str">
        <f aca="false">IF(AJ116=0,"",IF(AV116="FT",IF(AW116&lt;FT_First,"",IF(AW116&lt;FT_Y5,FT_First+FT_Int1*INT((AW116-FT_First)/FT_Int1),FT_Y5+FT_Int2*INT((AW116-FT_Y5)/FT_Int2))),IF(AV116="PT",IF(AW116&lt;PT_First,"",PT_First+PT_Int*INT((AW116-PT_First)/PT_Int)),"")))</f>
        <v/>
      </c>
      <c r="BM116" s="16" t="str">
        <f aca="false">IF(AJ116=0,"",IF((SchemeStart-1)&lt;AK116,-1,12*(YEAR((SchemeStart-1))-YEAR(AK116))+MONTH((SchemeStart-1))-MONTH(AK116)-IF(DAY((SchemeStart-1))&lt;MIN(DAY(AK116),DAY(EOMONTH((SchemeStart-1),0))),1,0)))</f>
        <v/>
      </c>
      <c r="BN116" s="16" t="str">
        <f aca="false">IF(AJ116=0,"",IF(OR(AL116&lt;2,AN116&gt;(SchemeStart-1)),BM116,IF((AN116-1)&lt;AK116,-1,12*(YEAR((AN116-1))-YEAR(AK116))+MONTH((AN116-1))-MONTH(AK116)-IF(DAY((AN116-1))&lt;MIN(DAY(AK116),DAY(EOMONTH((AN116-1),0))),1,0))))</f>
        <v/>
      </c>
      <c r="BO116" s="16" t="str">
        <f aca="false">IF(AJ116=0,"",IF(OR(AL116&lt;3,AO116&gt;(SchemeStart-1)),BM116,IF((AO116-1)&lt;AK116,-1,12*(YEAR((AO116-1))-YEAR(AK116))+MONTH((AO116-1))-MONTH(AK116)-IF(DAY((AO116-1))&lt;MIN(DAY(AK116),DAY(EOMONTH((AO116-1),0))),1,0))))</f>
        <v/>
      </c>
      <c r="BP116" s="16"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12"/>
      <c r="B117" s="12"/>
      <c r="C117" s="12"/>
      <c r="D117" s="13"/>
      <c r="E117" s="14" t="str">
        <f aca="false">IF(OR(AJ117=0,$D117=""),"",DATE(YEAR(AsOfDate)+IF(DATE(YEAR(AsOfDate),MONTH($D117),DAY($D117))&lt;=AsOfDate,1,0),MONTH($D117),DAY($D117)))</f>
        <v/>
      </c>
      <c r="F117" s="13"/>
      <c r="G117" s="13"/>
      <c r="H117" s="13"/>
      <c r="I117" s="13"/>
      <c r="J117" s="13"/>
      <c r="K117" s="14" t="str">
        <f aca="false">IF(AJ117=0,"",DATE(YEAR(AsOfDate)+IF(DATE(YEAR(AsOfDate),MONTH(AK117),DAY(AK117))&lt;=AsOfDate,1,0),MONTH(AK117),DAY(AK117)))</f>
        <v/>
      </c>
      <c r="L117" s="15" t="str">
        <f aca="false">IF(AJ117=0,"",ROUND((AsOfDate-AK117)/365.25,1))</f>
        <v/>
      </c>
      <c r="M117" s="16" t="str">
        <f aca="false">IF(AJ117=0,"",IF(AsOfDate&lt;AK117,"-",DATEDIF(AK117,AsOfDate,"y")&amp;"y "&amp;DATEDIF(AK117,AsOfDate,"ym")&amp;"m "&amp;DATEDIF(AK117,AsOfDate,"md")&amp;"d"))</f>
        <v/>
      </c>
      <c r="N117" s="17" t="str">
        <f aca="false">IF(AJ117=0,"",O117*HoursPerDay)</f>
        <v/>
      </c>
      <c r="O117" s="17" t="str">
        <f aca="false">IF(AJ117=0,"",MAX(0,BC117-BP117))</f>
        <v/>
      </c>
      <c r="P117" s="18"/>
      <c r="Q117" s="16"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16" t="str">
        <f aca="false">IF(AJ117=0,"",IF(AV117="None",IF(O117&gt;0,"No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IF(AJ117=0,"",IF(AV117="None","",EDATE(AK117,BE117)))</f>
        <v/>
      </c>
      <c r="T117" s="17" t="str">
        <f aca="false">IF(AJ117=0,"",IF(NOT(LH_Ready),"",IF($F117&gt;PFYDate,0,IF(LH_ColPeriod=0,W117-U117+V117,SUMIFS(INDEX(LH_Data,0,LH_ColAcc),INDEX(LH_Data,0,LH_ColFirst),$A117,INDEX(LH_Data,0,LH_ColSur),$B117,INDEX(LH_Data,0,LH_ColCat),BonusCat,INDEX(LH_Data,0,LH_ColPeriod),LH_OpenLabel)*UnitFactor))))</f>
        <v/>
      </c>
      <c r="U117" s="17" t="str">
        <f aca="false">IF(AJ117=0,"",IF(NOT(LH_Ready),"",SUMIFS(INDEX(LH_Data,0,LH_ColAcc),INDEX(LH_Data,0,LH_ColFirst),$A117,INDEX(LH_Data,0,LH_ColSur),$B117,INDEX(LH_Data,0,LH_ColCat),BonusCat,INDEX(LH_Data,0,LH_ColStart),"&gt;="&amp;AK117)*UnitFactor))</f>
        <v/>
      </c>
      <c r="V117" s="17" t="str">
        <f aca="false">IF(AJ117=0,"",IF(NOT(LH_Ready),"",SUMIFS(INDEX(LH_Data,0,LH_ColTaken),INDEX(LH_Data,0,LH_ColFirst),$A117,INDEX(LH_Data,0,LH_ColSur),$B117,INDEX(LH_Data,0,LH_ColCat),BonusCat,INDEX(LH_Data,0,LH_ColStart),"&gt;="&amp;AK117)*UnitFactor))</f>
        <v/>
      </c>
      <c r="W117" s="17" t="str">
        <f aca="false">IF(AJ117=0,"",IF(NOT(LH_Ready),"",IF(BG117=0,0,INDEX(INDEX(LH_Data,0,LH_ColClose),BG117-1)*UnitFactor)))</f>
        <v/>
      </c>
      <c r="X117" s="17" t="str">
        <f aca="false">IF(AJ117=0,"",(MAX(0,BC117-BP117)-MAX(0,BD117-BP117))*HoursPerDay)</f>
        <v/>
      </c>
      <c r="Y117" s="17"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16" t="str">
        <f aca="false">IF(OR(AJ117=0,Y117=""),"",IF(Y117&gt;0,"Yes","No"))</f>
        <v/>
      </c>
      <c r="AA117" s="16"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17" t="str">
        <f aca="false">IF(OR(AJ117=0,T117=""),"",MAX(0,BD117-BP117)*HoursPerDay-T117)</f>
        <v/>
      </c>
      <c r="AC117" s="16" t="str">
        <f aca="false">IF(AJ117=0,"",BF117)</f>
        <v/>
      </c>
      <c r="AD117" s="16"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17" t="str">
        <f aca="false">IF(AJ117=0,"",O117-MAX(0,BK117-BP117))</f>
        <v/>
      </c>
      <c r="AF117" s="14" t="str">
        <f aca="false">IF(OR(AJ117=0,AE117="",N(AE117)=0,BL117=""),"",EDATE(AK117,BL117))</f>
        <v/>
      </c>
      <c r="AG117" s="17" t="str">
        <f aca="false">IF(AJ117=0,"",MIN(BC117,BP117))</f>
        <v/>
      </c>
      <c r="AH117" s="12"/>
      <c r="AI117" s="12"/>
      <c r="AJ117" s="16" t="n">
        <f aca="false">IF(OR(LEN($A117&amp;$B117)=0,$F117=""),0,1)</f>
        <v>0</v>
      </c>
      <c r="AK117" s="14"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16" t="str">
        <f aca="false">IF(AJ117=0,"",COUNT($G117:$I117))</f>
        <v/>
      </c>
      <c r="AM117" s="14" t="str">
        <f aca="false">IF(AJ117=0,"",IFERROR(SMALL($G117:$I117,1),""))</f>
        <v/>
      </c>
      <c r="AN117" s="14" t="str">
        <f aca="false">IF(AJ117=0,"",IFERROR(SMALL($G117:$I117,2),""))</f>
        <v/>
      </c>
      <c r="AO117" s="14" t="str">
        <f aca="false">IF(AJ117=0,"",IFERROR(SMALL($G117:$I117,3),""))</f>
        <v/>
      </c>
      <c r="AP117" s="16" t="str">
        <f aca="false">IF(AJ117=0,"",IF(AM117="","",IF(AM117=$H117,"Part-Time",IF(AM117=$I117,"Full-Time","Casual"))))</f>
        <v/>
      </c>
      <c r="AQ117" s="16" t="str">
        <f aca="false">IF(AJ117=0,"",IF(AN117="","",IF(AN117=$H117,"Part-Time",IF(AN117=$I117,"Full-Time","Casual"))))</f>
        <v/>
      </c>
      <c r="AR117" s="16" t="str">
        <f aca="false">IF(AJ117=0,"",IF(AO117="","",IF(AO117=$H117,"Part-Time",IF(AO117=$I117,"Full-Time","Casual"))))</f>
        <v/>
      </c>
      <c r="AS117" s="16"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16" t="str">
        <f aca="false">IF(AJ117=0,"",IF(AL117&lt;2,"",IF(OR(ISNUMBER(SEARCH("full",AQ117)),UPPER(TRIM(AQ117))="FT",UPPER(TRIM(AQ117))="FTE"),"FT",IF(AND(OR(ISNUMBER(SEARCH("part",AQ117)),UPPER(TRIM(AQ117))="PT",UPPER(TRIM(AQ117))="PTE"),Apply2026="Yes",OR($P117="",N($P117)&gt;=PT_MinHours)),"PT","None"))))</f>
        <v/>
      </c>
      <c r="AU117" s="16" t="str">
        <f aca="false">IF(AJ117=0,"",IF(AL117&lt;3,"",IF(OR(ISNUMBER(SEARCH("full",AR117)),UPPER(TRIM(AR117))="FT",UPPER(TRIM(AR117))="FTE"),"FT",IF(AND(OR(ISNUMBER(SEARCH("part",AR117)),UPPER(TRIM(AR117))="PT",UPPER(TRIM(AR117))="PTE"),Apply2026="Yes",OR($P117="",N($P117)&gt;=PT_MinHours)),"PT","None"))))</f>
        <v/>
      </c>
      <c r="AV117" s="16" t="str">
        <f aca="false">IF(AJ117=0,"",IF(AND(AL117&gt;=3,AO117&lt;=AsOfDate),AU117,IF(AND(AL117&gt;=2,AN117&lt;=AsOfDate),AT117,AS117)))</f>
        <v/>
      </c>
      <c r="AW117" s="16" t="str">
        <f aca="false">IF(AJ117=0,"",IF(AsOfDate&lt;AK117,-1,12*(YEAR(AsOfDate)-YEAR(AK117))+MONTH(AsOfDate)-MONTH(AK117)-IF(DAY(AsOfDate)&lt;MIN(DAY(AK117),DAY(EOMONTH(AsOfDate,0))),1,0)))</f>
        <v/>
      </c>
      <c r="AX117" s="16" t="str">
        <f aca="false">IF(AJ117=0,"",IF(OR(AL117&lt;2,AN117&gt;AsOfDate),AW117,IF((AN117-1)&lt;AK117,-1,12*(YEAR((AN117-1))-YEAR(AK117))+MONTH((AN117-1))-MONTH(AK117)-IF(DAY((AN117-1))&lt;MIN(DAY(AK117),DAY(EOMONTH((AN117-1),0))),1,0))))</f>
        <v/>
      </c>
      <c r="AY117" s="16" t="str">
        <f aca="false">IF(AJ117=0,"",IF(OR(AL117&lt;3,AO117&gt;AsOfDate),AW117,IF((AO117-1)&lt;AK117,-1,12*(YEAR((AO117-1))-YEAR(AK117))+MONTH((AO117-1))-MONTH(AK117)-IF(DAY((AO117-1))&lt;MIN(DAY(AK117),DAY(EOMONTH((AO117-1),0))),1,0))))</f>
        <v/>
      </c>
      <c r="AZ117" s="16" t="str">
        <f aca="false">IF(AJ117=0,"",IF(PFYDate&lt;AK117,-1,12*(YEAR(PFYDate)-YEAR(AK117))+MONTH(PFYDate)-MONTH(AK117)-IF(DAY(PFYDate)&lt;MIN(DAY(AK117),DAY(EOMONTH(PFYDate,0))),1,0)))</f>
        <v/>
      </c>
      <c r="BA117" s="16" t="str">
        <f aca="false">IF(AJ117=0,"",IF(OR(AL117&lt;2,AN117&gt;PFYDate),AZ117,IF((AN117-1)&lt;AK117,-1,12*(YEAR((AN117-1))-YEAR(AK117))+MONTH((AN117-1))-MONTH(AK117)-IF(DAY((AN117-1))&lt;MIN(DAY(AK117),DAY(EOMONTH((AN117-1),0))),1,0))))</f>
        <v/>
      </c>
      <c r="BB117" s="16" t="str">
        <f aca="false">IF(AJ117=0,"",IF(OR(AL117&lt;3,AO117&gt;PFYDate),AZ117,IF((AO117-1)&lt;AK117,-1,12*(YEAR((AO117-1))-YEAR(AK117))+MONTH((AO117-1))-MONTH(AK117)-IF(DAY((AO117-1))&lt;MIN(DAY(AK117),DAY(EOMONTH((AO117-1),0))),1,0))))</f>
        <v/>
      </c>
      <c r="BC117" s="16"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16"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16" t="str">
        <f aca="false">IF(AJ117=0,"",IF(AV117="FT",IF(AW117&lt;FT_First,FT_First,IF(AW117&lt;FT_Y5,MIN(FT_Y5,FT_First+FT_Int1*(INT((AW117-FT_First)/FT_Int1)+1)),FT_Y5+12*INT((AW117-FT_Y5)/12)+FT_Int2*(INT(MOD(AW117-FT_Y5,12)/FT_Int2)+1))),IF(AV117="PT",IF(AW117&lt;PT_First,PT_First,PT_First+PT_Int*(INT((AW117-PT_First)/PT_Int)+1)),"")))</f>
        <v/>
      </c>
      <c r="BF117" s="16" t="str">
        <f aca="false">IF(AJ117=0,"",IF(NOT(LH_Ready),0,COUNTIFS(INDEX(LH_Data,0,LH_ColFirst),$A117,INDEX(LH_Data,0,LH_ColSur),$B117,INDEX(LH_Data,0,LH_ColCat),BonusCat)))</f>
        <v/>
      </c>
      <c r="BG117" s="16" t="str">
        <f aca="false">IF(AJ117=0,"",IF(OR(NOT(LH_Ready),BF117=0),0,SUMPRODUCT(MAX((INDEX(LH_Data,0,LH_ColFirst)=$A117)*(INDEX(LH_Data,0,LH_ColSur)=$B117)*(INDEX(LH_Data,0,LH_ColCat)=BonusCat)*ROW(LH_Data)))))</f>
        <v/>
      </c>
      <c r="BH117" s="16" t="str">
        <f aca="false">IF(AJ117=0,"",IF(EOMONTH(AsOfDate,-1)&lt;AK117,-1,12*(YEAR(EOMONTH(AsOfDate,-1))-YEAR(AK117))+MONTH(EOMONTH(AsOfDate,-1))-MONTH(AK117)-IF(DAY(EOMONTH(AsOfDate,-1))&lt;MIN(DAY(AK117),DAY(EOMONTH(EOMONTH(AsOfDate,-1),0))),1,0)))</f>
        <v/>
      </c>
      <c r="BI117" s="16" t="str">
        <f aca="false">IF(AJ117=0,"",IF(OR(AL117&lt;2,AN117&gt;EOMONTH(AsOfDate,-1)),BH117,IF((AN117-1)&lt;AK117,-1,12*(YEAR((AN117-1))-YEAR(AK117))+MONTH((AN117-1))-MONTH(AK117)-IF(DAY((AN117-1))&lt;MIN(DAY(AK117),DAY(EOMONTH((AN117-1),0))),1,0))))</f>
        <v/>
      </c>
      <c r="BJ117" s="16" t="str">
        <f aca="false">IF(AJ117=0,"",IF(OR(AL117&lt;3,AO117&gt;EOMONTH(AsOfDate,-1)),BH117,IF((AO117-1)&lt;AK117,-1,12*(YEAR((AO117-1))-YEAR(AK117))+MONTH((AO117-1))-MONTH(AK117)-IF(DAY((AO117-1))&lt;MIN(DAY(AK117),DAY(EOMONTH((AO117-1),0))),1,0))))</f>
        <v/>
      </c>
      <c r="BK117" s="16"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16" t="str">
        <f aca="false">IF(AJ117=0,"",IF(AV117="FT",IF(AW117&lt;FT_First,"",IF(AW117&lt;FT_Y5,FT_First+FT_Int1*INT((AW117-FT_First)/FT_Int1),FT_Y5+FT_Int2*INT((AW117-FT_Y5)/FT_Int2))),IF(AV117="PT",IF(AW117&lt;PT_First,"",PT_First+PT_Int*INT((AW117-PT_First)/PT_Int)),"")))</f>
        <v/>
      </c>
      <c r="BM117" s="16" t="str">
        <f aca="false">IF(AJ117=0,"",IF((SchemeStart-1)&lt;AK117,-1,12*(YEAR((SchemeStart-1))-YEAR(AK117))+MONTH((SchemeStart-1))-MONTH(AK117)-IF(DAY((SchemeStart-1))&lt;MIN(DAY(AK117),DAY(EOMONTH((SchemeStart-1),0))),1,0)))</f>
        <v/>
      </c>
      <c r="BN117" s="16" t="str">
        <f aca="false">IF(AJ117=0,"",IF(OR(AL117&lt;2,AN117&gt;(SchemeStart-1)),BM117,IF((AN117-1)&lt;AK117,-1,12*(YEAR((AN117-1))-YEAR(AK117))+MONTH((AN117-1))-MONTH(AK117)-IF(DAY((AN117-1))&lt;MIN(DAY(AK117),DAY(EOMONTH((AN117-1),0))),1,0))))</f>
        <v/>
      </c>
      <c r="BO117" s="16" t="str">
        <f aca="false">IF(AJ117=0,"",IF(OR(AL117&lt;3,AO117&gt;(SchemeStart-1)),BM117,IF((AO117-1)&lt;AK117,-1,12*(YEAR((AO117-1))-YEAR(AK117))+MONTH((AO117-1))-MONTH(AK117)-IF(DAY((AO117-1))&lt;MIN(DAY(AK117),DAY(EOMONTH((AO117-1),0))),1,0))))</f>
        <v/>
      </c>
      <c r="BP117" s="16"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12"/>
      <c r="B118" s="12"/>
      <c r="C118" s="12"/>
      <c r="D118" s="13"/>
      <c r="E118" s="14" t="str">
        <f aca="false">IF(OR(AJ118=0,$D118=""),"",DATE(YEAR(AsOfDate)+IF(DATE(YEAR(AsOfDate),MONTH($D118),DAY($D118))&lt;=AsOfDate,1,0),MONTH($D118),DAY($D118)))</f>
        <v/>
      </c>
      <c r="F118" s="13"/>
      <c r="G118" s="13"/>
      <c r="H118" s="13"/>
      <c r="I118" s="13"/>
      <c r="J118" s="13"/>
      <c r="K118" s="14" t="str">
        <f aca="false">IF(AJ118=0,"",DATE(YEAR(AsOfDate)+IF(DATE(YEAR(AsOfDate),MONTH(AK118),DAY(AK118))&lt;=AsOfDate,1,0),MONTH(AK118),DAY(AK118)))</f>
        <v/>
      </c>
      <c r="L118" s="15" t="str">
        <f aca="false">IF(AJ118=0,"",ROUND((AsOfDate-AK118)/365.25,1))</f>
        <v/>
      </c>
      <c r="M118" s="16" t="str">
        <f aca="false">IF(AJ118=0,"",IF(AsOfDate&lt;AK118,"-",DATEDIF(AK118,AsOfDate,"y")&amp;"y "&amp;DATEDIF(AK118,AsOfDate,"ym")&amp;"m "&amp;DATEDIF(AK118,AsOfDate,"md")&amp;"d"))</f>
        <v/>
      </c>
      <c r="N118" s="17" t="str">
        <f aca="false">IF(AJ118=0,"",O118*HoursPerDay)</f>
        <v/>
      </c>
      <c r="O118" s="17" t="str">
        <f aca="false">IF(AJ118=0,"",MAX(0,BC118-BP118))</f>
        <v/>
      </c>
      <c r="P118" s="18"/>
      <c r="Q118" s="16"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16" t="str">
        <f aca="false">IF(AJ118=0,"",IF(AV118="None",IF(O118&gt;0,"No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IF(AJ118=0,"",IF(AV118="None","",EDATE(AK118,BE118)))</f>
        <v/>
      </c>
      <c r="T118" s="17" t="str">
        <f aca="false">IF(AJ118=0,"",IF(NOT(LH_Ready),"",IF($F118&gt;PFYDate,0,IF(LH_ColPeriod=0,W118-U118+V118,SUMIFS(INDEX(LH_Data,0,LH_ColAcc),INDEX(LH_Data,0,LH_ColFirst),$A118,INDEX(LH_Data,0,LH_ColSur),$B118,INDEX(LH_Data,0,LH_ColCat),BonusCat,INDEX(LH_Data,0,LH_ColPeriod),LH_OpenLabel)*UnitFactor))))</f>
        <v/>
      </c>
      <c r="U118" s="17" t="str">
        <f aca="false">IF(AJ118=0,"",IF(NOT(LH_Ready),"",SUMIFS(INDEX(LH_Data,0,LH_ColAcc),INDEX(LH_Data,0,LH_ColFirst),$A118,INDEX(LH_Data,0,LH_ColSur),$B118,INDEX(LH_Data,0,LH_ColCat),BonusCat,INDEX(LH_Data,0,LH_ColStart),"&gt;="&amp;AK118)*UnitFactor))</f>
        <v/>
      </c>
      <c r="V118" s="17" t="str">
        <f aca="false">IF(AJ118=0,"",IF(NOT(LH_Ready),"",SUMIFS(INDEX(LH_Data,0,LH_ColTaken),INDEX(LH_Data,0,LH_ColFirst),$A118,INDEX(LH_Data,0,LH_ColSur),$B118,INDEX(LH_Data,0,LH_ColCat),BonusCat,INDEX(LH_Data,0,LH_ColStart),"&gt;="&amp;AK118)*UnitFactor))</f>
        <v/>
      </c>
      <c r="W118" s="17" t="str">
        <f aca="false">IF(AJ118=0,"",IF(NOT(LH_Ready),"",IF(BG118=0,0,INDEX(INDEX(LH_Data,0,LH_ColClose),BG118-1)*UnitFactor)))</f>
        <v/>
      </c>
      <c r="X118" s="17" t="str">
        <f aca="false">IF(AJ118=0,"",(MAX(0,BC118-BP118)-MAX(0,BD118-BP118))*HoursPerDay)</f>
        <v/>
      </c>
      <c r="Y118" s="17"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16" t="str">
        <f aca="false">IF(OR(AJ118=0,Y118=""),"",IF(Y118&gt;0,"Yes","No"))</f>
        <v/>
      </c>
      <c r="AA118" s="16"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17" t="str">
        <f aca="false">IF(OR(AJ118=0,T118=""),"",MAX(0,BD118-BP118)*HoursPerDay-T118)</f>
        <v/>
      </c>
      <c r="AC118" s="16" t="str">
        <f aca="false">IF(AJ118=0,"",BF118)</f>
        <v/>
      </c>
      <c r="AD118" s="16"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17" t="str">
        <f aca="false">IF(AJ118=0,"",O118-MAX(0,BK118-BP118))</f>
        <v/>
      </c>
      <c r="AF118" s="14" t="str">
        <f aca="false">IF(OR(AJ118=0,AE118="",N(AE118)=0,BL118=""),"",EDATE(AK118,BL118))</f>
        <v/>
      </c>
      <c r="AG118" s="17" t="str">
        <f aca="false">IF(AJ118=0,"",MIN(BC118,BP118))</f>
        <v/>
      </c>
      <c r="AH118" s="12"/>
      <c r="AI118" s="12"/>
      <c r="AJ118" s="16" t="n">
        <f aca="false">IF(OR(LEN($A118&amp;$B118)=0,$F118=""),0,1)</f>
        <v>0</v>
      </c>
      <c r="AK118" s="14"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16" t="str">
        <f aca="false">IF(AJ118=0,"",COUNT($G118:$I118))</f>
        <v/>
      </c>
      <c r="AM118" s="14" t="str">
        <f aca="false">IF(AJ118=0,"",IFERROR(SMALL($G118:$I118,1),""))</f>
        <v/>
      </c>
      <c r="AN118" s="14" t="str">
        <f aca="false">IF(AJ118=0,"",IFERROR(SMALL($G118:$I118,2),""))</f>
        <v/>
      </c>
      <c r="AO118" s="14" t="str">
        <f aca="false">IF(AJ118=0,"",IFERROR(SMALL($G118:$I118,3),""))</f>
        <v/>
      </c>
      <c r="AP118" s="16" t="str">
        <f aca="false">IF(AJ118=0,"",IF(AM118="","",IF(AM118=$H118,"Part-Time",IF(AM118=$I118,"Full-Time","Casual"))))</f>
        <v/>
      </c>
      <c r="AQ118" s="16" t="str">
        <f aca="false">IF(AJ118=0,"",IF(AN118="","",IF(AN118=$H118,"Part-Time",IF(AN118=$I118,"Full-Time","Casual"))))</f>
        <v/>
      </c>
      <c r="AR118" s="16" t="str">
        <f aca="false">IF(AJ118=0,"",IF(AO118="","",IF(AO118=$H118,"Part-Time",IF(AO118=$I118,"Full-Time","Casual"))))</f>
        <v/>
      </c>
      <c r="AS118" s="16"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16" t="str">
        <f aca="false">IF(AJ118=0,"",IF(AL118&lt;2,"",IF(OR(ISNUMBER(SEARCH("full",AQ118)),UPPER(TRIM(AQ118))="FT",UPPER(TRIM(AQ118))="FTE"),"FT",IF(AND(OR(ISNUMBER(SEARCH("part",AQ118)),UPPER(TRIM(AQ118))="PT",UPPER(TRIM(AQ118))="PTE"),Apply2026="Yes",OR($P118="",N($P118)&gt;=PT_MinHours)),"PT","None"))))</f>
        <v/>
      </c>
      <c r="AU118" s="16" t="str">
        <f aca="false">IF(AJ118=0,"",IF(AL118&lt;3,"",IF(OR(ISNUMBER(SEARCH("full",AR118)),UPPER(TRIM(AR118))="FT",UPPER(TRIM(AR118))="FTE"),"FT",IF(AND(OR(ISNUMBER(SEARCH("part",AR118)),UPPER(TRIM(AR118))="PT",UPPER(TRIM(AR118))="PTE"),Apply2026="Yes",OR($P118="",N($P118)&gt;=PT_MinHours)),"PT","None"))))</f>
        <v/>
      </c>
      <c r="AV118" s="16" t="str">
        <f aca="false">IF(AJ118=0,"",IF(AND(AL118&gt;=3,AO118&lt;=AsOfDate),AU118,IF(AND(AL118&gt;=2,AN118&lt;=AsOfDate),AT118,AS118)))</f>
        <v/>
      </c>
      <c r="AW118" s="16" t="str">
        <f aca="false">IF(AJ118=0,"",IF(AsOfDate&lt;AK118,-1,12*(YEAR(AsOfDate)-YEAR(AK118))+MONTH(AsOfDate)-MONTH(AK118)-IF(DAY(AsOfDate)&lt;MIN(DAY(AK118),DAY(EOMONTH(AsOfDate,0))),1,0)))</f>
        <v/>
      </c>
      <c r="AX118" s="16" t="str">
        <f aca="false">IF(AJ118=0,"",IF(OR(AL118&lt;2,AN118&gt;AsOfDate),AW118,IF((AN118-1)&lt;AK118,-1,12*(YEAR((AN118-1))-YEAR(AK118))+MONTH((AN118-1))-MONTH(AK118)-IF(DAY((AN118-1))&lt;MIN(DAY(AK118),DAY(EOMONTH((AN118-1),0))),1,0))))</f>
        <v/>
      </c>
      <c r="AY118" s="16" t="str">
        <f aca="false">IF(AJ118=0,"",IF(OR(AL118&lt;3,AO118&gt;AsOfDate),AW118,IF((AO118-1)&lt;AK118,-1,12*(YEAR((AO118-1))-YEAR(AK118))+MONTH((AO118-1))-MONTH(AK118)-IF(DAY((AO118-1))&lt;MIN(DAY(AK118),DAY(EOMONTH((AO118-1),0))),1,0))))</f>
        <v/>
      </c>
      <c r="AZ118" s="16" t="str">
        <f aca="false">IF(AJ118=0,"",IF(PFYDate&lt;AK118,-1,12*(YEAR(PFYDate)-YEAR(AK118))+MONTH(PFYDate)-MONTH(AK118)-IF(DAY(PFYDate)&lt;MIN(DAY(AK118),DAY(EOMONTH(PFYDate,0))),1,0)))</f>
        <v/>
      </c>
      <c r="BA118" s="16" t="str">
        <f aca="false">IF(AJ118=0,"",IF(OR(AL118&lt;2,AN118&gt;PFYDate),AZ118,IF((AN118-1)&lt;AK118,-1,12*(YEAR((AN118-1))-YEAR(AK118))+MONTH((AN118-1))-MONTH(AK118)-IF(DAY((AN118-1))&lt;MIN(DAY(AK118),DAY(EOMONTH((AN118-1),0))),1,0))))</f>
        <v/>
      </c>
      <c r="BB118" s="16" t="str">
        <f aca="false">IF(AJ118=0,"",IF(OR(AL118&lt;3,AO118&gt;PFYDate),AZ118,IF((AO118-1)&lt;AK118,-1,12*(YEAR((AO118-1))-YEAR(AK118))+MONTH((AO118-1))-MONTH(AK118)-IF(DAY((AO118-1))&lt;MIN(DAY(AK118),DAY(EOMONTH((AO118-1),0))),1,0))))</f>
        <v/>
      </c>
      <c r="BC118" s="16"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16"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16" t="str">
        <f aca="false">IF(AJ118=0,"",IF(AV118="FT",IF(AW118&lt;FT_First,FT_First,IF(AW118&lt;FT_Y5,MIN(FT_Y5,FT_First+FT_Int1*(INT((AW118-FT_First)/FT_Int1)+1)),FT_Y5+12*INT((AW118-FT_Y5)/12)+FT_Int2*(INT(MOD(AW118-FT_Y5,12)/FT_Int2)+1))),IF(AV118="PT",IF(AW118&lt;PT_First,PT_First,PT_First+PT_Int*(INT((AW118-PT_First)/PT_Int)+1)),"")))</f>
        <v/>
      </c>
      <c r="BF118" s="16" t="str">
        <f aca="false">IF(AJ118=0,"",IF(NOT(LH_Ready),0,COUNTIFS(INDEX(LH_Data,0,LH_ColFirst),$A118,INDEX(LH_Data,0,LH_ColSur),$B118,INDEX(LH_Data,0,LH_ColCat),BonusCat)))</f>
        <v/>
      </c>
      <c r="BG118" s="16" t="str">
        <f aca="false">IF(AJ118=0,"",IF(OR(NOT(LH_Ready),BF118=0),0,SUMPRODUCT(MAX((INDEX(LH_Data,0,LH_ColFirst)=$A118)*(INDEX(LH_Data,0,LH_ColSur)=$B118)*(INDEX(LH_Data,0,LH_ColCat)=BonusCat)*ROW(LH_Data)))))</f>
        <v/>
      </c>
      <c r="BH118" s="16" t="str">
        <f aca="false">IF(AJ118=0,"",IF(EOMONTH(AsOfDate,-1)&lt;AK118,-1,12*(YEAR(EOMONTH(AsOfDate,-1))-YEAR(AK118))+MONTH(EOMONTH(AsOfDate,-1))-MONTH(AK118)-IF(DAY(EOMONTH(AsOfDate,-1))&lt;MIN(DAY(AK118),DAY(EOMONTH(EOMONTH(AsOfDate,-1),0))),1,0)))</f>
        <v/>
      </c>
      <c r="BI118" s="16" t="str">
        <f aca="false">IF(AJ118=0,"",IF(OR(AL118&lt;2,AN118&gt;EOMONTH(AsOfDate,-1)),BH118,IF((AN118-1)&lt;AK118,-1,12*(YEAR((AN118-1))-YEAR(AK118))+MONTH((AN118-1))-MONTH(AK118)-IF(DAY((AN118-1))&lt;MIN(DAY(AK118),DAY(EOMONTH((AN118-1),0))),1,0))))</f>
        <v/>
      </c>
      <c r="BJ118" s="16" t="str">
        <f aca="false">IF(AJ118=0,"",IF(OR(AL118&lt;3,AO118&gt;EOMONTH(AsOfDate,-1)),BH118,IF((AO118-1)&lt;AK118,-1,12*(YEAR((AO118-1))-YEAR(AK118))+MONTH((AO118-1))-MONTH(AK118)-IF(DAY((AO118-1))&lt;MIN(DAY(AK118),DAY(EOMONTH((AO118-1),0))),1,0))))</f>
        <v/>
      </c>
      <c r="BK118" s="16"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16" t="str">
        <f aca="false">IF(AJ118=0,"",IF(AV118="FT",IF(AW118&lt;FT_First,"",IF(AW118&lt;FT_Y5,FT_First+FT_Int1*INT((AW118-FT_First)/FT_Int1),FT_Y5+FT_Int2*INT((AW118-FT_Y5)/FT_Int2))),IF(AV118="PT",IF(AW118&lt;PT_First,"",PT_First+PT_Int*INT((AW118-PT_First)/PT_Int)),"")))</f>
        <v/>
      </c>
      <c r="BM118" s="16" t="str">
        <f aca="false">IF(AJ118=0,"",IF((SchemeStart-1)&lt;AK118,-1,12*(YEAR((SchemeStart-1))-YEAR(AK118))+MONTH((SchemeStart-1))-MONTH(AK118)-IF(DAY((SchemeStart-1))&lt;MIN(DAY(AK118),DAY(EOMONTH((SchemeStart-1),0))),1,0)))</f>
        <v/>
      </c>
      <c r="BN118" s="16" t="str">
        <f aca="false">IF(AJ118=0,"",IF(OR(AL118&lt;2,AN118&gt;(SchemeStart-1)),BM118,IF((AN118-1)&lt;AK118,-1,12*(YEAR((AN118-1))-YEAR(AK118))+MONTH((AN118-1))-MONTH(AK118)-IF(DAY((AN118-1))&lt;MIN(DAY(AK118),DAY(EOMONTH((AN118-1),0))),1,0))))</f>
        <v/>
      </c>
      <c r="BO118" s="16" t="str">
        <f aca="false">IF(AJ118=0,"",IF(OR(AL118&lt;3,AO118&gt;(SchemeStart-1)),BM118,IF((AO118-1)&lt;AK118,-1,12*(YEAR((AO118-1))-YEAR(AK118))+MONTH((AO118-1))-MONTH(AK118)-IF(DAY((AO118-1))&lt;MIN(DAY(AK118),DAY(EOMONTH((AO118-1),0))),1,0))))</f>
        <v/>
      </c>
      <c r="BP118" s="16"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12"/>
      <c r="B119" s="12"/>
      <c r="C119" s="12"/>
      <c r="D119" s="13"/>
      <c r="E119" s="14" t="str">
        <f aca="false">IF(OR(AJ119=0,$D119=""),"",DATE(YEAR(AsOfDate)+IF(DATE(YEAR(AsOfDate),MONTH($D119),DAY($D119))&lt;=AsOfDate,1,0),MONTH($D119),DAY($D119)))</f>
        <v/>
      </c>
      <c r="F119" s="13"/>
      <c r="G119" s="13"/>
      <c r="H119" s="13"/>
      <c r="I119" s="13"/>
      <c r="J119" s="13"/>
      <c r="K119" s="14" t="str">
        <f aca="false">IF(AJ119=0,"",DATE(YEAR(AsOfDate)+IF(DATE(YEAR(AsOfDate),MONTH(AK119),DAY(AK119))&lt;=AsOfDate,1,0),MONTH(AK119),DAY(AK119)))</f>
        <v/>
      </c>
      <c r="L119" s="15" t="str">
        <f aca="false">IF(AJ119=0,"",ROUND((AsOfDate-AK119)/365.25,1))</f>
        <v/>
      </c>
      <c r="M119" s="16" t="str">
        <f aca="false">IF(AJ119=0,"",IF(AsOfDate&lt;AK119,"-",DATEDIF(AK119,AsOfDate,"y")&amp;"y "&amp;DATEDIF(AK119,AsOfDate,"ym")&amp;"m "&amp;DATEDIF(AK119,AsOfDate,"md")&amp;"d"))</f>
        <v/>
      </c>
      <c r="N119" s="17" t="str">
        <f aca="false">IF(AJ119=0,"",O119*HoursPerDay)</f>
        <v/>
      </c>
      <c r="O119" s="17" t="str">
        <f aca="false">IF(AJ119=0,"",MAX(0,BC119-BP119))</f>
        <v/>
      </c>
      <c r="P119" s="18"/>
      <c r="Q119" s="16"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16" t="str">
        <f aca="false">IF(AJ119=0,"",IF(AV119="None",IF(O119&gt;0,"No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IF(AJ119=0,"",IF(AV119="None","",EDATE(AK119,BE119)))</f>
        <v/>
      </c>
      <c r="T119" s="17" t="str">
        <f aca="false">IF(AJ119=0,"",IF(NOT(LH_Ready),"",IF($F119&gt;PFYDate,0,IF(LH_ColPeriod=0,W119-U119+V119,SUMIFS(INDEX(LH_Data,0,LH_ColAcc),INDEX(LH_Data,0,LH_ColFirst),$A119,INDEX(LH_Data,0,LH_ColSur),$B119,INDEX(LH_Data,0,LH_ColCat),BonusCat,INDEX(LH_Data,0,LH_ColPeriod),LH_OpenLabel)*UnitFactor))))</f>
        <v/>
      </c>
      <c r="U119" s="17" t="str">
        <f aca="false">IF(AJ119=0,"",IF(NOT(LH_Ready),"",SUMIFS(INDEX(LH_Data,0,LH_ColAcc),INDEX(LH_Data,0,LH_ColFirst),$A119,INDEX(LH_Data,0,LH_ColSur),$B119,INDEX(LH_Data,0,LH_ColCat),BonusCat,INDEX(LH_Data,0,LH_ColStart),"&gt;="&amp;AK119)*UnitFactor))</f>
        <v/>
      </c>
      <c r="V119" s="17" t="str">
        <f aca="false">IF(AJ119=0,"",IF(NOT(LH_Ready),"",SUMIFS(INDEX(LH_Data,0,LH_ColTaken),INDEX(LH_Data,0,LH_ColFirst),$A119,INDEX(LH_Data,0,LH_ColSur),$B119,INDEX(LH_Data,0,LH_ColCat),BonusCat,INDEX(LH_Data,0,LH_ColStart),"&gt;="&amp;AK119)*UnitFactor))</f>
        <v/>
      </c>
      <c r="W119" s="17" t="str">
        <f aca="false">IF(AJ119=0,"",IF(NOT(LH_Ready),"",IF(BG119=0,0,INDEX(INDEX(LH_Data,0,LH_ColClose),BG119-1)*UnitFactor)))</f>
        <v/>
      </c>
      <c r="X119" s="17" t="str">
        <f aca="false">IF(AJ119=0,"",(MAX(0,BC119-BP119)-MAX(0,BD119-BP119))*HoursPerDay)</f>
        <v/>
      </c>
      <c r="Y119" s="17"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16" t="str">
        <f aca="false">IF(OR(AJ119=0,Y119=""),"",IF(Y119&gt;0,"Yes","No"))</f>
        <v/>
      </c>
      <c r="AA119" s="16"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17" t="str">
        <f aca="false">IF(OR(AJ119=0,T119=""),"",MAX(0,BD119-BP119)*HoursPerDay-T119)</f>
        <v/>
      </c>
      <c r="AC119" s="16" t="str">
        <f aca="false">IF(AJ119=0,"",BF119)</f>
        <v/>
      </c>
      <c r="AD119" s="16"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17" t="str">
        <f aca="false">IF(AJ119=0,"",O119-MAX(0,BK119-BP119))</f>
        <v/>
      </c>
      <c r="AF119" s="14" t="str">
        <f aca="false">IF(OR(AJ119=0,AE119="",N(AE119)=0,BL119=""),"",EDATE(AK119,BL119))</f>
        <v/>
      </c>
      <c r="AG119" s="17" t="str">
        <f aca="false">IF(AJ119=0,"",MIN(BC119,BP119))</f>
        <v/>
      </c>
      <c r="AH119" s="12"/>
      <c r="AI119" s="12"/>
      <c r="AJ119" s="16" t="n">
        <f aca="false">IF(OR(LEN($A119&amp;$B119)=0,$F119=""),0,1)</f>
        <v>0</v>
      </c>
      <c r="AK119" s="14"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16" t="str">
        <f aca="false">IF(AJ119=0,"",COUNT($G119:$I119))</f>
        <v/>
      </c>
      <c r="AM119" s="14" t="str">
        <f aca="false">IF(AJ119=0,"",IFERROR(SMALL($G119:$I119,1),""))</f>
        <v/>
      </c>
      <c r="AN119" s="14" t="str">
        <f aca="false">IF(AJ119=0,"",IFERROR(SMALL($G119:$I119,2),""))</f>
        <v/>
      </c>
      <c r="AO119" s="14" t="str">
        <f aca="false">IF(AJ119=0,"",IFERROR(SMALL($G119:$I119,3),""))</f>
        <v/>
      </c>
      <c r="AP119" s="16" t="str">
        <f aca="false">IF(AJ119=0,"",IF(AM119="","",IF(AM119=$H119,"Part-Time",IF(AM119=$I119,"Full-Time","Casual"))))</f>
        <v/>
      </c>
      <c r="AQ119" s="16" t="str">
        <f aca="false">IF(AJ119=0,"",IF(AN119="","",IF(AN119=$H119,"Part-Time",IF(AN119=$I119,"Full-Time","Casual"))))</f>
        <v/>
      </c>
      <c r="AR119" s="16" t="str">
        <f aca="false">IF(AJ119=0,"",IF(AO119="","",IF(AO119=$H119,"Part-Time",IF(AO119=$I119,"Full-Time","Casual"))))</f>
        <v/>
      </c>
      <c r="AS119" s="16"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16" t="str">
        <f aca="false">IF(AJ119=0,"",IF(AL119&lt;2,"",IF(OR(ISNUMBER(SEARCH("full",AQ119)),UPPER(TRIM(AQ119))="FT",UPPER(TRIM(AQ119))="FTE"),"FT",IF(AND(OR(ISNUMBER(SEARCH("part",AQ119)),UPPER(TRIM(AQ119))="PT",UPPER(TRIM(AQ119))="PTE"),Apply2026="Yes",OR($P119="",N($P119)&gt;=PT_MinHours)),"PT","None"))))</f>
        <v/>
      </c>
      <c r="AU119" s="16" t="str">
        <f aca="false">IF(AJ119=0,"",IF(AL119&lt;3,"",IF(OR(ISNUMBER(SEARCH("full",AR119)),UPPER(TRIM(AR119))="FT",UPPER(TRIM(AR119))="FTE"),"FT",IF(AND(OR(ISNUMBER(SEARCH("part",AR119)),UPPER(TRIM(AR119))="PT",UPPER(TRIM(AR119))="PTE"),Apply2026="Yes",OR($P119="",N($P119)&gt;=PT_MinHours)),"PT","None"))))</f>
        <v/>
      </c>
      <c r="AV119" s="16" t="str">
        <f aca="false">IF(AJ119=0,"",IF(AND(AL119&gt;=3,AO119&lt;=AsOfDate),AU119,IF(AND(AL119&gt;=2,AN119&lt;=AsOfDate),AT119,AS119)))</f>
        <v/>
      </c>
      <c r="AW119" s="16" t="str">
        <f aca="false">IF(AJ119=0,"",IF(AsOfDate&lt;AK119,-1,12*(YEAR(AsOfDate)-YEAR(AK119))+MONTH(AsOfDate)-MONTH(AK119)-IF(DAY(AsOfDate)&lt;MIN(DAY(AK119),DAY(EOMONTH(AsOfDate,0))),1,0)))</f>
        <v/>
      </c>
      <c r="AX119" s="16" t="str">
        <f aca="false">IF(AJ119=0,"",IF(OR(AL119&lt;2,AN119&gt;AsOfDate),AW119,IF((AN119-1)&lt;AK119,-1,12*(YEAR((AN119-1))-YEAR(AK119))+MONTH((AN119-1))-MONTH(AK119)-IF(DAY((AN119-1))&lt;MIN(DAY(AK119),DAY(EOMONTH((AN119-1),0))),1,0))))</f>
        <v/>
      </c>
      <c r="AY119" s="16" t="str">
        <f aca="false">IF(AJ119=0,"",IF(OR(AL119&lt;3,AO119&gt;AsOfDate),AW119,IF((AO119-1)&lt;AK119,-1,12*(YEAR((AO119-1))-YEAR(AK119))+MONTH((AO119-1))-MONTH(AK119)-IF(DAY((AO119-1))&lt;MIN(DAY(AK119),DAY(EOMONTH((AO119-1),0))),1,0))))</f>
        <v/>
      </c>
      <c r="AZ119" s="16" t="str">
        <f aca="false">IF(AJ119=0,"",IF(PFYDate&lt;AK119,-1,12*(YEAR(PFYDate)-YEAR(AK119))+MONTH(PFYDate)-MONTH(AK119)-IF(DAY(PFYDate)&lt;MIN(DAY(AK119),DAY(EOMONTH(PFYDate,0))),1,0)))</f>
        <v/>
      </c>
      <c r="BA119" s="16" t="str">
        <f aca="false">IF(AJ119=0,"",IF(OR(AL119&lt;2,AN119&gt;PFYDate),AZ119,IF((AN119-1)&lt;AK119,-1,12*(YEAR((AN119-1))-YEAR(AK119))+MONTH((AN119-1))-MONTH(AK119)-IF(DAY((AN119-1))&lt;MIN(DAY(AK119),DAY(EOMONTH((AN119-1),0))),1,0))))</f>
        <v/>
      </c>
      <c r="BB119" s="16" t="str">
        <f aca="false">IF(AJ119=0,"",IF(OR(AL119&lt;3,AO119&gt;PFYDate),AZ119,IF((AO119-1)&lt;AK119,-1,12*(YEAR((AO119-1))-YEAR(AK119))+MONTH((AO119-1))-MONTH(AK119)-IF(DAY((AO119-1))&lt;MIN(DAY(AK119),DAY(EOMONTH((AO119-1),0))),1,0))))</f>
        <v/>
      </c>
      <c r="BC119" s="16"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16"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16" t="str">
        <f aca="false">IF(AJ119=0,"",IF(AV119="FT",IF(AW119&lt;FT_First,FT_First,IF(AW119&lt;FT_Y5,MIN(FT_Y5,FT_First+FT_Int1*(INT((AW119-FT_First)/FT_Int1)+1)),FT_Y5+12*INT((AW119-FT_Y5)/12)+FT_Int2*(INT(MOD(AW119-FT_Y5,12)/FT_Int2)+1))),IF(AV119="PT",IF(AW119&lt;PT_First,PT_First,PT_First+PT_Int*(INT((AW119-PT_First)/PT_Int)+1)),"")))</f>
        <v/>
      </c>
      <c r="BF119" s="16" t="str">
        <f aca="false">IF(AJ119=0,"",IF(NOT(LH_Ready),0,COUNTIFS(INDEX(LH_Data,0,LH_ColFirst),$A119,INDEX(LH_Data,0,LH_ColSur),$B119,INDEX(LH_Data,0,LH_ColCat),BonusCat)))</f>
        <v/>
      </c>
      <c r="BG119" s="16" t="str">
        <f aca="false">IF(AJ119=0,"",IF(OR(NOT(LH_Ready),BF119=0),0,SUMPRODUCT(MAX((INDEX(LH_Data,0,LH_ColFirst)=$A119)*(INDEX(LH_Data,0,LH_ColSur)=$B119)*(INDEX(LH_Data,0,LH_ColCat)=BonusCat)*ROW(LH_Data)))))</f>
        <v/>
      </c>
      <c r="BH119" s="16" t="str">
        <f aca="false">IF(AJ119=0,"",IF(EOMONTH(AsOfDate,-1)&lt;AK119,-1,12*(YEAR(EOMONTH(AsOfDate,-1))-YEAR(AK119))+MONTH(EOMONTH(AsOfDate,-1))-MONTH(AK119)-IF(DAY(EOMONTH(AsOfDate,-1))&lt;MIN(DAY(AK119),DAY(EOMONTH(EOMONTH(AsOfDate,-1),0))),1,0)))</f>
        <v/>
      </c>
      <c r="BI119" s="16" t="str">
        <f aca="false">IF(AJ119=0,"",IF(OR(AL119&lt;2,AN119&gt;EOMONTH(AsOfDate,-1)),BH119,IF((AN119-1)&lt;AK119,-1,12*(YEAR((AN119-1))-YEAR(AK119))+MONTH((AN119-1))-MONTH(AK119)-IF(DAY((AN119-1))&lt;MIN(DAY(AK119),DAY(EOMONTH((AN119-1),0))),1,0))))</f>
        <v/>
      </c>
      <c r="BJ119" s="16" t="str">
        <f aca="false">IF(AJ119=0,"",IF(OR(AL119&lt;3,AO119&gt;EOMONTH(AsOfDate,-1)),BH119,IF((AO119-1)&lt;AK119,-1,12*(YEAR((AO119-1))-YEAR(AK119))+MONTH((AO119-1))-MONTH(AK119)-IF(DAY((AO119-1))&lt;MIN(DAY(AK119),DAY(EOMONTH((AO119-1),0))),1,0))))</f>
        <v/>
      </c>
      <c r="BK119" s="16"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16" t="str">
        <f aca="false">IF(AJ119=0,"",IF(AV119="FT",IF(AW119&lt;FT_First,"",IF(AW119&lt;FT_Y5,FT_First+FT_Int1*INT((AW119-FT_First)/FT_Int1),FT_Y5+FT_Int2*INT((AW119-FT_Y5)/FT_Int2))),IF(AV119="PT",IF(AW119&lt;PT_First,"",PT_First+PT_Int*INT((AW119-PT_First)/PT_Int)),"")))</f>
        <v/>
      </c>
      <c r="BM119" s="16" t="str">
        <f aca="false">IF(AJ119=0,"",IF((SchemeStart-1)&lt;AK119,-1,12*(YEAR((SchemeStart-1))-YEAR(AK119))+MONTH((SchemeStart-1))-MONTH(AK119)-IF(DAY((SchemeStart-1))&lt;MIN(DAY(AK119),DAY(EOMONTH((SchemeStart-1),0))),1,0)))</f>
        <v/>
      </c>
      <c r="BN119" s="16" t="str">
        <f aca="false">IF(AJ119=0,"",IF(OR(AL119&lt;2,AN119&gt;(SchemeStart-1)),BM119,IF((AN119-1)&lt;AK119,-1,12*(YEAR((AN119-1))-YEAR(AK119))+MONTH((AN119-1))-MONTH(AK119)-IF(DAY((AN119-1))&lt;MIN(DAY(AK119),DAY(EOMONTH((AN119-1),0))),1,0))))</f>
        <v/>
      </c>
      <c r="BO119" s="16" t="str">
        <f aca="false">IF(AJ119=0,"",IF(OR(AL119&lt;3,AO119&gt;(SchemeStart-1)),BM119,IF((AO119-1)&lt;AK119,-1,12*(YEAR((AO119-1))-YEAR(AK119))+MONTH((AO119-1))-MONTH(AK119)-IF(DAY((AO119-1))&lt;MIN(DAY(AK119),DAY(EOMONTH((AO119-1),0))),1,0))))</f>
        <v/>
      </c>
      <c r="BP119" s="16"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12"/>
      <c r="B120" s="12"/>
      <c r="C120" s="12"/>
      <c r="D120" s="13"/>
      <c r="E120" s="14" t="str">
        <f aca="false">IF(OR(AJ120=0,$D120=""),"",DATE(YEAR(AsOfDate)+IF(DATE(YEAR(AsOfDate),MONTH($D120),DAY($D120))&lt;=AsOfDate,1,0),MONTH($D120),DAY($D120)))</f>
        <v/>
      </c>
      <c r="F120" s="13"/>
      <c r="G120" s="13"/>
      <c r="H120" s="13"/>
      <c r="I120" s="13"/>
      <c r="J120" s="13"/>
      <c r="K120" s="14" t="str">
        <f aca="false">IF(AJ120=0,"",DATE(YEAR(AsOfDate)+IF(DATE(YEAR(AsOfDate),MONTH(AK120),DAY(AK120))&lt;=AsOfDate,1,0),MONTH(AK120),DAY(AK120)))</f>
        <v/>
      </c>
      <c r="L120" s="15" t="str">
        <f aca="false">IF(AJ120=0,"",ROUND((AsOfDate-AK120)/365.25,1))</f>
        <v/>
      </c>
      <c r="M120" s="16" t="str">
        <f aca="false">IF(AJ120=0,"",IF(AsOfDate&lt;AK120,"-",DATEDIF(AK120,AsOfDate,"y")&amp;"y "&amp;DATEDIF(AK120,AsOfDate,"ym")&amp;"m "&amp;DATEDIF(AK120,AsOfDate,"md")&amp;"d"))</f>
        <v/>
      </c>
      <c r="N120" s="17" t="str">
        <f aca="false">IF(AJ120=0,"",O120*HoursPerDay)</f>
        <v/>
      </c>
      <c r="O120" s="17" t="str">
        <f aca="false">IF(AJ120=0,"",MAX(0,BC120-BP120))</f>
        <v/>
      </c>
      <c r="P120" s="18"/>
      <c r="Q120" s="16"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16" t="str">
        <f aca="false">IF(AJ120=0,"",IF(AV120="None",IF(O120&gt;0,"No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IF(AJ120=0,"",IF(AV120="None","",EDATE(AK120,BE120)))</f>
        <v/>
      </c>
      <c r="T120" s="17" t="str">
        <f aca="false">IF(AJ120=0,"",IF(NOT(LH_Ready),"",IF($F120&gt;PFYDate,0,IF(LH_ColPeriod=0,W120-U120+V120,SUMIFS(INDEX(LH_Data,0,LH_ColAcc),INDEX(LH_Data,0,LH_ColFirst),$A120,INDEX(LH_Data,0,LH_ColSur),$B120,INDEX(LH_Data,0,LH_ColCat),BonusCat,INDEX(LH_Data,0,LH_ColPeriod),LH_OpenLabel)*UnitFactor))))</f>
        <v/>
      </c>
      <c r="U120" s="17" t="str">
        <f aca="false">IF(AJ120=0,"",IF(NOT(LH_Ready),"",SUMIFS(INDEX(LH_Data,0,LH_ColAcc),INDEX(LH_Data,0,LH_ColFirst),$A120,INDEX(LH_Data,0,LH_ColSur),$B120,INDEX(LH_Data,0,LH_ColCat),BonusCat,INDEX(LH_Data,0,LH_ColStart),"&gt;="&amp;AK120)*UnitFactor))</f>
        <v/>
      </c>
      <c r="V120" s="17" t="str">
        <f aca="false">IF(AJ120=0,"",IF(NOT(LH_Ready),"",SUMIFS(INDEX(LH_Data,0,LH_ColTaken),INDEX(LH_Data,0,LH_ColFirst),$A120,INDEX(LH_Data,0,LH_ColSur),$B120,INDEX(LH_Data,0,LH_ColCat),BonusCat,INDEX(LH_Data,0,LH_ColStart),"&gt;="&amp;AK120)*UnitFactor))</f>
        <v/>
      </c>
      <c r="W120" s="17" t="str">
        <f aca="false">IF(AJ120=0,"",IF(NOT(LH_Ready),"",IF(BG120=0,0,INDEX(INDEX(LH_Data,0,LH_ColClose),BG120-1)*UnitFactor)))</f>
        <v/>
      </c>
      <c r="X120" s="17" t="str">
        <f aca="false">IF(AJ120=0,"",(MAX(0,BC120-BP120)-MAX(0,BD120-BP120))*HoursPerDay)</f>
        <v/>
      </c>
      <c r="Y120" s="17"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16" t="str">
        <f aca="false">IF(OR(AJ120=0,Y120=""),"",IF(Y120&gt;0,"Yes","No"))</f>
        <v/>
      </c>
      <c r="AA120" s="16"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17" t="str">
        <f aca="false">IF(OR(AJ120=0,T120=""),"",MAX(0,BD120-BP120)*HoursPerDay-T120)</f>
        <v/>
      </c>
      <c r="AC120" s="16" t="str">
        <f aca="false">IF(AJ120=0,"",BF120)</f>
        <v/>
      </c>
      <c r="AD120" s="16"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17" t="str">
        <f aca="false">IF(AJ120=0,"",O120-MAX(0,BK120-BP120))</f>
        <v/>
      </c>
      <c r="AF120" s="14" t="str">
        <f aca="false">IF(OR(AJ120=0,AE120="",N(AE120)=0,BL120=""),"",EDATE(AK120,BL120))</f>
        <v/>
      </c>
      <c r="AG120" s="17" t="str">
        <f aca="false">IF(AJ120=0,"",MIN(BC120,BP120))</f>
        <v/>
      </c>
      <c r="AH120" s="12"/>
      <c r="AI120" s="12"/>
      <c r="AJ120" s="16" t="n">
        <f aca="false">IF(OR(LEN($A120&amp;$B120)=0,$F120=""),0,1)</f>
        <v>0</v>
      </c>
      <c r="AK120" s="14"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16" t="str">
        <f aca="false">IF(AJ120=0,"",COUNT($G120:$I120))</f>
        <v/>
      </c>
      <c r="AM120" s="14" t="str">
        <f aca="false">IF(AJ120=0,"",IFERROR(SMALL($G120:$I120,1),""))</f>
        <v/>
      </c>
      <c r="AN120" s="14" t="str">
        <f aca="false">IF(AJ120=0,"",IFERROR(SMALL($G120:$I120,2),""))</f>
        <v/>
      </c>
      <c r="AO120" s="14" t="str">
        <f aca="false">IF(AJ120=0,"",IFERROR(SMALL($G120:$I120,3),""))</f>
        <v/>
      </c>
      <c r="AP120" s="16" t="str">
        <f aca="false">IF(AJ120=0,"",IF(AM120="","",IF(AM120=$H120,"Part-Time",IF(AM120=$I120,"Full-Time","Casual"))))</f>
        <v/>
      </c>
      <c r="AQ120" s="16" t="str">
        <f aca="false">IF(AJ120=0,"",IF(AN120="","",IF(AN120=$H120,"Part-Time",IF(AN120=$I120,"Full-Time","Casual"))))</f>
        <v/>
      </c>
      <c r="AR120" s="16" t="str">
        <f aca="false">IF(AJ120=0,"",IF(AO120="","",IF(AO120=$H120,"Part-Time",IF(AO120=$I120,"Full-Time","Casual"))))</f>
        <v/>
      </c>
      <c r="AS120" s="16"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16" t="str">
        <f aca="false">IF(AJ120=0,"",IF(AL120&lt;2,"",IF(OR(ISNUMBER(SEARCH("full",AQ120)),UPPER(TRIM(AQ120))="FT",UPPER(TRIM(AQ120))="FTE"),"FT",IF(AND(OR(ISNUMBER(SEARCH("part",AQ120)),UPPER(TRIM(AQ120))="PT",UPPER(TRIM(AQ120))="PTE"),Apply2026="Yes",OR($P120="",N($P120)&gt;=PT_MinHours)),"PT","None"))))</f>
        <v/>
      </c>
      <c r="AU120" s="16" t="str">
        <f aca="false">IF(AJ120=0,"",IF(AL120&lt;3,"",IF(OR(ISNUMBER(SEARCH("full",AR120)),UPPER(TRIM(AR120))="FT",UPPER(TRIM(AR120))="FTE"),"FT",IF(AND(OR(ISNUMBER(SEARCH("part",AR120)),UPPER(TRIM(AR120))="PT",UPPER(TRIM(AR120))="PTE"),Apply2026="Yes",OR($P120="",N($P120)&gt;=PT_MinHours)),"PT","None"))))</f>
        <v/>
      </c>
      <c r="AV120" s="16" t="str">
        <f aca="false">IF(AJ120=0,"",IF(AND(AL120&gt;=3,AO120&lt;=AsOfDate),AU120,IF(AND(AL120&gt;=2,AN120&lt;=AsOfDate),AT120,AS120)))</f>
        <v/>
      </c>
      <c r="AW120" s="16" t="str">
        <f aca="false">IF(AJ120=0,"",IF(AsOfDate&lt;AK120,-1,12*(YEAR(AsOfDate)-YEAR(AK120))+MONTH(AsOfDate)-MONTH(AK120)-IF(DAY(AsOfDate)&lt;MIN(DAY(AK120),DAY(EOMONTH(AsOfDate,0))),1,0)))</f>
        <v/>
      </c>
      <c r="AX120" s="16" t="str">
        <f aca="false">IF(AJ120=0,"",IF(OR(AL120&lt;2,AN120&gt;AsOfDate),AW120,IF((AN120-1)&lt;AK120,-1,12*(YEAR((AN120-1))-YEAR(AK120))+MONTH((AN120-1))-MONTH(AK120)-IF(DAY((AN120-1))&lt;MIN(DAY(AK120),DAY(EOMONTH((AN120-1),0))),1,0))))</f>
        <v/>
      </c>
      <c r="AY120" s="16" t="str">
        <f aca="false">IF(AJ120=0,"",IF(OR(AL120&lt;3,AO120&gt;AsOfDate),AW120,IF((AO120-1)&lt;AK120,-1,12*(YEAR((AO120-1))-YEAR(AK120))+MONTH((AO120-1))-MONTH(AK120)-IF(DAY((AO120-1))&lt;MIN(DAY(AK120),DAY(EOMONTH((AO120-1),0))),1,0))))</f>
        <v/>
      </c>
      <c r="AZ120" s="16" t="str">
        <f aca="false">IF(AJ120=0,"",IF(PFYDate&lt;AK120,-1,12*(YEAR(PFYDate)-YEAR(AK120))+MONTH(PFYDate)-MONTH(AK120)-IF(DAY(PFYDate)&lt;MIN(DAY(AK120),DAY(EOMONTH(PFYDate,0))),1,0)))</f>
        <v/>
      </c>
      <c r="BA120" s="16" t="str">
        <f aca="false">IF(AJ120=0,"",IF(OR(AL120&lt;2,AN120&gt;PFYDate),AZ120,IF((AN120-1)&lt;AK120,-1,12*(YEAR((AN120-1))-YEAR(AK120))+MONTH((AN120-1))-MONTH(AK120)-IF(DAY((AN120-1))&lt;MIN(DAY(AK120),DAY(EOMONTH((AN120-1),0))),1,0))))</f>
        <v/>
      </c>
      <c r="BB120" s="16" t="str">
        <f aca="false">IF(AJ120=0,"",IF(OR(AL120&lt;3,AO120&gt;PFYDate),AZ120,IF((AO120-1)&lt;AK120,-1,12*(YEAR((AO120-1))-YEAR(AK120))+MONTH((AO120-1))-MONTH(AK120)-IF(DAY((AO120-1))&lt;MIN(DAY(AK120),DAY(EOMONTH((AO120-1),0))),1,0))))</f>
        <v/>
      </c>
      <c r="BC120" s="16"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16"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16" t="str">
        <f aca="false">IF(AJ120=0,"",IF(AV120="FT",IF(AW120&lt;FT_First,FT_First,IF(AW120&lt;FT_Y5,MIN(FT_Y5,FT_First+FT_Int1*(INT((AW120-FT_First)/FT_Int1)+1)),FT_Y5+12*INT((AW120-FT_Y5)/12)+FT_Int2*(INT(MOD(AW120-FT_Y5,12)/FT_Int2)+1))),IF(AV120="PT",IF(AW120&lt;PT_First,PT_First,PT_First+PT_Int*(INT((AW120-PT_First)/PT_Int)+1)),"")))</f>
        <v/>
      </c>
      <c r="BF120" s="16" t="str">
        <f aca="false">IF(AJ120=0,"",IF(NOT(LH_Ready),0,COUNTIFS(INDEX(LH_Data,0,LH_ColFirst),$A120,INDEX(LH_Data,0,LH_ColSur),$B120,INDEX(LH_Data,0,LH_ColCat),BonusCat)))</f>
        <v/>
      </c>
      <c r="BG120" s="16" t="str">
        <f aca="false">IF(AJ120=0,"",IF(OR(NOT(LH_Ready),BF120=0),0,SUMPRODUCT(MAX((INDEX(LH_Data,0,LH_ColFirst)=$A120)*(INDEX(LH_Data,0,LH_ColSur)=$B120)*(INDEX(LH_Data,0,LH_ColCat)=BonusCat)*ROW(LH_Data)))))</f>
        <v/>
      </c>
      <c r="BH120" s="16" t="str">
        <f aca="false">IF(AJ120=0,"",IF(EOMONTH(AsOfDate,-1)&lt;AK120,-1,12*(YEAR(EOMONTH(AsOfDate,-1))-YEAR(AK120))+MONTH(EOMONTH(AsOfDate,-1))-MONTH(AK120)-IF(DAY(EOMONTH(AsOfDate,-1))&lt;MIN(DAY(AK120),DAY(EOMONTH(EOMONTH(AsOfDate,-1),0))),1,0)))</f>
        <v/>
      </c>
      <c r="BI120" s="16" t="str">
        <f aca="false">IF(AJ120=0,"",IF(OR(AL120&lt;2,AN120&gt;EOMONTH(AsOfDate,-1)),BH120,IF((AN120-1)&lt;AK120,-1,12*(YEAR((AN120-1))-YEAR(AK120))+MONTH((AN120-1))-MONTH(AK120)-IF(DAY((AN120-1))&lt;MIN(DAY(AK120),DAY(EOMONTH((AN120-1),0))),1,0))))</f>
        <v/>
      </c>
      <c r="BJ120" s="16" t="str">
        <f aca="false">IF(AJ120=0,"",IF(OR(AL120&lt;3,AO120&gt;EOMONTH(AsOfDate,-1)),BH120,IF((AO120-1)&lt;AK120,-1,12*(YEAR((AO120-1))-YEAR(AK120))+MONTH((AO120-1))-MONTH(AK120)-IF(DAY((AO120-1))&lt;MIN(DAY(AK120),DAY(EOMONTH((AO120-1),0))),1,0))))</f>
        <v/>
      </c>
      <c r="BK120" s="16"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16" t="str">
        <f aca="false">IF(AJ120=0,"",IF(AV120="FT",IF(AW120&lt;FT_First,"",IF(AW120&lt;FT_Y5,FT_First+FT_Int1*INT((AW120-FT_First)/FT_Int1),FT_Y5+FT_Int2*INT((AW120-FT_Y5)/FT_Int2))),IF(AV120="PT",IF(AW120&lt;PT_First,"",PT_First+PT_Int*INT((AW120-PT_First)/PT_Int)),"")))</f>
        <v/>
      </c>
      <c r="BM120" s="16" t="str">
        <f aca="false">IF(AJ120=0,"",IF((SchemeStart-1)&lt;AK120,-1,12*(YEAR((SchemeStart-1))-YEAR(AK120))+MONTH((SchemeStart-1))-MONTH(AK120)-IF(DAY((SchemeStart-1))&lt;MIN(DAY(AK120),DAY(EOMONTH((SchemeStart-1),0))),1,0)))</f>
        <v/>
      </c>
      <c r="BN120" s="16" t="str">
        <f aca="false">IF(AJ120=0,"",IF(OR(AL120&lt;2,AN120&gt;(SchemeStart-1)),BM120,IF((AN120-1)&lt;AK120,-1,12*(YEAR((AN120-1))-YEAR(AK120))+MONTH((AN120-1))-MONTH(AK120)-IF(DAY((AN120-1))&lt;MIN(DAY(AK120),DAY(EOMONTH((AN120-1),0))),1,0))))</f>
        <v/>
      </c>
      <c r="BO120" s="16" t="str">
        <f aca="false">IF(AJ120=0,"",IF(OR(AL120&lt;3,AO120&gt;(SchemeStart-1)),BM120,IF((AO120-1)&lt;AK120,-1,12*(YEAR((AO120-1))-YEAR(AK120))+MONTH((AO120-1))-MONTH(AK120)-IF(DAY((AO120-1))&lt;MIN(DAY(AK120),DAY(EOMONTH((AO120-1),0))),1,0))))</f>
        <v/>
      </c>
      <c r="BP120" s="16"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12"/>
      <c r="B121" s="12"/>
      <c r="C121" s="12"/>
      <c r="D121" s="13"/>
      <c r="E121" s="14" t="str">
        <f aca="false">IF(OR(AJ121=0,$D121=""),"",DATE(YEAR(AsOfDate)+IF(DATE(YEAR(AsOfDate),MONTH($D121),DAY($D121))&lt;=AsOfDate,1,0),MONTH($D121),DAY($D121)))</f>
        <v/>
      </c>
      <c r="F121" s="13"/>
      <c r="G121" s="13"/>
      <c r="H121" s="13"/>
      <c r="I121" s="13"/>
      <c r="J121" s="13"/>
      <c r="K121" s="14" t="str">
        <f aca="false">IF(AJ121=0,"",DATE(YEAR(AsOfDate)+IF(DATE(YEAR(AsOfDate),MONTH(AK121),DAY(AK121))&lt;=AsOfDate,1,0),MONTH(AK121),DAY(AK121)))</f>
        <v/>
      </c>
      <c r="L121" s="15" t="str">
        <f aca="false">IF(AJ121=0,"",ROUND((AsOfDate-AK121)/365.25,1))</f>
        <v/>
      </c>
      <c r="M121" s="16" t="str">
        <f aca="false">IF(AJ121=0,"",IF(AsOfDate&lt;AK121,"-",DATEDIF(AK121,AsOfDate,"y")&amp;"y "&amp;DATEDIF(AK121,AsOfDate,"ym")&amp;"m "&amp;DATEDIF(AK121,AsOfDate,"md")&amp;"d"))</f>
        <v/>
      </c>
      <c r="N121" s="17" t="str">
        <f aca="false">IF(AJ121=0,"",O121*HoursPerDay)</f>
        <v/>
      </c>
      <c r="O121" s="17" t="str">
        <f aca="false">IF(AJ121=0,"",MAX(0,BC121-BP121))</f>
        <v/>
      </c>
      <c r="P121" s="18"/>
      <c r="Q121" s="16"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16" t="str">
        <f aca="false">IF(AJ121=0,"",IF(AV121="None",IF(O121&gt;0,"No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IF(AJ121=0,"",IF(AV121="None","",EDATE(AK121,BE121)))</f>
        <v/>
      </c>
      <c r="T121" s="17" t="str">
        <f aca="false">IF(AJ121=0,"",IF(NOT(LH_Ready),"",IF($F121&gt;PFYDate,0,IF(LH_ColPeriod=0,W121-U121+V121,SUMIFS(INDEX(LH_Data,0,LH_ColAcc),INDEX(LH_Data,0,LH_ColFirst),$A121,INDEX(LH_Data,0,LH_ColSur),$B121,INDEX(LH_Data,0,LH_ColCat),BonusCat,INDEX(LH_Data,0,LH_ColPeriod),LH_OpenLabel)*UnitFactor))))</f>
        <v/>
      </c>
      <c r="U121" s="17" t="str">
        <f aca="false">IF(AJ121=0,"",IF(NOT(LH_Ready),"",SUMIFS(INDEX(LH_Data,0,LH_ColAcc),INDEX(LH_Data,0,LH_ColFirst),$A121,INDEX(LH_Data,0,LH_ColSur),$B121,INDEX(LH_Data,0,LH_ColCat),BonusCat,INDEX(LH_Data,0,LH_ColStart),"&gt;="&amp;AK121)*UnitFactor))</f>
        <v/>
      </c>
      <c r="V121" s="17" t="str">
        <f aca="false">IF(AJ121=0,"",IF(NOT(LH_Ready),"",SUMIFS(INDEX(LH_Data,0,LH_ColTaken),INDEX(LH_Data,0,LH_ColFirst),$A121,INDEX(LH_Data,0,LH_ColSur),$B121,INDEX(LH_Data,0,LH_ColCat),BonusCat,INDEX(LH_Data,0,LH_ColStart),"&gt;="&amp;AK121)*UnitFactor))</f>
        <v/>
      </c>
      <c r="W121" s="17" t="str">
        <f aca="false">IF(AJ121=0,"",IF(NOT(LH_Ready),"",IF(BG121=0,0,INDEX(INDEX(LH_Data,0,LH_ColClose),BG121-1)*UnitFactor)))</f>
        <v/>
      </c>
      <c r="X121" s="17" t="str">
        <f aca="false">IF(AJ121=0,"",(MAX(0,BC121-BP121)-MAX(0,BD121-BP121))*HoursPerDay)</f>
        <v/>
      </c>
      <c r="Y121" s="17"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16" t="str">
        <f aca="false">IF(OR(AJ121=0,Y121=""),"",IF(Y121&gt;0,"Yes","No"))</f>
        <v/>
      </c>
      <c r="AA121" s="16"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17" t="str">
        <f aca="false">IF(OR(AJ121=0,T121=""),"",MAX(0,BD121-BP121)*HoursPerDay-T121)</f>
        <v/>
      </c>
      <c r="AC121" s="16" t="str">
        <f aca="false">IF(AJ121=0,"",BF121)</f>
        <v/>
      </c>
      <c r="AD121" s="16"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17" t="str">
        <f aca="false">IF(AJ121=0,"",O121-MAX(0,BK121-BP121))</f>
        <v/>
      </c>
      <c r="AF121" s="14" t="str">
        <f aca="false">IF(OR(AJ121=0,AE121="",N(AE121)=0,BL121=""),"",EDATE(AK121,BL121))</f>
        <v/>
      </c>
      <c r="AG121" s="17" t="str">
        <f aca="false">IF(AJ121=0,"",MIN(BC121,BP121))</f>
        <v/>
      </c>
      <c r="AH121" s="12"/>
      <c r="AI121" s="12"/>
      <c r="AJ121" s="16" t="n">
        <f aca="false">IF(OR(LEN($A121&amp;$B121)=0,$F121=""),0,1)</f>
        <v>0</v>
      </c>
      <c r="AK121" s="14"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16" t="str">
        <f aca="false">IF(AJ121=0,"",COUNT($G121:$I121))</f>
        <v/>
      </c>
      <c r="AM121" s="14" t="str">
        <f aca="false">IF(AJ121=0,"",IFERROR(SMALL($G121:$I121,1),""))</f>
        <v/>
      </c>
      <c r="AN121" s="14" t="str">
        <f aca="false">IF(AJ121=0,"",IFERROR(SMALL($G121:$I121,2),""))</f>
        <v/>
      </c>
      <c r="AO121" s="14" t="str">
        <f aca="false">IF(AJ121=0,"",IFERROR(SMALL($G121:$I121,3),""))</f>
        <v/>
      </c>
      <c r="AP121" s="16" t="str">
        <f aca="false">IF(AJ121=0,"",IF(AM121="","",IF(AM121=$H121,"Part-Time",IF(AM121=$I121,"Full-Time","Casual"))))</f>
        <v/>
      </c>
      <c r="AQ121" s="16" t="str">
        <f aca="false">IF(AJ121=0,"",IF(AN121="","",IF(AN121=$H121,"Part-Time",IF(AN121=$I121,"Full-Time","Casual"))))</f>
        <v/>
      </c>
      <c r="AR121" s="16" t="str">
        <f aca="false">IF(AJ121=0,"",IF(AO121="","",IF(AO121=$H121,"Part-Time",IF(AO121=$I121,"Full-Time","Casual"))))</f>
        <v/>
      </c>
      <c r="AS121" s="16"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16" t="str">
        <f aca="false">IF(AJ121=0,"",IF(AL121&lt;2,"",IF(OR(ISNUMBER(SEARCH("full",AQ121)),UPPER(TRIM(AQ121))="FT",UPPER(TRIM(AQ121))="FTE"),"FT",IF(AND(OR(ISNUMBER(SEARCH("part",AQ121)),UPPER(TRIM(AQ121))="PT",UPPER(TRIM(AQ121))="PTE"),Apply2026="Yes",OR($P121="",N($P121)&gt;=PT_MinHours)),"PT","None"))))</f>
        <v/>
      </c>
      <c r="AU121" s="16" t="str">
        <f aca="false">IF(AJ121=0,"",IF(AL121&lt;3,"",IF(OR(ISNUMBER(SEARCH("full",AR121)),UPPER(TRIM(AR121))="FT",UPPER(TRIM(AR121))="FTE"),"FT",IF(AND(OR(ISNUMBER(SEARCH("part",AR121)),UPPER(TRIM(AR121))="PT",UPPER(TRIM(AR121))="PTE"),Apply2026="Yes",OR($P121="",N($P121)&gt;=PT_MinHours)),"PT","None"))))</f>
        <v/>
      </c>
      <c r="AV121" s="16" t="str">
        <f aca="false">IF(AJ121=0,"",IF(AND(AL121&gt;=3,AO121&lt;=AsOfDate),AU121,IF(AND(AL121&gt;=2,AN121&lt;=AsOfDate),AT121,AS121)))</f>
        <v/>
      </c>
      <c r="AW121" s="16" t="str">
        <f aca="false">IF(AJ121=0,"",IF(AsOfDate&lt;AK121,-1,12*(YEAR(AsOfDate)-YEAR(AK121))+MONTH(AsOfDate)-MONTH(AK121)-IF(DAY(AsOfDate)&lt;MIN(DAY(AK121),DAY(EOMONTH(AsOfDate,0))),1,0)))</f>
        <v/>
      </c>
      <c r="AX121" s="16" t="str">
        <f aca="false">IF(AJ121=0,"",IF(OR(AL121&lt;2,AN121&gt;AsOfDate),AW121,IF((AN121-1)&lt;AK121,-1,12*(YEAR((AN121-1))-YEAR(AK121))+MONTH((AN121-1))-MONTH(AK121)-IF(DAY((AN121-1))&lt;MIN(DAY(AK121),DAY(EOMONTH((AN121-1),0))),1,0))))</f>
        <v/>
      </c>
      <c r="AY121" s="16" t="str">
        <f aca="false">IF(AJ121=0,"",IF(OR(AL121&lt;3,AO121&gt;AsOfDate),AW121,IF((AO121-1)&lt;AK121,-1,12*(YEAR((AO121-1))-YEAR(AK121))+MONTH((AO121-1))-MONTH(AK121)-IF(DAY((AO121-1))&lt;MIN(DAY(AK121),DAY(EOMONTH((AO121-1),0))),1,0))))</f>
        <v/>
      </c>
      <c r="AZ121" s="16" t="str">
        <f aca="false">IF(AJ121=0,"",IF(PFYDate&lt;AK121,-1,12*(YEAR(PFYDate)-YEAR(AK121))+MONTH(PFYDate)-MONTH(AK121)-IF(DAY(PFYDate)&lt;MIN(DAY(AK121),DAY(EOMONTH(PFYDate,0))),1,0)))</f>
        <v/>
      </c>
      <c r="BA121" s="16" t="str">
        <f aca="false">IF(AJ121=0,"",IF(OR(AL121&lt;2,AN121&gt;PFYDate),AZ121,IF((AN121-1)&lt;AK121,-1,12*(YEAR((AN121-1))-YEAR(AK121))+MONTH((AN121-1))-MONTH(AK121)-IF(DAY((AN121-1))&lt;MIN(DAY(AK121),DAY(EOMONTH((AN121-1),0))),1,0))))</f>
        <v/>
      </c>
      <c r="BB121" s="16" t="str">
        <f aca="false">IF(AJ121=0,"",IF(OR(AL121&lt;3,AO121&gt;PFYDate),AZ121,IF((AO121-1)&lt;AK121,-1,12*(YEAR((AO121-1))-YEAR(AK121))+MONTH((AO121-1))-MONTH(AK121)-IF(DAY((AO121-1))&lt;MIN(DAY(AK121),DAY(EOMONTH((AO121-1),0))),1,0))))</f>
        <v/>
      </c>
      <c r="BC121" s="16"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16"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16" t="str">
        <f aca="false">IF(AJ121=0,"",IF(AV121="FT",IF(AW121&lt;FT_First,FT_First,IF(AW121&lt;FT_Y5,MIN(FT_Y5,FT_First+FT_Int1*(INT((AW121-FT_First)/FT_Int1)+1)),FT_Y5+12*INT((AW121-FT_Y5)/12)+FT_Int2*(INT(MOD(AW121-FT_Y5,12)/FT_Int2)+1))),IF(AV121="PT",IF(AW121&lt;PT_First,PT_First,PT_First+PT_Int*(INT((AW121-PT_First)/PT_Int)+1)),"")))</f>
        <v/>
      </c>
      <c r="BF121" s="16" t="str">
        <f aca="false">IF(AJ121=0,"",IF(NOT(LH_Ready),0,COUNTIFS(INDEX(LH_Data,0,LH_ColFirst),$A121,INDEX(LH_Data,0,LH_ColSur),$B121,INDEX(LH_Data,0,LH_ColCat),BonusCat)))</f>
        <v/>
      </c>
      <c r="BG121" s="16" t="str">
        <f aca="false">IF(AJ121=0,"",IF(OR(NOT(LH_Ready),BF121=0),0,SUMPRODUCT(MAX((INDEX(LH_Data,0,LH_ColFirst)=$A121)*(INDEX(LH_Data,0,LH_ColSur)=$B121)*(INDEX(LH_Data,0,LH_ColCat)=BonusCat)*ROW(LH_Data)))))</f>
        <v/>
      </c>
      <c r="BH121" s="16" t="str">
        <f aca="false">IF(AJ121=0,"",IF(EOMONTH(AsOfDate,-1)&lt;AK121,-1,12*(YEAR(EOMONTH(AsOfDate,-1))-YEAR(AK121))+MONTH(EOMONTH(AsOfDate,-1))-MONTH(AK121)-IF(DAY(EOMONTH(AsOfDate,-1))&lt;MIN(DAY(AK121),DAY(EOMONTH(EOMONTH(AsOfDate,-1),0))),1,0)))</f>
        <v/>
      </c>
      <c r="BI121" s="16" t="str">
        <f aca="false">IF(AJ121=0,"",IF(OR(AL121&lt;2,AN121&gt;EOMONTH(AsOfDate,-1)),BH121,IF((AN121-1)&lt;AK121,-1,12*(YEAR((AN121-1))-YEAR(AK121))+MONTH((AN121-1))-MONTH(AK121)-IF(DAY((AN121-1))&lt;MIN(DAY(AK121),DAY(EOMONTH((AN121-1),0))),1,0))))</f>
        <v/>
      </c>
      <c r="BJ121" s="16" t="str">
        <f aca="false">IF(AJ121=0,"",IF(OR(AL121&lt;3,AO121&gt;EOMONTH(AsOfDate,-1)),BH121,IF((AO121-1)&lt;AK121,-1,12*(YEAR((AO121-1))-YEAR(AK121))+MONTH((AO121-1))-MONTH(AK121)-IF(DAY((AO121-1))&lt;MIN(DAY(AK121),DAY(EOMONTH((AO121-1),0))),1,0))))</f>
        <v/>
      </c>
      <c r="BK121" s="16"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16" t="str">
        <f aca="false">IF(AJ121=0,"",IF(AV121="FT",IF(AW121&lt;FT_First,"",IF(AW121&lt;FT_Y5,FT_First+FT_Int1*INT((AW121-FT_First)/FT_Int1),FT_Y5+FT_Int2*INT((AW121-FT_Y5)/FT_Int2))),IF(AV121="PT",IF(AW121&lt;PT_First,"",PT_First+PT_Int*INT((AW121-PT_First)/PT_Int)),"")))</f>
        <v/>
      </c>
      <c r="BM121" s="16" t="str">
        <f aca="false">IF(AJ121=0,"",IF((SchemeStart-1)&lt;AK121,-1,12*(YEAR((SchemeStart-1))-YEAR(AK121))+MONTH((SchemeStart-1))-MONTH(AK121)-IF(DAY((SchemeStart-1))&lt;MIN(DAY(AK121),DAY(EOMONTH((SchemeStart-1),0))),1,0)))</f>
        <v/>
      </c>
      <c r="BN121" s="16" t="str">
        <f aca="false">IF(AJ121=0,"",IF(OR(AL121&lt;2,AN121&gt;(SchemeStart-1)),BM121,IF((AN121-1)&lt;AK121,-1,12*(YEAR((AN121-1))-YEAR(AK121))+MONTH((AN121-1))-MONTH(AK121)-IF(DAY((AN121-1))&lt;MIN(DAY(AK121),DAY(EOMONTH((AN121-1),0))),1,0))))</f>
        <v/>
      </c>
      <c r="BO121" s="16" t="str">
        <f aca="false">IF(AJ121=0,"",IF(OR(AL121&lt;3,AO121&gt;(SchemeStart-1)),BM121,IF((AO121-1)&lt;AK121,-1,12*(YEAR((AO121-1))-YEAR(AK121))+MONTH((AO121-1))-MONTH(AK121)-IF(DAY((AO121-1))&lt;MIN(DAY(AK121),DAY(EOMONTH((AO121-1),0))),1,0))))</f>
        <v/>
      </c>
      <c r="BP121" s="16"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12"/>
      <c r="B122" s="12"/>
      <c r="C122" s="12"/>
      <c r="D122" s="13"/>
      <c r="E122" s="14" t="str">
        <f aca="false">IF(OR(AJ122=0,$D122=""),"",DATE(YEAR(AsOfDate)+IF(DATE(YEAR(AsOfDate),MONTH($D122),DAY($D122))&lt;=AsOfDate,1,0),MONTH($D122),DAY($D122)))</f>
        <v/>
      </c>
      <c r="F122" s="13"/>
      <c r="G122" s="13"/>
      <c r="H122" s="13"/>
      <c r="I122" s="13"/>
      <c r="J122" s="13"/>
      <c r="K122" s="14" t="str">
        <f aca="false">IF(AJ122=0,"",DATE(YEAR(AsOfDate)+IF(DATE(YEAR(AsOfDate),MONTH(AK122),DAY(AK122))&lt;=AsOfDate,1,0),MONTH(AK122),DAY(AK122)))</f>
        <v/>
      </c>
      <c r="L122" s="15" t="str">
        <f aca="false">IF(AJ122=0,"",ROUND((AsOfDate-AK122)/365.25,1))</f>
        <v/>
      </c>
      <c r="M122" s="16" t="str">
        <f aca="false">IF(AJ122=0,"",IF(AsOfDate&lt;AK122,"-",DATEDIF(AK122,AsOfDate,"y")&amp;"y "&amp;DATEDIF(AK122,AsOfDate,"ym")&amp;"m "&amp;DATEDIF(AK122,AsOfDate,"md")&amp;"d"))</f>
        <v/>
      </c>
      <c r="N122" s="17" t="str">
        <f aca="false">IF(AJ122=0,"",O122*HoursPerDay)</f>
        <v/>
      </c>
      <c r="O122" s="17" t="str">
        <f aca="false">IF(AJ122=0,"",MAX(0,BC122-BP122))</f>
        <v/>
      </c>
      <c r="P122" s="18"/>
      <c r="Q122" s="16"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16" t="str">
        <f aca="false">IF(AJ122=0,"",IF(AV122="None",IF(O122&gt;0,"No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IF(AJ122=0,"",IF(AV122="None","",EDATE(AK122,BE122)))</f>
        <v/>
      </c>
      <c r="T122" s="17" t="str">
        <f aca="false">IF(AJ122=0,"",IF(NOT(LH_Ready),"",IF($F122&gt;PFYDate,0,IF(LH_ColPeriod=0,W122-U122+V122,SUMIFS(INDEX(LH_Data,0,LH_ColAcc),INDEX(LH_Data,0,LH_ColFirst),$A122,INDEX(LH_Data,0,LH_ColSur),$B122,INDEX(LH_Data,0,LH_ColCat),BonusCat,INDEX(LH_Data,0,LH_ColPeriod),LH_OpenLabel)*UnitFactor))))</f>
        <v/>
      </c>
      <c r="U122" s="17" t="str">
        <f aca="false">IF(AJ122=0,"",IF(NOT(LH_Ready),"",SUMIFS(INDEX(LH_Data,0,LH_ColAcc),INDEX(LH_Data,0,LH_ColFirst),$A122,INDEX(LH_Data,0,LH_ColSur),$B122,INDEX(LH_Data,0,LH_ColCat),BonusCat,INDEX(LH_Data,0,LH_ColStart),"&gt;="&amp;AK122)*UnitFactor))</f>
        <v/>
      </c>
      <c r="V122" s="17" t="str">
        <f aca="false">IF(AJ122=0,"",IF(NOT(LH_Ready),"",SUMIFS(INDEX(LH_Data,0,LH_ColTaken),INDEX(LH_Data,0,LH_ColFirst),$A122,INDEX(LH_Data,0,LH_ColSur),$B122,INDEX(LH_Data,0,LH_ColCat),BonusCat,INDEX(LH_Data,0,LH_ColStart),"&gt;="&amp;AK122)*UnitFactor))</f>
        <v/>
      </c>
      <c r="W122" s="17" t="str">
        <f aca="false">IF(AJ122=0,"",IF(NOT(LH_Ready),"",IF(BG122=0,0,INDEX(INDEX(LH_Data,0,LH_ColClose),BG122-1)*UnitFactor)))</f>
        <v/>
      </c>
      <c r="X122" s="17" t="str">
        <f aca="false">IF(AJ122=0,"",(MAX(0,BC122-BP122)-MAX(0,BD122-BP122))*HoursPerDay)</f>
        <v/>
      </c>
      <c r="Y122" s="17"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16" t="str">
        <f aca="false">IF(OR(AJ122=0,Y122=""),"",IF(Y122&gt;0,"Yes","No"))</f>
        <v/>
      </c>
      <c r="AA122" s="16"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17" t="str">
        <f aca="false">IF(OR(AJ122=0,T122=""),"",MAX(0,BD122-BP122)*HoursPerDay-T122)</f>
        <v/>
      </c>
      <c r="AC122" s="16" t="str">
        <f aca="false">IF(AJ122=0,"",BF122)</f>
        <v/>
      </c>
      <c r="AD122" s="16"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17" t="str">
        <f aca="false">IF(AJ122=0,"",O122-MAX(0,BK122-BP122))</f>
        <v/>
      </c>
      <c r="AF122" s="14" t="str">
        <f aca="false">IF(OR(AJ122=0,AE122="",N(AE122)=0,BL122=""),"",EDATE(AK122,BL122))</f>
        <v/>
      </c>
      <c r="AG122" s="17" t="str">
        <f aca="false">IF(AJ122=0,"",MIN(BC122,BP122))</f>
        <v/>
      </c>
      <c r="AH122" s="12"/>
      <c r="AI122" s="12"/>
      <c r="AJ122" s="16" t="n">
        <f aca="false">IF(OR(LEN($A122&amp;$B122)=0,$F122=""),0,1)</f>
        <v>0</v>
      </c>
      <c r="AK122" s="14"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16" t="str">
        <f aca="false">IF(AJ122=0,"",COUNT($G122:$I122))</f>
        <v/>
      </c>
      <c r="AM122" s="14" t="str">
        <f aca="false">IF(AJ122=0,"",IFERROR(SMALL($G122:$I122,1),""))</f>
        <v/>
      </c>
      <c r="AN122" s="14" t="str">
        <f aca="false">IF(AJ122=0,"",IFERROR(SMALL($G122:$I122,2),""))</f>
        <v/>
      </c>
      <c r="AO122" s="14" t="str">
        <f aca="false">IF(AJ122=0,"",IFERROR(SMALL($G122:$I122,3),""))</f>
        <v/>
      </c>
      <c r="AP122" s="16" t="str">
        <f aca="false">IF(AJ122=0,"",IF(AM122="","",IF(AM122=$H122,"Part-Time",IF(AM122=$I122,"Full-Time","Casual"))))</f>
        <v/>
      </c>
      <c r="AQ122" s="16" t="str">
        <f aca="false">IF(AJ122=0,"",IF(AN122="","",IF(AN122=$H122,"Part-Time",IF(AN122=$I122,"Full-Time","Casual"))))</f>
        <v/>
      </c>
      <c r="AR122" s="16" t="str">
        <f aca="false">IF(AJ122=0,"",IF(AO122="","",IF(AO122=$H122,"Part-Time",IF(AO122=$I122,"Full-Time","Casual"))))</f>
        <v/>
      </c>
      <c r="AS122" s="16"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16" t="str">
        <f aca="false">IF(AJ122=0,"",IF(AL122&lt;2,"",IF(OR(ISNUMBER(SEARCH("full",AQ122)),UPPER(TRIM(AQ122))="FT",UPPER(TRIM(AQ122))="FTE"),"FT",IF(AND(OR(ISNUMBER(SEARCH("part",AQ122)),UPPER(TRIM(AQ122))="PT",UPPER(TRIM(AQ122))="PTE"),Apply2026="Yes",OR($P122="",N($P122)&gt;=PT_MinHours)),"PT","None"))))</f>
        <v/>
      </c>
      <c r="AU122" s="16" t="str">
        <f aca="false">IF(AJ122=0,"",IF(AL122&lt;3,"",IF(OR(ISNUMBER(SEARCH("full",AR122)),UPPER(TRIM(AR122))="FT",UPPER(TRIM(AR122))="FTE"),"FT",IF(AND(OR(ISNUMBER(SEARCH("part",AR122)),UPPER(TRIM(AR122))="PT",UPPER(TRIM(AR122))="PTE"),Apply2026="Yes",OR($P122="",N($P122)&gt;=PT_MinHours)),"PT","None"))))</f>
        <v/>
      </c>
      <c r="AV122" s="16" t="str">
        <f aca="false">IF(AJ122=0,"",IF(AND(AL122&gt;=3,AO122&lt;=AsOfDate),AU122,IF(AND(AL122&gt;=2,AN122&lt;=AsOfDate),AT122,AS122)))</f>
        <v/>
      </c>
      <c r="AW122" s="16" t="str">
        <f aca="false">IF(AJ122=0,"",IF(AsOfDate&lt;AK122,-1,12*(YEAR(AsOfDate)-YEAR(AK122))+MONTH(AsOfDate)-MONTH(AK122)-IF(DAY(AsOfDate)&lt;MIN(DAY(AK122),DAY(EOMONTH(AsOfDate,0))),1,0)))</f>
        <v/>
      </c>
      <c r="AX122" s="16" t="str">
        <f aca="false">IF(AJ122=0,"",IF(OR(AL122&lt;2,AN122&gt;AsOfDate),AW122,IF((AN122-1)&lt;AK122,-1,12*(YEAR((AN122-1))-YEAR(AK122))+MONTH((AN122-1))-MONTH(AK122)-IF(DAY((AN122-1))&lt;MIN(DAY(AK122),DAY(EOMONTH((AN122-1),0))),1,0))))</f>
        <v/>
      </c>
      <c r="AY122" s="16" t="str">
        <f aca="false">IF(AJ122=0,"",IF(OR(AL122&lt;3,AO122&gt;AsOfDate),AW122,IF((AO122-1)&lt;AK122,-1,12*(YEAR((AO122-1))-YEAR(AK122))+MONTH((AO122-1))-MONTH(AK122)-IF(DAY((AO122-1))&lt;MIN(DAY(AK122),DAY(EOMONTH((AO122-1),0))),1,0))))</f>
        <v/>
      </c>
      <c r="AZ122" s="16" t="str">
        <f aca="false">IF(AJ122=0,"",IF(PFYDate&lt;AK122,-1,12*(YEAR(PFYDate)-YEAR(AK122))+MONTH(PFYDate)-MONTH(AK122)-IF(DAY(PFYDate)&lt;MIN(DAY(AK122),DAY(EOMONTH(PFYDate,0))),1,0)))</f>
        <v/>
      </c>
      <c r="BA122" s="16" t="str">
        <f aca="false">IF(AJ122=0,"",IF(OR(AL122&lt;2,AN122&gt;PFYDate),AZ122,IF((AN122-1)&lt;AK122,-1,12*(YEAR((AN122-1))-YEAR(AK122))+MONTH((AN122-1))-MONTH(AK122)-IF(DAY((AN122-1))&lt;MIN(DAY(AK122),DAY(EOMONTH((AN122-1),0))),1,0))))</f>
        <v/>
      </c>
      <c r="BB122" s="16" t="str">
        <f aca="false">IF(AJ122=0,"",IF(OR(AL122&lt;3,AO122&gt;PFYDate),AZ122,IF((AO122-1)&lt;AK122,-1,12*(YEAR((AO122-1))-YEAR(AK122))+MONTH((AO122-1))-MONTH(AK122)-IF(DAY((AO122-1))&lt;MIN(DAY(AK122),DAY(EOMONTH((AO122-1),0))),1,0))))</f>
        <v/>
      </c>
      <c r="BC122" s="16"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16"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16" t="str">
        <f aca="false">IF(AJ122=0,"",IF(AV122="FT",IF(AW122&lt;FT_First,FT_First,IF(AW122&lt;FT_Y5,MIN(FT_Y5,FT_First+FT_Int1*(INT((AW122-FT_First)/FT_Int1)+1)),FT_Y5+12*INT((AW122-FT_Y5)/12)+FT_Int2*(INT(MOD(AW122-FT_Y5,12)/FT_Int2)+1))),IF(AV122="PT",IF(AW122&lt;PT_First,PT_First,PT_First+PT_Int*(INT((AW122-PT_First)/PT_Int)+1)),"")))</f>
        <v/>
      </c>
      <c r="BF122" s="16" t="str">
        <f aca="false">IF(AJ122=0,"",IF(NOT(LH_Ready),0,COUNTIFS(INDEX(LH_Data,0,LH_ColFirst),$A122,INDEX(LH_Data,0,LH_ColSur),$B122,INDEX(LH_Data,0,LH_ColCat),BonusCat)))</f>
        <v/>
      </c>
      <c r="BG122" s="16" t="str">
        <f aca="false">IF(AJ122=0,"",IF(OR(NOT(LH_Ready),BF122=0),0,SUMPRODUCT(MAX((INDEX(LH_Data,0,LH_ColFirst)=$A122)*(INDEX(LH_Data,0,LH_ColSur)=$B122)*(INDEX(LH_Data,0,LH_ColCat)=BonusCat)*ROW(LH_Data)))))</f>
        <v/>
      </c>
      <c r="BH122" s="16" t="str">
        <f aca="false">IF(AJ122=0,"",IF(EOMONTH(AsOfDate,-1)&lt;AK122,-1,12*(YEAR(EOMONTH(AsOfDate,-1))-YEAR(AK122))+MONTH(EOMONTH(AsOfDate,-1))-MONTH(AK122)-IF(DAY(EOMONTH(AsOfDate,-1))&lt;MIN(DAY(AK122),DAY(EOMONTH(EOMONTH(AsOfDate,-1),0))),1,0)))</f>
        <v/>
      </c>
      <c r="BI122" s="16" t="str">
        <f aca="false">IF(AJ122=0,"",IF(OR(AL122&lt;2,AN122&gt;EOMONTH(AsOfDate,-1)),BH122,IF((AN122-1)&lt;AK122,-1,12*(YEAR((AN122-1))-YEAR(AK122))+MONTH((AN122-1))-MONTH(AK122)-IF(DAY((AN122-1))&lt;MIN(DAY(AK122),DAY(EOMONTH((AN122-1),0))),1,0))))</f>
        <v/>
      </c>
      <c r="BJ122" s="16" t="str">
        <f aca="false">IF(AJ122=0,"",IF(OR(AL122&lt;3,AO122&gt;EOMONTH(AsOfDate,-1)),BH122,IF((AO122-1)&lt;AK122,-1,12*(YEAR((AO122-1))-YEAR(AK122))+MONTH((AO122-1))-MONTH(AK122)-IF(DAY((AO122-1))&lt;MIN(DAY(AK122),DAY(EOMONTH((AO122-1),0))),1,0))))</f>
        <v/>
      </c>
      <c r="BK122" s="16"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16" t="str">
        <f aca="false">IF(AJ122=0,"",IF(AV122="FT",IF(AW122&lt;FT_First,"",IF(AW122&lt;FT_Y5,FT_First+FT_Int1*INT((AW122-FT_First)/FT_Int1),FT_Y5+FT_Int2*INT((AW122-FT_Y5)/FT_Int2))),IF(AV122="PT",IF(AW122&lt;PT_First,"",PT_First+PT_Int*INT((AW122-PT_First)/PT_Int)),"")))</f>
        <v/>
      </c>
      <c r="BM122" s="16" t="str">
        <f aca="false">IF(AJ122=0,"",IF((SchemeStart-1)&lt;AK122,-1,12*(YEAR((SchemeStart-1))-YEAR(AK122))+MONTH((SchemeStart-1))-MONTH(AK122)-IF(DAY((SchemeStart-1))&lt;MIN(DAY(AK122),DAY(EOMONTH((SchemeStart-1),0))),1,0)))</f>
        <v/>
      </c>
      <c r="BN122" s="16" t="str">
        <f aca="false">IF(AJ122=0,"",IF(OR(AL122&lt;2,AN122&gt;(SchemeStart-1)),BM122,IF((AN122-1)&lt;AK122,-1,12*(YEAR((AN122-1))-YEAR(AK122))+MONTH((AN122-1))-MONTH(AK122)-IF(DAY((AN122-1))&lt;MIN(DAY(AK122),DAY(EOMONTH((AN122-1),0))),1,0))))</f>
        <v/>
      </c>
      <c r="BO122" s="16" t="str">
        <f aca="false">IF(AJ122=0,"",IF(OR(AL122&lt;3,AO122&gt;(SchemeStart-1)),BM122,IF((AO122-1)&lt;AK122,-1,12*(YEAR((AO122-1))-YEAR(AK122))+MONTH((AO122-1))-MONTH(AK122)-IF(DAY((AO122-1))&lt;MIN(DAY(AK122),DAY(EOMONTH((AO122-1),0))),1,0))))</f>
        <v/>
      </c>
      <c r="BP122" s="16"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12"/>
      <c r="B123" s="12"/>
      <c r="C123" s="12"/>
      <c r="D123" s="13"/>
      <c r="E123" s="14" t="str">
        <f aca="false">IF(OR(AJ123=0,$D123=""),"",DATE(YEAR(AsOfDate)+IF(DATE(YEAR(AsOfDate),MONTH($D123),DAY($D123))&lt;=AsOfDate,1,0),MONTH($D123),DAY($D123)))</f>
        <v/>
      </c>
      <c r="F123" s="13"/>
      <c r="G123" s="13"/>
      <c r="H123" s="13"/>
      <c r="I123" s="13"/>
      <c r="J123" s="13"/>
      <c r="K123" s="14" t="str">
        <f aca="false">IF(AJ123=0,"",DATE(YEAR(AsOfDate)+IF(DATE(YEAR(AsOfDate),MONTH(AK123),DAY(AK123))&lt;=AsOfDate,1,0),MONTH(AK123),DAY(AK123)))</f>
        <v/>
      </c>
      <c r="L123" s="15" t="str">
        <f aca="false">IF(AJ123=0,"",ROUND((AsOfDate-AK123)/365.25,1))</f>
        <v/>
      </c>
      <c r="M123" s="16" t="str">
        <f aca="false">IF(AJ123=0,"",IF(AsOfDate&lt;AK123,"-",DATEDIF(AK123,AsOfDate,"y")&amp;"y "&amp;DATEDIF(AK123,AsOfDate,"ym")&amp;"m "&amp;DATEDIF(AK123,AsOfDate,"md")&amp;"d"))</f>
        <v/>
      </c>
      <c r="N123" s="17" t="str">
        <f aca="false">IF(AJ123=0,"",O123*HoursPerDay)</f>
        <v/>
      </c>
      <c r="O123" s="17" t="str">
        <f aca="false">IF(AJ123=0,"",MAX(0,BC123-BP123))</f>
        <v/>
      </c>
      <c r="P123" s="18"/>
      <c r="Q123" s="16"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16" t="str">
        <f aca="false">IF(AJ123=0,"",IF(AV123="None",IF(O123&gt;0,"No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IF(AJ123=0,"",IF(AV123="None","",EDATE(AK123,BE123)))</f>
        <v/>
      </c>
      <c r="T123" s="17" t="str">
        <f aca="false">IF(AJ123=0,"",IF(NOT(LH_Ready),"",IF($F123&gt;PFYDate,0,IF(LH_ColPeriod=0,W123-U123+V123,SUMIFS(INDEX(LH_Data,0,LH_ColAcc),INDEX(LH_Data,0,LH_ColFirst),$A123,INDEX(LH_Data,0,LH_ColSur),$B123,INDEX(LH_Data,0,LH_ColCat),BonusCat,INDEX(LH_Data,0,LH_ColPeriod),LH_OpenLabel)*UnitFactor))))</f>
        <v/>
      </c>
      <c r="U123" s="17" t="str">
        <f aca="false">IF(AJ123=0,"",IF(NOT(LH_Ready),"",SUMIFS(INDEX(LH_Data,0,LH_ColAcc),INDEX(LH_Data,0,LH_ColFirst),$A123,INDEX(LH_Data,0,LH_ColSur),$B123,INDEX(LH_Data,0,LH_ColCat),BonusCat,INDEX(LH_Data,0,LH_ColStart),"&gt;="&amp;AK123)*UnitFactor))</f>
        <v/>
      </c>
      <c r="V123" s="17" t="str">
        <f aca="false">IF(AJ123=0,"",IF(NOT(LH_Ready),"",SUMIFS(INDEX(LH_Data,0,LH_ColTaken),INDEX(LH_Data,0,LH_ColFirst),$A123,INDEX(LH_Data,0,LH_ColSur),$B123,INDEX(LH_Data,0,LH_ColCat),BonusCat,INDEX(LH_Data,0,LH_ColStart),"&gt;="&amp;AK123)*UnitFactor))</f>
        <v/>
      </c>
      <c r="W123" s="17" t="str">
        <f aca="false">IF(AJ123=0,"",IF(NOT(LH_Ready),"",IF(BG123=0,0,INDEX(INDEX(LH_Data,0,LH_ColClose),BG123-1)*UnitFactor)))</f>
        <v/>
      </c>
      <c r="X123" s="17" t="str">
        <f aca="false">IF(AJ123=0,"",(MAX(0,BC123-BP123)-MAX(0,BD123-BP123))*HoursPerDay)</f>
        <v/>
      </c>
      <c r="Y123" s="17"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16" t="str">
        <f aca="false">IF(OR(AJ123=0,Y123=""),"",IF(Y123&gt;0,"Yes","No"))</f>
        <v/>
      </c>
      <c r="AA123" s="16"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17" t="str">
        <f aca="false">IF(OR(AJ123=0,T123=""),"",MAX(0,BD123-BP123)*HoursPerDay-T123)</f>
        <v/>
      </c>
      <c r="AC123" s="16" t="str">
        <f aca="false">IF(AJ123=0,"",BF123)</f>
        <v/>
      </c>
      <c r="AD123" s="16"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17" t="str">
        <f aca="false">IF(AJ123=0,"",O123-MAX(0,BK123-BP123))</f>
        <v/>
      </c>
      <c r="AF123" s="14" t="str">
        <f aca="false">IF(OR(AJ123=0,AE123="",N(AE123)=0,BL123=""),"",EDATE(AK123,BL123))</f>
        <v/>
      </c>
      <c r="AG123" s="17" t="str">
        <f aca="false">IF(AJ123=0,"",MIN(BC123,BP123))</f>
        <v/>
      </c>
      <c r="AH123" s="12"/>
      <c r="AI123" s="12"/>
      <c r="AJ123" s="16" t="n">
        <f aca="false">IF(OR(LEN($A123&amp;$B123)=0,$F123=""),0,1)</f>
        <v>0</v>
      </c>
      <c r="AK123" s="14"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16" t="str">
        <f aca="false">IF(AJ123=0,"",COUNT($G123:$I123))</f>
        <v/>
      </c>
      <c r="AM123" s="14" t="str">
        <f aca="false">IF(AJ123=0,"",IFERROR(SMALL($G123:$I123,1),""))</f>
        <v/>
      </c>
      <c r="AN123" s="14" t="str">
        <f aca="false">IF(AJ123=0,"",IFERROR(SMALL($G123:$I123,2),""))</f>
        <v/>
      </c>
      <c r="AO123" s="14" t="str">
        <f aca="false">IF(AJ123=0,"",IFERROR(SMALL($G123:$I123,3),""))</f>
        <v/>
      </c>
      <c r="AP123" s="16" t="str">
        <f aca="false">IF(AJ123=0,"",IF(AM123="","",IF(AM123=$H123,"Part-Time",IF(AM123=$I123,"Full-Time","Casual"))))</f>
        <v/>
      </c>
      <c r="AQ123" s="16" t="str">
        <f aca="false">IF(AJ123=0,"",IF(AN123="","",IF(AN123=$H123,"Part-Time",IF(AN123=$I123,"Full-Time","Casual"))))</f>
        <v/>
      </c>
      <c r="AR123" s="16" t="str">
        <f aca="false">IF(AJ123=0,"",IF(AO123="","",IF(AO123=$H123,"Part-Time",IF(AO123=$I123,"Full-Time","Casual"))))</f>
        <v/>
      </c>
      <c r="AS123" s="16"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16" t="str">
        <f aca="false">IF(AJ123=0,"",IF(AL123&lt;2,"",IF(OR(ISNUMBER(SEARCH("full",AQ123)),UPPER(TRIM(AQ123))="FT",UPPER(TRIM(AQ123))="FTE"),"FT",IF(AND(OR(ISNUMBER(SEARCH("part",AQ123)),UPPER(TRIM(AQ123))="PT",UPPER(TRIM(AQ123))="PTE"),Apply2026="Yes",OR($P123="",N($P123)&gt;=PT_MinHours)),"PT","None"))))</f>
        <v/>
      </c>
      <c r="AU123" s="16" t="str">
        <f aca="false">IF(AJ123=0,"",IF(AL123&lt;3,"",IF(OR(ISNUMBER(SEARCH("full",AR123)),UPPER(TRIM(AR123))="FT",UPPER(TRIM(AR123))="FTE"),"FT",IF(AND(OR(ISNUMBER(SEARCH("part",AR123)),UPPER(TRIM(AR123))="PT",UPPER(TRIM(AR123))="PTE"),Apply2026="Yes",OR($P123="",N($P123)&gt;=PT_MinHours)),"PT","None"))))</f>
        <v/>
      </c>
      <c r="AV123" s="16" t="str">
        <f aca="false">IF(AJ123=0,"",IF(AND(AL123&gt;=3,AO123&lt;=AsOfDate),AU123,IF(AND(AL123&gt;=2,AN123&lt;=AsOfDate),AT123,AS123)))</f>
        <v/>
      </c>
      <c r="AW123" s="16" t="str">
        <f aca="false">IF(AJ123=0,"",IF(AsOfDate&lt;AK123,-1,12*(YEAR(AsOfDate)-YEAR(AK123))+MONTH(AsOfDate)-MONTH(AK123)-IF(DAY(AsOfDate)&lt;MIN(DAY(AK123),DAY(EOMONTH(AsOfDate,0))),1,0)))</f>
        <v/>
      </c>
      <c r="AX123" s="16" t="str">
        <f aca="false">IF(AJ123=0,"",IF(OR(AL123&lt;2,AN123&gt;AsOfDate),AW123,IF((AN123-1)&lt;AK123,-1,12*(YEAR((AN123-1))-YEAR(AK123))+MONTH((AN123-1))-MONTH(AK123)-IF(DAY((AN123-1))&lt;MIN(DAY(AK123),DAY(EOMONTH((AN123-1),0))),1,0))))</f>
        <v/>
      </c>
      <c r="AY123" s="16" t="str">
        <f aca="false">IF(AJ123=0,"",IF(OR(AL123&lt;3,AO123&gt;AsOfDate),AW123,IF((AO123-1)&lt;AK123,-1,12*(YEAR((AO123-1))-YEAR(AK123))+MONTH((AO123-1))-MONTH(AK123)-IF(DAY((AO123-1))&lt;MIN(DAY(AK123),DAY(EOMONTH((AO123-1),0))),1,0))))</f>
        <v/>
      </c>
      <c r="AZ123" s="16" t="str">
        <f aca="false">IF(AJ123=0,"",IF(PFYDate&lt;AK123,-1,12*(YEAR(PFYDate)-YEAR(AK123))+MONTH(PFYDate)-MONTH(AK123)-IF(DAY(PFYDate)&lt;MIN(DAY(AK123),DAY(EOMONTH(PFYDate,0))),1,0)))</f>
        <v/>
      </c>
      <c r="BA123" s="16" t="str">
        <f aca="false">IF(AJ123=0,"",IF(OR(AL123&lt;2,AN123&gt;PFYDate),AZ123,IF((AN123-1)&lt;AK123,-1,12*(YEAR((AN123-1))-YEAR(AK123))+MONTH((AN123-1))-MONTH(AK123)-IF(DAY((AN123-1))&lt;MIN(DAY(AK123),DAY(EOMONTH((AN123-1),0))),1,0))))</f>
        <v/>
      </c>
      <c r="BB123" s="16" t="str">
        <f aca="false">IF(AJ123=0,"",IF(OR(AL123&lt;3,AO123&gt;PFYDate),AZ123,IF((AO123-1)&lt;AK123,-1,12*(YEAR((AO123-1))-YEAR(AK123))+MONTH((AO123-1))-MONTH(AK123)-IF(DAY((AO123-1))&lt;MIN(DAY(AK123),DAY(EOMONTH((AO123-1),0))),1,0))))</f>
        <v/>
      </c>
      <c r="BC123" s="16"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16"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16" t="str">
        <f aca="false">IF(AJ123=0,"",IF(AV123="FT",IF(AW123&lt;FT_First,FT_First,IF(AW123&lt;FT_Y5,MIN(FT_Y5,FT_First+FT_Int1*(INT((AW123-FT_First)/FT_Int1)+1)),FT_Y5+12*INT((AW123-FT_Y5)/12)+FT_Int2*(INT(MOD(AW123-FT_Y5,12)/FT_Int2)+1))),IF(AV123="PT",IF(AW123&lt;PT_First,PT_First,PT_First+PT_Int*(INT((AW123-PT_First)/PT_Int)+1)),"")))</f>
        <v/>
      </c>
      <c r="BF123" s="16" t="str">
        <f aca="false">IF(AJ123=0,"",IF(NOT(LH_Ready),0,COUNTIFS(INDEX(LH_Data,0,LH_ColFirst),$A123,INDEX(LH_Data,0,LH_ColSur),$B123,INDEX(LH_Data,0,LH_ColCat),BonusCat)))</f>
        <v/>
      </c>
      <c r="BG123" s="16" t="str">
        <f aca="false">IF(AJ123=0,"",IF(OR(NOT(LH_Ready),BF123=0),0,SUMPRODUCT(MAX((INDEX(LH_Data,0,LH_ColFirst)=$A123)*(INDEX(LH_Data,0,LH_ColSur)=$B123)*(INDEX(LH_Data,0,LH_ColCat)=BonusCat)*ROW(LH_Data)))))</f>
        <v/>
      </c>
      <c r="BH123" s="16" t="str">
        <f aca="false">IF(AJ123=0,"",IF(EOMONTH(AsOfDate,-1)&lt;AK123,-1,12*(YEAR(EOMONTH(AsOfDate,-1))-YEAR(AK123))+MONTH(EOMONTH(AsOfDate,-1))-MONTH(AK123)-IF(DAY(EOMONTH(AsOfDate,-1))&lt;MIN(DAY(AK123),DAY(EOMONTH(EOMONTH(AsOfDate,-1),0))),1,0)))</f>
        <v/>
      </c>
      <c r="BI123" s="16" t="str">
        <f aca="false">IF(AJ123=0,"",IF(OR(AL123&lt;2,AN123&gt;EOMONTH(AsOfDate,-1)),BH123,IF((AN123-1)&lt;AK123,-1,12*(YEAR((AN123-1))-YEAR(AK123))+MONTH((AN123-1))-MONTH(AK123)-IF(DAY((AN123-1))&lt;MIN(DAY(AK123),DAY(EOMONTH((AN123-1),0))),1,0))))</f>
        <v/>
      </c>
      <c r="BJ123" s="16" t="str">
        <f aca="false">IF(AJ123=0,"",IF(OR(AL123&lt;3,AO123&gt;EOMONTH(AsOfDate,-1)),BH123,IF((AO123-1)&lt;AK123,-1,12*(YEAR((AO123-1))-YEAR(AK123))+MONTH((AO123-1))-MONTH(AK123)-IF(DAY((AO123-1))&lt;MIN(DAY(AK123),DAY(EOMONTH((AO123-1),0))),1,0))))</f>
        <v/>
      </c>
      <c r="BK123" s="16"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16" t="str">
        <f aca="false">IF(AJ123=0,"",IF(AV123="FT",IF(AW123&lt;FT_First,"",IF(AW123&lt;FT_Y5,FT_First+FT_Int1*INT((AW123-FT_First)/FT_Int1),FT_Y5+FT_Int2*INT((AW123-FT_Y5)/FT_Int2))),IF(AV123="PT",IF(AW123&lt;PT_First,"",PT_First+PT_Int*INT((AW123-PT_First)/PT_Int)),"")))</f>
        <v/>
      </c>
      <c r="BM123" s="16" t="str">
        <f aca="false">IF(AJ123=0,"",IF((SchemeStart-1)&lt;AK123,-1,12*(YEAR((SchemeStart-1))-YEAR(AK123))+MONTH((SchemeStart-1))-MONTH(AK123)-IF(DAY((SchemeStart-1))&lt;MIN(DAY(AK123),DAY(EOMONTH((SchemeStart-1),0))),1,0)))</f>
        <v/>
      </c>
      <c r="BN123" s="16" t="str">
        <f aca="false">IF(AJ123=0,"",IF(OR(AL123&lt;2,AN123&gt;(SchemeStart-1)),BM123,IF((AN123-1)&lt;AK123,-1,12*(YEAR((AN123-1))-YEAR(AK123))+MONTH((AN123-1))-MONTH(AK123)-IF(DAY((AN123-1))&lt;MIN(DAY(AK123),DAY(EOMONTH((AN123-1),0))),1,0))))</f>
        <v/>
      </c>
      <c r="BO123" s="16" t="str">
        <f aca="false">IF(AJ123=0,"",IF(OR(AL123&lt;3,AO123&gt;(SchemeStart-1)),BM123,IF((AO123-1)&lt;AK123,-1,12*(YEAR((AO123-1))-YEAR(AK123))+MONTH((AO123-1))-MONTH(AK123)-IF(DAY((AO123-1))&lt;MIN(DAY(AK123),DAY(EOMONTH((AO123-1),0))),1,0))))</f>
        <v/>
      </c>
      <c r="BP123" s="16"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12"/>
      <c r="B124" s="12"/>
      <c r="C124" s="12"/>
      <c r="D124" s="13"/>
      <c r="E124" s="14" t="str">
        <f aca="false">IF(OR(AJ124=0,$D124=""),"",DATE(YEAR(AsOfDate)+IF(DATE(YEAR(AsOfDate),MONTH($D124),DAY($D124))&lt;=AsOfDate,1,0),MONTH($D124),DAY($D124)))</f>
        <v/>
      </c>
      <c r="F124" s="13"/>
      <c r="G124" s="13"/>
      <c r="H124" s="13"/>
      <c r="I124" s="13"/>
      <c r="J124" s="13"/>
      <c r="K124" s="14" t="str">
        <f aca="false">IF(AJ124=0,"",DATE(YEAR(AsOfDate)+IF(DATE(YEAR(AsOfDate),MONTH(AK124),DAY(AK124))&lt;=AsOfDate,1,0),MONTH(AK124),DAY(AK124)))</f>
        <v/>
      </c>
      <c r="L124" s="15" t="str">
        <f aca="false">IF(AJ124=0,"",ROUND((AsOfDate-AK124)/365.25,1))</f>
        <v/>
      </c>
      <c r="M124" s="16" t="str">
        <f aca="false">IF(AJ124=0,"",IF(AsOfDate&lt;AK124,"-",DATEDIF(AK124,AsOfDate,"y")&amp;"y "&amp;DATEDIF(AK124,AsOfDate,"ym")&amp;"m "&amp;DATEDIF(AK124,AsOfDate,"md")&amp;"d"))</f>
        <v/>
      </c>
      <c r="N124" s="17" t="str">
        <f aca="false">IF(AJ124=0,"",O124*HoursPerDay)</f>
        <v/>
      </c>
      <c r="O124" s="17" t="str">
        <f aca="false">IF(AJ124=0,"",MAX(0,BC124-BP124))</f>
        <v/>
      </c>
      <c r="P124" s="18"/>
      <c r="Q124" s="16"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16" t="str">
        <f aca="false">IF(AJ124=0,"",IF(AV124="None",IF(O124&gt;0,"No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IF(AJ124=0,"",IF(AV124="None","",EDATE(AK124,BE124)))</f>
        <v/>
      </c>
      <c r="T124" s="17" t="str">
        <f aca="false">IF(AJ124=0,"",IF(NOT(LH_Ready),"",IF($F124&gt;PFYDate,0,IF(LH_ColPeriod=0,W124-U124+V124,SUMIFS(INDEX(LH_Data,0,LH_ColAcc),INDEX(LH_Data,0,LH_ColFirst),$A124,INDEX(LH_Data,0,LH_ColSur),$B124,INDEX(LH_Data,0,LH_ColCat),BonusCat,INDEX(LH_Data,0,LH_ColPeriod),LH_OpenLabel)*UnitFactor))))</f>
        <v/>
      </c>
      <c r="U124" s="17" t="str">
        <f aca="false">IF(AJ124=0,"",IF(NOT(LH_Ready),"",SUMIFS(INDEX(LH_Data,0,LH_ColAcc),INDEX(LH_Data,0,LH_ColFirst),$A124,INDEX(LH_Data,0,LH_ColSur),$B124,INDEX(LH_Data,0,LH_ColCat),BonusCat,INDEX(LH_Data,0,LH_ColStart),"&gt;="&amp;AK124)*UnitFactor))</f>
        <v/>
      </c>
      <c r="V124" s="17" t="str">
        <f aca="false">IF(AJ124=0,"",IF(NOT(LH_Ready),"",SUMIFS(INDEX(LH_Data,0,LH_ColTaken),INDEX(LH_Data,0,LH_ColFirst),$A124,INDEX(LH_Data,0,LH_ColSur),$B124,INDEX(LH_Data,0,LH_ColCat),BonusCat,INDEX(LH_Data,0,LH_ColStart),"&gt;="&amp;AK124)*UnitFactor))</f>
        <v/>
      </c>
      <c r="W124" s="17" t="str">
        <f aca="false">IF(AJ124=0,"",IF(NOT(LH_Ready),"",IF(BG124=0,0,INDEX(INDEX(LH_Data,0,LH_ColClose),BG124-1)*UnitFactor)))</f>
        <v/>
      </c>
      <c r="X124" s="17" t="str">
        <f aca="false">IF(AJ124=0,"",(MAX(0,BC124-BP124)-MAX(0,BD124-BP124))*HoursPerDay)</f>
        <v/>
      </c>
      <c r="Y124" s="17"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16" t="str">
        <f aca="false">IF(OR(AJ124=0,Y124=""),"",IF(Y124&gt;0,"Yes","No"))</f>
        <v/>
      </c>
      <c r="AA124" s="16"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17" t="str">
        <f aca="false">IF(OR(AJ124=0,T124=""),"",MAX(0,BD124-BP124)*HoursPerDay-T124)</f>
        <v/>
      </c>
      <c r="AC124" s="16" t="str">
        <f aca="false">IF(AJ124=0,"",BF124)</f>
        <v/>
      </c>
      <c r="AD124" s="16"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17" t="str">
        <f aca="false">IF(AJ124=0,"",O124-MAX(0,BK124-BP124))</f>
        <v/>
      </c>
      <c r="AF124" s="14" t="str">
        <f aca="false">IF(OR(AJ124=0,AE124="",N(AE124)=0,BL124=""),"",EDATE(AK124,BL124))</f>
        <v/>
      </c>
      <c r="AG124" s="17" t="str">
        <f aca="false">IF(AJ124=0,"",MIN(BC124,BP124))</f>
        <v/>
      </c>
      <c r="AH124" s="12"/>
      <c r="AI124" s="12"/>
      <c r="AJ124" s="16" t="n">
        <f aca="false">IF(OR(LEN($A124&amp;$B124)=0,$F124=""),0,1)</f>
        <v>0</v>
      </c>
      <c r="AK124" s="14"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16" t="str">
        <f aca="false">IF(AJ124=0,"",COUNT($G124:$I124))</f>
        <v/>
      </c>
      <c r="AM124" s="14" t="str">
        <f aca="false">IF(AJ124=0,"",IFERROR(SMALL($G124:$I124,1),""))</f>
        <v/>
      </c>
      <c r="AN124" s="14" t="str">
        <f aca="false">IF(AJ124=0,"",IFERROR(SMALL($G124:$I124,2),""))</f>
        <v/>
      </c>
      <c r="AO124" s="14" t="str">
        <f aca="false">IF(AJ124=0,"",IFERROR(SMALL($G124:$I124,3),""))</f>
        <v/>
      </c>
      <c r="AP124" s="16" t="str">
        <f aca="false">IF(AJ124=0,"",IF(AM124="","",IF(AM124=$H124,"Part-Time",IF(AM124=$I124,"Full-Time","Casual"))))</f>
        <v/>
      </c>
      <c r="AQ124" s="16" t="str">
        <f aca="false">IF(AJ124=0,"",IF(AN124="","",IF(AN124=$H124,"Part-Time",IF(AN124=$I124,"Full-Time","Casual"))))</f>
        <v/>
      </c>
      <c r="AR124" s="16" t="str">
        <f aca="false">IF(AJ124=0,"",IF(AO124="","",IF(AO124=$H124,"Part-Time",IF(AO124=$I124,"Full-Time","Casual"))))</f>
        <v/>
      </c>
      <c r="AS124" s="16"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16" t="str">
        <f aca="false">IF(AJ124=0,"",IF(AL124&lt;2,"",IF(OR(ISNUMBER(SEARCH("full",AQ124)),UPPER(TRIM(AQ124))="FT",UPPER(TRIM(AQ124))="FTE"),"FT",IF(AND(OR(ISNUMBER(SEARCH("part",AQ124)),UPPER(TRIM(AQ124))="PT",UPPER(TRIM(AQ124))="PTE"),Apply2026="Yes",OR($P124="",N($P124)&gt;=PT_MinHours)),"PT","None"))))</f>
        <v/>
      </c>
      <c r="AU124" s="16" t="str">
        <f aca="false">IF(AJ124=0,"",IF(AL124&lt;3,"",IF(OR(ISNUMBER(SEARCH("full",AR124)),UPPER(TRIM(AR124))="FT",UPPER(TRIM(AR124))="FTE"),"FT",IF(AND(OR(ISNUMBER(SEARCH("part",AR124)),UPPER(TRIM(AR124))="PT",UPPER(TRIM(AR124))="PTE"),Apply2026="Yes",OR($P124="",N($P124)&gt;=PT_MinHours)),"PT","None"))))</f>
        <v/>
      </c>
      <c r="AV124" s="16" t="str">
        <f aca="false">IF(AJ124=0,"",IF(AND(AL124&gt;=3,AO124&lt;=AsOfDate),AU124,IF(AND(AL124&gt;=2,AN124&lt;=AsOfDate),AT124,AS124)))</f>
        <v/>
      </c>
      <c r="AW124" s="16" t="str">
        <f aca="false">IF(AJ124=0,"",IF(AsOfDate&lt;AK124,-1,12*(YEAR(AsOfDate)-YEAR(AK124))+MONTH(AsOfDate)-MONTH(AK124)-IF(DAY(AsOfDate)&lt;MIN(DAY(AK124),DAY(EOMONTH(AsOfDate,0))),1,0)))</f>
        <v/>
      </c>
      <c r="AX124" s="16" t="str">
        <f aca="false">IF(AJ124=0,"",IF(OR(AL124&lt;2,AN124&gt;AsOfDate),AW124,IF((AN124-1)&lt;AK124,-1,12*(YEAR((AN124-1))-YEAR(AK124))+MONTH((AN124-1))-MONTH(AK124)-IF(DAY((AN124-1))&lt;MIN(DAY(AK124),DAY(EOMONTH((AN124-1),0))),1,0))))</f>
        <v/>
      </c>
      <c r="AY124" s="16" t="str">
        <f aca="false">IF(AJ124=0,"",IF(OR(AL124&lt;3,AO124&gt;AsOfDate),AW124,IF((AO124-1)&lt;AK124,-1,12*(YEAR((AO124-1))-YEAR(AK124))+MONTH((AO124-1))-MONTH(AK124)-IF(DAY((AO124-1))&lt;MIN(DAY(AK124),DAY(EOMONTH((AO124-1),0))),1,0))))</f>
        <v/>
      </c>
      <c r="AZ124" s="16" t="str">
        <f aca="false">IF(AJ124=0,"",IF(PFYDate&lt;AK124,-1,12*(YEAR(PFYDate)-YEAR(AK124))+MONTH(PFYDate)-MONTH(AK124)-IF(DAY(PFYDate)&lt;MIN(DAY(AK124),DAY(EOMONTH(PFYDate,0))),1,0)))</f>
        <v/>
      </c>
      <c r="BA124" s="16" t="str">
        <f aca="false">IF(AJ124=0,"",IF(OR(AL124&lt;2,AN124&gt;PFYDate),AZ124,IF((AN124-1)&lt;AK124,-1,12*(YEAR((AN124-1))-YEAR(AK124))+MONTH((AN124-1))-MONTH(AK124)-IF(DAY((AN124-1))&lt;MIN(DAY(AK124),DAY(EOMONTH((AN124-1),0))),1,0))))</f>
        <v/>
      </c>
      <c r="BB124" s="16" t="str">
        <f aca="false">IF(AJ124=0,"",IF(OR(AL124&lt;3,AO124&gt;PFYDate),AZ124,IF((AO124-1)&lt;AK124,-1,12*(YEAR((AO124-1))-YEAR(AK124))+MONTH((AO124-1))-MONTH(AK124)-IF(DAY((AO124-1))&lt;MIN(DAY(AK124),DAY(EOMONTH((AO124-1),0))),1,0))))</f>
        <v/>
      </c>
      <c r="BC124" s="16"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16"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16" t="str">
        <f aca="false">IF(AJ124=0,"",IF(AV124="FT",IF(AW124&lt;FT_First,FT_First,IF(AW124&lt;FT_Y5,MIN(FT_Y5,FT_First+FT_Int1*(INT((AW124-FT_First)/FT_Int1)+1)),FT_Y5+12*INT((AW124-FT_Y5)/12)+FT_Int2*(INT(MOD(AW124-FT_Y5,12)/FT_Int2)+1))),IF(AV124="PT",IF(AW124&lt;PT_First,PT_First,PT_First+PT_Int*(INT((AW124-PT_First)/PT_Int)+1)),"")))</f>
        <v/>
      </c>
      <c r="BF124" s="16" t="str">
        <f aca="false">IF(AJ124=0,"",IF(NOT(LH_Ready),0,COUNTIFS(INDEX(LH_Data,0,LH_ColFirst),$A124,INDEX(LH_Data,0,LH_ColSur),$B124,INDEX(LH_Data,0,LH_ColCat),BonusCat)))</f>
        <v/>
      </c>
      <c r="BG124" s="16" t="str">
        <f aca="false">IF(AJ124=0,"",IF(OR(NOT(LH_Ready),BF124=0),0,SUMPRODUCT(MAX((INDEX(LH_Data,0,LH_ColFirst)=$A124)*(INDEX(LH_Data,0,LH_ColSur)=$B124)*(INDEX(LH_Data,0,LH_ColCat)=BonusCat)*ROW(LH_Data)))))</f>
        <v/>
      </c>
      <c r="BH124" s="16" t="str">
        <f aca="false">IF(AJ124=0,"",IF(EOMONTH(AsOfDate,-1)&lt;AK124,-1,12*(YEAR(EOMONTH(AsOfDate,-1))-YEAR(AK124))+MONTH(EOMONTH(AsOfDate,-1))-MONTH(AK124)-IF(DAY(EOMONTH(AsOfDate,-1))&lt;MIN(DAY(AK124),DAY(EOMONTH(EOMONTH(AsOfDate,-1),0))),1,0)))</f>
        <v/>
      </c>
      <c r="BI124" s="16" t="str">
        <f aca="false">IF(AJ124=0,"",IF(OR(AL124&lt;2,AN124&gt;EOMONTH(AsOfDate,-1)),BH124,IF((AN124-1)&lt;AK124,-1,12*(YEAR((AN124-1))-YEAR(AK124))+MONTH((AN124-1))-MONTH(AK124)-IF(DAY((AN124-1))&lt;MIN(DAY(AK124),DAY(EOMONTH((AN124-1),0))),1,0))))</f>
        <v/>
      </c>
      <c r="BJ124" s="16" t="str">
        <f aca="false">IF(AJ124=0,"",IF(OR(AL124&lt;3,AO124&gt;EOMONTH(AsOfDate,-1)),BH124,IF((AO124-1)&lt;AK124,-1,12*(YEAR((AO124-1))-YEAR(AK124))+MONTH((AO124-1))-MONTH(AK124)-IF(DAY((AO124-1))&lt;MIN(DAY(AK124),DAY(EOMONTH((AO124-1),0))),1,0))))</f>
        <v/>
      </c>
      <c r="BK124" s="16"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16" t="str">
        <f aca="false">IF(AJ124=0,"",IF(AV124="FT",IF(AW124&lt;FT_First,"",IF(AW124&lt;FT_Y5,FT_First+FT_Int1*INT((AW124-FT_First)/FT_Int1),FT_Y5+FT_Int2*INT((AW124-FT_Y5)/FT_Int2))),IF(AV124="PT",IF(AW124&lt;PT_First,"",PT_First+PT_Int*INT((AW124-PT_First)/PT_Int)),"")))</f>
        <v/>
      </c>
      <c r="BM124" s="16" t="str">
        <f aca="false">IF(AJ124=0,"",IF((SchemeStart-1)&lt;AK124,-1,12*(YEAR((SchemeStart-1))-YEAR(AK124))+MONTH((SchemeStart-1))-MONTH(AK124)-IF(DAY((SchemeStart-1))&lt;MIN(DAY(AK124),DAY(EOMONTH((SchemeStart-1),0))),1,0)))</f>
        <v/>
      </c>
      <c r="BN124" s="16" t="str">
        <f aca="false">IF(AJ124=0,"",IF(OR(AL124&lt;2,AN124&gt;(SchemeStart-1)),BM124,IF((AN124-1)&lt;AK124,-1,12*(YEAR((AN124-1))-YEAR(AK124))+MONTH((AN124-1))-MONTH(AK124)-IF(DAY((AN124-1))&lt;MIN(DAY(AK124),DAY(EOMONTH((AN124-1),0))),1,0))))</f>
        <v/>
      </c>
      <c r="BO124" s="16" t="str">
        <f aca="false">IF(AJ124=0,"",IF(OR(AL124&lt;3,AO124&gt;(SchemeStart-1)),BM124,IF((AO124-1)&lt;AK124,-1,12*(YEAR((AO124-1))-YEAR(AK124))+MONTH((AO124-1))-MONTH(AK124)-IF(DAY((AO124-1))&lt;MIN(DAY(AK124),DAY(EOMONTH((AO124-1),0))),1,0))))</f>
        <v/>
      </c>
      <c r="BP124" s="16"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12"/>
      <c r="B125" s="12"/>
      <c r="C125" s="12"/>
      <c r="D125" s="13"/>
      <c r="E125" s="14" t="str">
        <f aca="false">IF(OR(AJ125=0,$D125=""),"",DATE(YEAR(AsOfDate)+IF(DATE(YEAR(AsOfDate),MONTH($D125),DAY($D125))&lt;=AsOfDate,1,0),MONTH($D125),DAY($D125)))</f>
        <v/>
      </c>
      <c r="F125" s="13"/>
      <c r="G125" s="13"/>
      <c r="H125" s="13"/>
      <c r="I125" s="13"/>
      <c r="J125" s="13"/>
      <c r="K125" s="14" t="str">
        <f aca="false">IF(AJ125=0,"",DATE(YEAR(AsOfDate)+IF(DATE(YEAR(AsOfDate),MONTH(AK125),DAY(AK125))&lt;=AsOfDate,1,0),MONTH(AK125),DAY(AK125)))</f>
        <v/>
      </c>
      <c r="L125" s="15" t="str">
        <f aca="false">IF(AJ125=0,"",ROUND((AsOfDate-AK125)/365.25,1))</f>
        <v/>
      </c>
      <c r="M125" s="16" t="str">
        <f aca="false">IF(AJ125=0,"",IF(AsOfDate&lt;AK125,"-",DATEDIF(AK125,AsOfDate,"y")&amp;"y "&amp;DATEDIF(AK125,AsOfDate,"ym")&amp;"m "&amp;DATEDIF(AK125,AsOfDate,"md")&amp;"d"))</f>
        <v/>
      </c>
      <c r="N125" s="17" t="str">
        <f aca="false">IF(AJ125=0,"",O125*HoursPerDay)</f>
        <v/>
      </c>
      <c r="O125" s="17" t="str">
        <f aca="false">IF(AJ125=0,"",MAX(0,BC125-BP125))</f>
        <v/>
      </c>
      <c r="P125" s="18"/>
      <c r="Q125" s="16"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16" t="str">
        <f aca="false">IF(AJ125=0,"",IF(AV125="None",IF(O125&gt;0,"No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IF(AJ125=0,"",IF(AV125="None","",EDATE(AK125,BE125)))</f>
        <v/>
      </c>
      <c r="T125" s="17" t="str">
        <f aca="false">IF(AJ125=0,"",IF(NOT(LH_Ready),"",IF($F125&gt;PFYDate,0,IF(LH_ColPeriod=0,W125-U125+V125,SUMIFS(INDEX(LH_Data,0,LH_ColAcc),INDEX(LH_Data,0,LH_ColFirst),$A125,INDEX(LH_Data,0,LH_ColSur),$B125,INDEX(LH_Data,0,LH_ColCat),BonusCat,INDEX(LH_Data,0,LH_ColPeriod),LH_OpenLabel)*UnitFactor))))</f>
        <v/>
      </c>
      <c r="U125" s="17" t="str">
        <f aca="false">IF(AJ125=0,"",IF(NOT(LH_Ready),"",SUMIFS(INDEX(LH_Data,0,LH_ColAcc),INDEX(LH_Data,0,LH_ColFirst),$A125,INDEX(LH_Data,0,LH_ColSur),$B125,INDEX(LH_Data,0,LH_ColCat),BonusCat,INDEX(LH_Data,0,LH_ColStart),"&gt;="&amp;AK125)*UnitFactor))</f>
        <v/>
      </c>
      <c r="V125" s="17" t="str">
        <f aca="false">IF(AJ125=0,"",IF(NOT(LH_Ready),"",SUMIFS(INDEX(LH_Data,0,LH_ColTaken),INDEX(LH_Data,0,LH_ColFirst),$A125,INDEX(LH_Data,0,LH_ColSur),$B125,INDEX(LH_Data,0,LH_ColCat),BonusCat,INDEX(LH_Data,0,LH_ColStart),"&gt;="&amp;AK125)*UnitFactor))</f>
        <v/>
      </c>
      <c r="W125" s="17" t="str">
        <f aca="false">IF(AJ125=0,"",IF(NOT(LH_Ready),"",IF(BG125=0,0,INDEX(INDEX(LH_Data,0,LH_ColClose),BG125-1)*UnitFactor)))</f>
        <v/>
      </c>
      <c r="X125" s="17" t="str">
        <f aca="false">IF(AJ125=0,"",(MAX(0,BC125-BP125)-MAX(0,BD125-BP125))*HoursPerDay)</f>
        <v/>
      </c>
      <c r="Y125" s="17"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16" t="str">
        <f aca="false">IF(OR(AJ125=0,Y125=""),"",IF(Y125&gt;0,"Yes","No"))</f>
        <v/>
      </c>
      <c r="AA125" s="16"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17" t="str">
        <f aca="false">IF(OR(AJ125=0,T125=""),"",MAX(0,BD125-BP125)*HoursPerDay-T125)</f>
        <v/>
      </c>
      <c r="AC125" s="16" t="str">
        <f aca="false">IF(AJ125=0,"",BF125)</f>
        <v/>
      </c>
      <c r="AD125" s="16"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17" t="str">
        <f aca="false">IF(AJ125=0,"",O125-MAX(0,BK125-BP125))</f>
        <v/>
      </c>
      <c r="AF125" s="14" t="str">
        <f aca="false">IF(OR(AJ125=0,AE125="",N(AE125)=0,BL125=""),"",EDATE(AK125,BL125))</f>
        <v/>
      </c>
      <c r="AG125" s="17" t="str">
        <f aca="false">IF(AJ125=0,"",MIN(BC125,BP125))</f>
        <v/>
      </c>
      <c r="AH125" s="12"/>
      <c r="AI125" s="12"/>
      <c r="AJ125" s="16" t="n">
        <f aca="false">IF(OR(LEN($A125&amp;$B125)=0,$F125=""),0,1)</f>
        <v>0</v>
      </c>
      <c r="AK125" s="14"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16" t="str">
        <f aca="false">IF(AJ125=0,"",COUNT($G125:$I125))</f>
        <v/>
      </c>
      <c r="AM125" s="14" t="str">
        <f aca="false">IF(AJ125=0,"",IFERROR(SMALL($G125:$I125,1),""))</f>
        <v/>
      </c>
      <c r="AN125" s="14" t="str">
        <f aca="false">IF(AJ125=0,"",IFERROR(SMALL($G125:$I125,2),""))</f>
        <v/>
      </c>
      <c r="AO125" s="14" t="str">
        <f aca="false">IF(AJ125=0,"",IFERROR(SMALL($G125:$I125,3),""))</f>
        <v/>
      </c>
      <c r="AP125" s="16" t="str">
        <f aca="false">IF(AJ125=0,"",IF(AM125="","",IF(AM125=$H125,"Part-Time",IF(AM125=$I125,"Full-Time","Casual"))))</f>
        <v/>
      </c>
      <c r="AQ125" s="16" t="str">
        <f aca="false">IF(AJ125=0,"",IF(AN125="","",IF(AN125=$H125,"Part-Time",IF(AN125=$I125,"Full-Time","Casual"))))</f>
        <v/>
      </c>
      <c r="AR125" s="16" t="str">
        <f aca="false">IF(AJ125=0,"",IF(AO125="","",IF(AO125=$H125,"Part-Time",IF(AO125=$I125,"Full-Time","Casual"))))</f>
        <v/>
      </c>
      <c r="AS125" s="16"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16" t="str">
        <f aca="false">IF(AJ125=0,"",IF(AL125&lt;2,"",IF(OR(ISNUMBER(SEARCH("full",AQ125)),UPPER(TRIM(AQ125))="FT",UPPER(TRIM(AQ125))="FTE"),"FT",IF(AND(OR(ISNUMBER(SEARCH("part",AQ125)),UPPER(TRIM(AQ125))="PT",UPPER(TRIM(AQ125))="PTE"),Apply2026="Yes",OR($P125="",N($P125)&gt;=PT_MinHours)),"PT","None"))))</f>
        <v/>
      </c>
      <c r="AU125" s="16" t="str">
        <f aca="false">IF(AJ125=0,"",IF(AL125&lt;3,"",IF(OR(ISNUMBER(SEARCH("full",AR125)),UPPER(TRIM(AR125))="FT",UPPER(TRIM(AR125))="FTE"),"FT",IF(AND(OR(ISNUMBER(SEARCH("part",AR125)),UPPER(TRIM(AR125))="PT",UPPER(TRIM(AR125))="PTE"),Apply2026="Yes",OR($P125="",N($P125)&gt;=PT_MinHours)),"PT","None"))))</f>
        <v/>
      </c>
      <c r="AV125" s="16" t="str">
        <f aca="false">IF(AJ125=0,"",IF(AND(AL125&gt;=3,AO125&lt;=AsOfDate),AU125,IF(AND(AL125&gt;=2,AN125&lt;=AsOfDate),AT125,AS125)))</f>
        <v/>
      </c>
      <c r="AW125" s="16" t="str">
        <f aca="false">IF(AJ125=0,"",IF(AsOfDate&lt;AK125,-1,12*(YEAR(AsOfDate)-YEAR(AK125))+MONTH(AsOfDate)-MONTH(AK125)-IF(DAY(AsOfDate)&lt;MIN(DAY(AK125),DAY(EOMONTH(AsOfDate,0))),1,0)))</f>
        <v/>
      </c>
      <c r="AX125" s="16" t="str">
        <f aca="false">IF(AJ125=0,"",IF(OR(AL125&lt;2,AN125&gt;AsOfDate),AW125,IF((AN125-1)&lt;AK125,-1,12*(YEAR((AN125-1))-YEAR(AK125))+MONTH((AN125-1))-MONTH(AK125)-IF(DAY((AN125-1))&lt;MIN(DAY(AK125),DAY(EOMONTH((AN125-1),0))),1,0))))</f>
        <v/>
      </c>
      <c r="AY125" s="16" t="str">
        <f aca="false">IF(AJ125=0,"",IF(OR(AL125&lt;3,AO125&gt;AsOfDate),AW125,IF((AO125-1)&lt;AK125,-1,12*(YEAR((AO125-1))-YEAR(AK125))+MONTH((AO125-1))-MONTH(AK125)-IF(DAY((AO125-1))&lt;MIN(DAY(AK125),DAY(EOMONTH((AO125-1),0))),1,0))))</f>
        <v/>
      </c>
      <c r="AZ125" s="16" t="str">
        <f aca="false">IF(AJ125=0,"",IF(PFYDate&lt;AK125,-1,12*(YEAR(PFYDate)-YEAR(AK125))+MONTH(PFYDate)-MONTH(AK125)-IF(DAY(PFYDate)&lt;MIN(DAY(AK125),DAY(EOMONTH(PFYDate,0))),1,0)))</f>
        <v/>
      </c>
      <c r="BA125" s="16" t="str">
        <f aca="false">IF(AJ125=0,"",IF(OR(AL125&lt;2,AN125&gt;PFYDate),AZ125,IF((AN125-1)&lt;AK125,-1,12*(YEAR((AN125-1))-YEAR(AK125))+MONTH((AN125-1))-MONTH(AK125)-IF(DAY((AN125-1))&lt;MIN(DAY(AK125),DAY(EOMONTH((AN125-1),0))),1,0))))</f>
        <v/>
      </c>
      <c r="BB125" s="16" t="str">
        <f aca="false">IF(AJ125=0,"",IF(OR(AL125&lt;3,AO125&gt;PFYDate),AZ125,IF((AO125-1)&lt;AK125,-1,12*(YEAR((AO125-1))-YEAR(AK125))+MONTH((AO125-1))-MONTH(AK125)-IF(DAY((AO125-1))&lt;MIN(DAY(AK125),DAY(EOMONTH((AO125-1),0))),1,0))))</f>
        <v/>
      </c>
      <c r="BC125" s="16"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16"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16" t="str">
        <f aca="false">IF(AJ125=0,"",IF(AV125="FT",IF(AW125&lt;FT_First,FT_First,IF(AW125&lt;FT_Y5,MIN(FT_Y5,FT_First+FT_Int1*(INT((AW125-FT_First)/FT_Int1)+1)),FT_Y5+12*INT((AW125-FT_Y5)/12)+FT_Int2*(INT(MOD(AW125-FT_Y5,12)/FT_Int2)+1))),IF(AV125="PT",IF(AW125&lt;PT_First,PT_First,PT_First+PT_Int*(INT((AW125-PT_First)/PT_Int)+1)),"")))</f>
        <v/>
      </c>
      <c r="BF125" s="16" t="str">
        <f aca="false">IF(AJ125=0,"",IF(NOT(LH_Ready),0,COUNTIFS(INDEX(LH_Data,0,LH_ColFirst),$A125,INDEX(LH_Data,0,LH_ColSur),$B125,INDEX(LH_Data,0,LH_ColCat),BonusCat)))</f>
        <v/>
      </c>
      <c r="BG125" s="16" t="str">
        <f aca="false">IF(AJ125=0,"",IF(OR(NOT(LH_Ready),BF125=0),0,SUMPRODUCT(MAX((INDEX(LH_Data,0,LH_ColFirst)=$A125)*(INDEX(LH_Data,0,LH_ColSur)=$B125)*(INDEX(LH_Data,0,LH_ColCat)=BonusCat)*ROW(LH_Data)))))</f>
        <v/>
      </c>
      <c r="BH125" s="16" t="str">
        <f aca="false">IF(AJ125=0,"",IF(EOMONTH(AsOfDate,-1)&lt;AK125,-1,12*(YEAR(EOMONTH(AsOfDate,-1))-YEAR(AK125))+MONTH(EOMONTH(AsOfDate,-1))-MONTH(AK125)-IF(DAY(EOMONTH(AsOfDate,-1))&lt;MIN(DAY(AK125),DAY(EOMONTH(EOMONTH(AsOfDate,-1),0))),1,0)))</f>
        <v/>
      </c>
      <c r="BI125" s="16" t="str">
        <f aca="false">IF(AJ125=0,"",IF(OR(AL125&lt;2,AN125&gt;EOMONTH(AsOfDate,-1)),BH125,IF((AN125-1)&lt;AK125,-1,12*(YEAR((AN125-1))-YEAR(AK125))+MONTH((AN125-1))-MONTH(AK125)-IF(DAY((AN125-1))&lt;MIN(DAY(AK125),DAY(EOMONTH((AN125-1),0))),1,0))))</f>
        <v/>
      </c>
      <c r="BJ125" s="16" t="str">
        <f aca="false">IF(AJ125=0,"",IF(OR(AL125&lt;3,AO125&gt;EOMONTH(AsOfDate,-1)),BH125,IF((AO125-1)&lt;AK125,-1,12*(YEAR((AO125-1))-YEAR(AK125))+MONTH((AO125-1))-MONTH(AK125)-IF(DAY((AO125-1))&lt;MIN(DAY(AK125),DAY(EOMONTH((AO125-1),0))),1,0))))</f>
        <v/>
      </c>
      <c r="BK125" s="16"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16" t="str">
        <f aca="false">IF(AJ125=0,"",IF(AV125="FT",IF(AW125&lt;FT_First,"",IF(AW125&lt;FT_Y5,FT_First+FT_Int1*INT((AW125-FT_First)/FT_Int1),FT_Y5+FT_Int2*INT((AW125-FT_Y5)/FT_Int2))),IF(AV125="PT",IF(AW125&lt;PT_First,"",PT_First+PT_Int*INT((AW125-PT_First)/PT_Int)),"")))</f>
        <v/>
      </c>
      <c r="BM125" s="16" t="str">
        <f aca="false">IF(AJ125=0,"",IF((SchemeStart-1)&lt;AK125,-1,12*(YEAR((SchemeStart-1))-YEAR(AK125))+MONTH((SchemeStart-1))-MONTH(AK125)-IF(DAY((SchemeStart-1))&lt;MIN(DAY(AK125),DAY(EOMONTH((SchemeStart-1),0))),1,0)))</f>
        <v/>
      </c>
      <c r="BN125" s="16" t="str">
        <f aca="false">IF(AJ125=0,"",IF(OR(AL125&lt;2,AN125&gt;(SchemeStart-1)),BM125,IF((AN125-1)&lt;AK125,-1,12*(YEAR((AN125-1))-YEAR(AK125))+MONTH((AN125-1))-MONTH(AK125)-IF(DAY((AN125-1))&lt;MIN(DAY(AK125),DAY(EOMONTH((AN125-1),0))),1,0))))</f>
        <v/>
      </c>
      <c r="BO125" s="16" t="str">
        <f aca="false">IF(AJ125=0,"",IF(OR(AL125&lt;3,AO125&gt;(SchemeStart-1)),BM125,IF((AO125-1)&lt;AK125,-1,12*(YEAR((AO125-1))-YEAR(AK125))+MONTH((AO125-1))-MONTH(AK125)-IF(DAY((AO125-1))&lt;MIN(DAY(AK125),DAY(EOMONTH((AO125-1),0))),1,0))))</f>
        <v/>
      </c>
      <c r="BP125" s="16"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12"/>
      <c r="B126" s="12"/>
      <c r="C126" s="12"/>
      <c r="D126" s="13"/>
      <c r="E126" s="14" t="str">
        <f aca="false">IF(OR(AJ126=0,$D126=""),"",DATE(YEAR(AsOfDate)+IF(DATE(YEAR(AsOfDate),MONTH($D126),DAY($D126))&lt;=AsOfDate,1,0),MONTH($D126),DAY($D126)))</f>
        <v/>
      </c>
      <c r="F126" s="13"/>
      <c r="G126" s="13"/>
      <c r="H126" s="13"/>
      <c r="I126" s="13"/>
      <c r="J126" s="13"/>
      <c r="K126" s="14" t="str">
        <f aca="false">IF(AJ126=0,"",DATE(YEAR(AsOfDate)+IF(DATE(YEAR(AsOfDate),MONTH(AK126),DAY(AK126))&lt;=AsOfDate,1,0),MONTH(AK126),DAY(AK126)))</f>
        <v/>
      </c>
      <c r="L126" s="15" t="str">
        <f aca="false">IF(AJ126=0,"",ROUND((AsOfDate-AK126)/365.25,1))</f>
        <v/>
      </c>
      <c r="M126" s="16" t="str">
        <f aca="false">IF(AJ126=0,"",IF(AsOfDate&lt;AK126,"-",DATEDIF(AK126,AsOfDate,"y")&amp;"y "&amp;DATEDIF(AK126,AsOfDate,"ym")&amp;"m "&amp;DATEDIF(AK126,AsOfDate,"md")&amp;"d"))</f>
        <v/>
      </c>
      <c r="N126" s="17" t="str">
        <f aca="false">IF(AJ126=0,"",O126*HoursPerDay)</f>
        <v/>
      </c>
      <c r="O126" s="17" t="str">
        <f aca="false">IF(AJ126=0,"",MAX(0,BC126-BP126))</f>
        <v/>
      </c>
      <c r="P126" s="18"/>
      <c r="Q126" s="16"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16" t="str">
        <f aca="false">IF(AJ126=0,"",IF(AV126="None",IF(O126&gt;0,"No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IF(AJ126=0,"",IF(AV126="None","",EDATE(AK126,BE126)))</f>
        <v/>
      </c>
      <c r="T126" s="17" t="str">
        <f aca="false">IF(AJ126=0,"",IF(NOT(LH_Ready),"",IF($F126&gt;PFYDate,0,IF(LH_ColPeriod=0,W126-U126+V126,SUMIFS(INDEX(LH_Data,0,LH_ColAcc),INDEX(LH_Data,0,LH_ColFirst),$A126,INDEX(LH_Data,0,LH_ColSur),$B126,INDEX(LH_Data,0,LH_ColCat),BonusCat,INDEX(LH_Data,0,LH_ColPeriod),LH_OpenLabel)*UnitFactor))))</f>
        <v/>
      </c>
      <c r="U126" s="17" t="str">
        <f aca="false">IF(AJ126=0,"",IF(NOT(LH_Ready),"",SUMIFS(INDEX(LH_Data,0,LH_ColAcc),INDEX(LH_Data,0,LH_ColFirst),$A126,INDEX(LH_Data,0,LH_ColSur),$B126,INDEX(LH_Data,0,LH_ColCat),BonusCat,INDEX(LH_Data,0,LH_ColStart),"&gt;="&amp;AK126)*UnitFactor))</f>
        <v/>
      </c>
      <c r="V126" s="17" t="str">
        <f aca="false">IF(AJ126=0,"",IF(NOT(LH_Ready),"",SUMIFS(INDEX(LH_Data,0,LH_ColTaken),INDEX(LH_Data,0,LH_ColFirst),$A126,INDEX(LH_Data,0,LH_ColSur),$B126,INDEX(LH_Data,0,LH_ColCat),BonusCat,INDEX(LH_Data,0,LH_ColStart),"&gt;="&amp;AK126)*UnitFactor))</f>
        <v/>
      </c>
      <c r="W126" s="17" t="str">
        <f aca="false">IF(AJ126=0,"",IF(NOT(LH_Ready),"",IF(BG126=0,0,INDEX(INDEX(LH_Data,0,LH_ColClose),BG126-1)*UnitFactor)))</f>
        <v/>
      </c>
      <c r="X126" s="17" t="str">
        <f aca="false">IF(AJ126=0,"",(MAX(0,BC126-BP126)-MAX(0,BD126-BP126))*HoursPerDay)</f>
        <v/>
      </c>
      <c r="Y126" s="17"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16" t="str">
        <f aca="false">IF(OR(AJ126=0,Y126=""),"",IF(Y126&gt;0,"Yes","No"))</f>
        <v/>
      </c>
      <c r="AA126" s="16"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17" t="str">
        <f aca="false">IF(OR(AJ126=0,T126=""),"",MAX(0,BD126-BP126)*HoursPerDay-T126)</f>
        <v/>
      </c>
      <c r="AC126" s="16" t="str">
        <f aca="false">IF(AJ126=0,"",BF126)</f>
        <v/>
      </c>
      <c r="AD126" s="16"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17" t="str">
        <f aca="false">IF(AJ126=0,"",O126-MAX(0,BK126-BP126))</f>
        <v/>
      </c>
      <c r="AF126" s="14" t="str">
        <f aca="false">IF(OR(AJ126=0,AE126="",N(AE126)=0,BL126=""),"",EDATE(AK126,BL126))</f>
        <v/>
      </c>
      <c r="AG126" s="17" t="str">
        <f aca="false">IF(AJ126=0,"",MIN(BC126,BP126))</f>
        <v/>
      </c>
      <c r="AH126" s="12"/>
      <c r="AI126" s="12"/>
      <c r="AJ126" s="16" t="n">
        <f aca="false">IF(OR(LEN($A126&amp;$B126)=0,$F126=""),0,1)</f>
        <v>0</v>
      </c>
      <c r="AK126" s="14"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16" t="str">
        <f aca="false">IF(AJ126=0,"",COUNT($G126:$I126))</f>
        <v/>
      </c>
      <c r="AM126" s="14" t="str">
        <f aca="false">IF(AJ126=0,"",IFERROR(SMALL($G126:$I126,1),""))</f>
        <v/>
      </c>
      <c r="AN126" s="14" t="str">
        <f aca="false">IF(AJ126=0,"",IFERROR(SMALL($G126:$I126,2),""))</f>
        <v/>
      </c>
      <c r="AO126" s="14" t="str">
        <f aca="false">IF(AJ126=0,"",IFERROR(SMALL($G126:$I126,3),""))</f>
        <v/>
      </c>
      <c r="AP126" s="16" t="str">
        <f aca="false">IF(AJ126=0,"",IF(AM126="","",IF(AM126=$H126,"Part-Time",IF(AM126=$I126,"Full-Time","Casual"))))</f>
        <v/>
      </c>
      <c r="AQ126" s="16" t="str">
        <f aca="false">IF(AJ126=0,"",IF(AN126="","",IF(AN126=$H126,"Part-Time",IF(AN126=$I126,"Full-Time","Casual"))))</f>
        <v/>
      </c>
      <c r="AR126" s="16" t="str">
        <f aca="false">IF(AJ126=0,"",IF(AO126="","",IF(AO126=$H126,"Part-Time",IF(AO126=$I126,"Full-Time","Casual"))))</f>
        <v/>
      </c>
      <c r="AS126" s="16"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16" t="str">
        <f aca="false">IF(AJ126=0,"",IF(AL126&lt;2,"",IF(OR(ISNUMBER(SEARCH("full",AQ126)),UPPER(TRIM(AQ126))="FT",UPPER(TRIM(AQ126))="FTE"),"FT",IF(AND(OR(ISNUMBER(SEARCH("part",AQ126)),UPPER(TRIM(AQ126))="PT",UPPER(TRIM(AQ126))="PTE"),Apply2026="Yes",OR($P126="",N($P126)&gt;=PT_MinHours)),"PT","None"))))</f>
        <v/>
      </c>
      <c r="AU126" s="16" t="str">
        <f aca="false">IF(AJ126=0,"",IF(AL126&lt;3,"",IF(OR(ISNUMBER(SEARCH("full",AR126)),UPPER(TRIM(AR126))="FT",UPPER(TRIM(AR126))="FTE"),"FT",IF(AND(OR(ISNUMBER(SEARCH("part",AR126)),UPPER(TRIM(AR126))="PT",UPPER(TRIM(AR126))="PTE"),Apply2026="Yes",OR($P126="",N($P126)&gt;=PT_MinHours)),"PT","None"))))</f>
        <v/>
      </c>
      <c r="AV126" s="16" t="str">
        <f aca="false">IF(AJ126=0,"",IF(AND(AL126&gt;=3,AO126&lt;=AsOfDate),AU126,IF(AND(AL126&gt;=2,AN126&lt;=AsOfDate),AT126,AS126)))</f>
        <v/>
      </c>
      <c r="AW126" s="16" t="str">
        <f aca="false">IF(AJ126=0,"",IF(AsOfDate&lt;AK126,-1,12*(YEAR(AsOfDate)-YEAR(AK126))+MONTH(AsOfDate)-MONTH(AK126)-IF(DAY(AsOfDate)&lt;MIN(DAY(AK126),DAY(EOMONTH(AsOfDate,0))),1,0)))</f>
        <v/>
      </c>
      <c r="AX126" s="16" t="str">
        <f aca="false">IF(AJ126=0,"",IF(OR(AL126&lt;2,AN126&gt;AsOfDate),AW126,IF((AN126-1)&lt;AK126,-1,12*(YEAR((AN126-1))-YEAR(AK126))+MONTH((AN126-1))-MONTH(AK126)-IF(DAY((AN126-1))&lt;MIN(DAY(AK126),DAY(EOMONTH((AN126-1),0))),1,0))))</f>
        <v/>
      </c>
      <c r="AY126" s="16" t="str">
        <f aca="false">IF(AJ126=0,"",IF(OR(AL126&lt;3,AO126&gt;AsOfDate),AW126,IF((AO126-1)&lt;AK126,-1,12*(YEAR((AO126-1))-YEAR(AK126))+MONTH((AO126-1))-MONTH(AK126)-IF(DAY((AO126-1))&lt;MIN(DAY(AK126),DAY(EOMONTH((AO126-1),0))),1,0))))</f>
        <v/>
      </c>
      <c r="AZ126" s="16" t="str">
        <f aca="false">IF(AJ126=0,"",IF(PFYDate&lt;AK126,-1,12*(YEAR(PFYDate)-YEAR(AK126))+MONTH(PFYDate)-MONTH(AK126)-IF(DAY(PFYDate)&lt;MIN(DAY(AK126),DAY(EOMONTH(PFYDate,0))),1,0)))</f>
        <v/>
      </c>
      <c r="BA126" s="16" t="str">
        <f aca="false">IF(AJ126=0,"",IF(OR(AL126&lt;2,AN126&gt;PFYDate),AZ126,IF((AN126-1)&lt;AK126,-1,12*(YEAR((AN126-1))-YEAR(AK126))+MONTH((AN126-1))-MONTH(AK126)-IF(DAY((AN126-1))&lt;MIN(DAY(AK126),DAY(EOMONTH((AN126-1),0))),1,0))))</f>
        <v/>
      </c>
      <c r="BB126" s="16" t="str">
        <f aca="false">IF(AJ126=0,"",IF(OR(AL126&lt;3,AO126&gt;PFYDate),AZ126,IF((AO126-1)&lt;AK126,-1,12*(YEAR((AO126-1))-YEAR(AK126))+MONTH((AO126-1))-MONTH(AK126)-IF(DAY((AO126-1))&lt;MIN(DAY(AK126),DAY(EOMONTH((AO126-1),0))),1,0))))</f>
        <v/>
      </c>
      <c r="BC126" s="16"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16"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16" t="str">
        <f aca="false">IF(AJ126=0,"",IF(AV126="FT",IF(AW126&lt;FT_First,FT_First,IF(AW126&lt;FT_Y5,MIN(FT_Y5,FT_First+FT_Int1*(INT((AW126-FT_First)/FT_Int1)+1)),FT_Y5+12*INT((AW126-FT_Y5)/12)+FT_Int2*(INT(MOD(AW126-FT_Y5,12)/FT_Int2)+1))),IF(AV126="PT",IF(AW126&lt;PT_First,PT_First,PT_First+PT_Int*(INT((AW126-PT_First)/PT_Int)+1)),"")))</f>
        <v/>
      </c>
      <c r="BF126" s="16" t="str">
        <f aca="false">IF(AJ126=0,"",IF(NOT(LH_Ready),0,COUNTIFS(INDEX(LH_Data,0,LH_ColFirst),$A126,INDEX(LH_Data,0,LH_ColSur),$B126,INDEX(LH_Data,0,LH_ColCat),BonusCat)))</f>
        <v/>
      </c>
      <c r="BG126" s="16" t="str">
        <f aca="false">IF(AJ126=0,"",IF(OR(NOT(LH_Ready),BF126=0),0,SUMPRODUCT(MAX((INDEX(LH_Data,0,LH_ColFirst)=$A126)*(INDEX(LH_Data,0,LH_ColSur)=$B126)*(INDEX(LH_Data,0,LH_ColCat)=BonusCat)*ROW(LH_Data)))))</f>
        <v/>
      </c>
      <c r="BH126" s="16" t="str">
        <f aca="false">IF(AJ126=0,"",IF(EOMONTH(AsOfDate,-1)&lt;AK126,-1,12*(YEAR(EOMONTH(AsOfDate,-1))-YEAR(AK126))+MONTH(EOMONTH(AsOfDate,-1))-MONTH(AK126)-IF(DAY(EOMONTH(AsOfDate,-1))&lt;MIN(DAY(AK126),DAY(EOMONTH(EOMONTH(AsOfDate,-1),0))),1,0)))</f>
        <v/>
      </c>
      <c r="BI126" s="16" t="str">
        <f aca="false">IF(AJ126=0,"",IF(OR(AL126&lt;2,AN126&gt;EOMONTH(AsOfDate,-1)),BH126,IF((AN126-1)&lt;AK126,-1,12*(YEAR((AN126-1))-YEAR(AK126))+MONTH((AN126-1))-MONTH(AK126)-IF(DAY((AN126-1))&lt;MIN(DAY(AK126),DAY(EOMONTH((AN126-1),0))),1,0))))</f>
        <v/>
      </c>
      <c r="BJ126" s="16" t="str">
        <f aca="false">IF(AJ126=0,"",IF(OR(AL126&lt;3,AO126&gt;EOMONTH(AsOfDate,-1)),BH126,IF((AO126-1)&lt;AK126,-1,12*(YEAR((AO126-1))-YEAR(AK126))+MONTH((AO126-1))-MONTH(AK126)-IF(DAY((AO126-1))&lt;MIN(DAY(AK126),DAY(EOMONTH((AO126-1),0))),1,0))))</f>
        <v/>
      </c>
      <c r="BK126" s="16"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16" t="str">
        <f aca="false">IF(AJ126=0,"",IF(AV126="FT",IF(AW126&lt;FT_First,"",IF(AW126&lt;FT_Y5,FT_First+FT_Int1*INT((AW126-FT_First)/FT_Int1),FT_Y5+FT_Int2*INT((AW126-FT_Y5)/FT_Int2))),IF(AV126="PT",IF(AW126&lt;PT_First,"",PT_First+PT_Int*INT((AW126-PT_First)/PT_Int)),"")))</f>
        <v/>
      </c>
      <c r="BM126" s="16" t="str">
        <f aca="false">IF(AJ126=0,"",IF((SchemeStart-1)&lt;AK126,-1,12*(YEAR((SchemeStart-1))-YEAR(AK126))+MONTH((SchemeStart-1))-MONTH(AK126)-IF(DAY((SchemeStart-1))&lt;MIN(DAY(AK126),DAY(EOMONTH((SchemeStart-1),0))),1,0)))</f>
        <v/>
      </c>
      <c r="BN126" s="16" t="str">
        <f aca="false">IF(AJ126=0,"",IF(OR(AL126&lt;2,AN126&gt;(SchemeStart-1)),BM126,IF((AN126-1)&lt;AK126,-1,12*(YEAR((AN126-1))-YEAR(AK126))+MONTH((AN126-1))-MONTH(AK126)-IF(DAY((AN126-1))&lt;MIN(DAY(AK126),DAY(EOMONTH((AN126-1),0))),1,0))))</f>
        <v/>
      </c>
      <c r="BO126" s="16" t="str">
        <f aca="false">IF(AJ126=0,"",IF(OR(AL126&lt;3,AO126&gt;(SchemeStart-1)),BM126,IF((AO126-1)&lt;AK126,-1,12*(YEAR((AO126-1))-YEAR(AK126))+MONTH((AO126-1))-MONTH(AK126)-IF(DAY((AO126-1))&lt;MIN(DAY(AK126),DAY(EOMONTH((AO126-1),0))),1,0))))</f>
        <v/>
      </c>
      <c r="BP126" s="16"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12"/>
      <c r="B127" s="12"/>
      <c r="C127" s="12"/>
      <c r="D127" s="13"/>
      <c r="E127" s="14" t="str">
        <f aca="false">IF(OR(AJ127=0,$D127=""),"",DATE(YEAR(AsOfDate)+IF(DATE(YEAR(AsOfDate),MONTH($D127),DAY($D127))&lt;=AsOfDate,1,0),MONTH($D127),DAY($D127)))</f>
        <v/>
      </c>
      <c r="F127" s="13"/>
      <c r="G127" s="13"/>
      <c r="H127" s="13"/>
      <c r="I127" s="13"/>
      <c r="J127" s="13"/>
      <c r="K127" s="14" t="str">
        <f aca="false">IF(AJ127=0,"",DATE(YEAR(AsOfDate)+IF(DATE(YEAR(AsOfDate),MONTH(AK127),DAY(AK127))&lt;=AsOfDate,1,0),MONTH(AK127),DAY(AK127)))</f>
        <v/>
      </c>
      <c r="L127" s="15" t="str">
        <f aca="false">IF(AJ127=0,"",ROUND((AsOfDate-AK127)/365.25,1))</f>
        <v/>
      </c>
      <c r="M127" s="16" t="str">
        <f aca="false">IF(AJ127=0,"",IF(AsOfDate&lt;AK127,"-",DATEDIF(AK127,AsOfDate,"y")&amp;"y "&amp;DATEDIF(AK127,AsOfDate,"ym")&amp;"m "&amp;DATEDIF(AK127,AsOfDate,"md")&amp;"d"))</f>
        <v/>
      </c>
      <c r="N127" s="17" t="str">
        <f aca="false">IF(AJ127=0,"",O127*HoursPerDay)</f>
        <v/>
      </c>
      <c r="O127" s="17" t="str">
        <f aca="false">IF(AJ127=0,"",MAX(0,BC127-BP127))</f>
        <v/>
      </c>
      <c r="P127" s="18"/>
      <c r="Q127" s="16"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16" t="str">
        <f aca="false">IF(AJ127=0,"",IF(AV127="None",IF(O127&gt;0,"No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IF(AJ127=0,"",IF(AV127="None","",EDATE(AK127,BE127)))</f>
        <v/>
      </c>
      <c r="T127" s="17" t="str">
        <f aca="false">IF(AJ127=0,"",IF(NOT(LH_Ready),"",IF($F127&gt;PFYDate,0,IF(LH_ColPeriod=0,W127-U127+V127,SUMIFS(INDEX(LH_Data,0,LH_ColAcc),INDEX(LH_Data,0,LH_ColFirst),$A127,INDEX(LH_Data,0,LH_ColSur),$B127,INDEX(LH_Data,0,LH_ColCat),BonusCat,INDEX(LH_Data,0,LH_ColPeriod),LH_OpenLabel)*UnitFactor))))</f>
        <v/>
      </c>
      <c r="U127" s="17" t="str">
        <f aca="false">IF(AJ127=0,"",IF(NOT(LH_Ready),"",SUMIFS(INDEX(LH_Data,0,LH_ColAcc),INDEX(LH_Data,0,LH_ColFirst),$A127,INDEX(LH_Data,0,LH_ColSur),$B127,INDEX(LH_Data,0,LH_ColCat),BonusCat,INDEX(LH_Data,0,LH_ColStart),"&gt;="&amp;AK127)*UnitFactor))</f>
        <v/>
      </c>
      <c r="V127" s="17" t="str">
        <f aca="false">IF(AJ127=0,"",IF(NOT(LH_Ready),"",SUMIFS(INDEX(LH_Data,0,LH_ColTaken),INDEX(LH_Data,0,LH_ColFirst),$A127,INDEX(LH_Data,0,LH_ColSur),$B127,INDEX(LH_Data,0,LH_ColCat),BonusCat,INDEX(LH_Data,0,LH_ColStart),"&gt;="&amp;AK127)*UnitFactor))</f>
        <v/>
      </c>
      <c r="W127" s="17" t="str">
        <f aca="false">IF(AJ127=0,"",IF(NOT(LH_Ready),"",IF(BG127=0,0,INDEX(INDEX(LH_Data,0,LH_ColClose),BG127-1)*UnitFactor)))</f>
        <v/>
      </c>
      <c r="X127" s="17" t="str">
        <f aca="false">IF(AJ127=0,"",(MAX(0,BC127-BP127)-MAX(0,BD127-BP127))*HoursPerDay)</f>
        <v/>
      </c>
      <c r="Y127" s="17"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16" t="str">
        <f aca="false">IF(OR(AJ127=0,Y127=""),"",IF(Y127&gt;0,"Yes","No"))</f>
        <v/>
      </c>
      <c r="AA127" s="16"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17" t="str">
        <f aca="false">IF(OR(AJ127=0,T127=""),"",MAX(0,BD127-BP127)*HoursPerDay-T127)</f>
        <v/>
      </c>
      <c r="AC127" s="16" t="str">
        <f aca="false">IF(AJ127=0,"",BF127)</f>
        <v/>
      </c>
      <c r="AD127" s="16"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17" t="str">
        <f aca="false">IF(AJ127=0,"",O127-MAX(0,BK127-BP127))</f>
        <v/>
      </c>
      <c r="AF127" s="14" t="str">
        <f aca="false">IF(OR(AJ127=0,AE127="",N(AE127)=0,BL127=""),"",EDATE(AK127,BL127))</f>
        <v/>
      </c>
      <c r="AG127" s="17" t="str">
        <f aca="false">IF(AJ127=0,"",MIN(BC127,BP127))</f>
        <v/>
      </c>
      <c r="AH127" s="12"/>
      <c r="AI127" s="12"/>
      <c r="AJ127" s="16" t="n">
        <f aca="false">IF(OR(LEN($A127&amp;$B127)=0,$F127=""),0,1)</f>
        <v>0</v>
      </c>
      <c r="AK127" s="14"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16" t="str">
        <f aca="false">IF(AJ127=0,"",COUNT($G127:$I127))</f>
        <v/>
      </c>
      <c r="AM127" s="14" t="str">
        <f aca="false">IF(AJ127=0,"",IFERROR(SMALL($G127:$I127,1),""))</f>
        <v/>
      </c>
      <c r="AN127" s="14" t="str">
        <f aca="false">IF(AJ127=0,"",IFERROR(SMALL($G127:$I127,2),""))</f>
        <v/>
      </c>
      <c r="AO127" s="14" t="str">
        <f aca="false">IF(AJ127=0,"",IFERROR(SMALL($G127:$I127,3),""))</f>
        <v/>
      </c>
      <c r="AP127" s="16" t="str">
        <f aca="false">IF(AJ127=0,"",IF(AM127="","",IF(AM127=$H127,"Part-Time",IF(AM127=$I127,"Full-Time","Casual"))))</f>
        <v/>
      </c>
      <c r="AQ127" s="16" t="str">
        <f aca="false">IF(AJ127=0,"",IF(AN127="","",IF(AN127=$H127,"Part-Time",IF(AN127=$I127,"Full-Time","Casual"))))</f>
        <v/>
      </c>
      <c r="AR127" s="16" t="str">
        <f aca="false">IF(AJ127=0,"",IF(AO127="","",IF(AO127=$H127,"Part-Time",IF(AO127=$I127,"Full-Time","Casual"))))</f>
        <v/>
      </c>
      <c r="AS127" s="16"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16" t="str">
        <f aca="false">IF(AJ127=0,"",IF(AL127&lt;2,"",IF(OR(ISNUMBER(SEARCH("full",AQ127)),UPPER(TRIM(AQ127))="FT",UPPER(TRIM(AQ127))="FTE"),"FT",IF(AND(OR(ISNUMBER(SEARCH("part",AQ127)),UPPER(TRIM(AQ127))="PT",UPPER(TRIM(AQ127))="PTE"),Apply2026="Yes",OR($P127="",N($P127)&gt;=PT_MinHours)),"PT","None"))))</f>
        <v/>
      </c>
      <c r="AU127" s="16" t="str">
        <f aca="false">IF(AJ127=0,"",IF(AL127&lt;3,"",IF(OR(ISNUMBER(SEARCH("full",AR127)),UPPER(TRIM(AR127))="FT",UPPER(TRIM(AR127))="FTE"),"FT",IF(AND(OR(ISNUMBER(SEARCH("part",AR127)),UPPER(TRIM(AR127))="PT",UPPER(TRIM(AR127))="PTE"),Apply2026="Yes",OR($P127="",N($P127)&gt;=PT_MinHours)),"PT","None"))))</f>
        <v/>
      </c>
      <c r="AV127" s="16" t="str">
        <f aca="false">IF(AJ127=0,"",IF(AND(AL127&gt;=3,AO127&lt;=AsOfDate),AU127,IF(AND(AL127&gt;=2,AN127&lt;=AsOfDate),AT127,AS127)))</f>
        <v/>
      </c>
      <c r="AW127" s="16" t="str">
        <f aca="false">IF(AJ127=0,"",IF(AsOfDate&lt;AK127,-1,12*(YEAR(AsOfDate)-YEAR(AK127))+MONTH(AsOfDate)-MONTH(AK127)-IF(DAY(AsOfDate)&lt;MIN(DAY(AK127),DAY(EOMONTH(AsOfDate,0))),1,0)))</f>
        <v/>
      </c>
      <c r="AX127" s="16" t="str">
        <f aca="false">IF(AJ127=0,"",IF(OR(AL127&lt;2,AN127&gt;AsOfDate),AW127,IF((AN127-1)&lt;AK127,-1,12*(YEAR((AN127-1))-YEAR(AK127))+MONTH((AN127-1))-MONTH(AK127)-IF(DAY((AN127-1))&lt;MIN(DAY(AK127),DAY(EOMONTH((AN127-1),0))),1,0))))</f>
        <v/>
      </c>
      <c r="AY127" s="16" t="str">
        <f aca="false">IF(AJ127=0,"",IF(OR(AL127&lt;3,AO127&gt;AsOfDate),AW127,IF((AO127-1)&lt;AK127,-1,12*(YEAR((AO127-1))-YEAR(AK127))+MONTH((AO127-1))-MONTH(AK127)-IF(DAY((AO127-1))&lt;MIN(DAY(AK127),DAY(EOMONTH((AO127-1),0))),1,0))))</f>
        <v/>
      </c>
      <c r="AZ127" s="16" t="str">
        <f aca="false">IF(AJ127=0,"",IF(PFYDate&lt;AK127,-1,12*(YEAR(PFYDate)-YEAR(AK127))+MONTH(PFYDate)-MONTH(AK127)-IF(DAY(PFYDate)&lt;MIN(DAY(AK127),DAY(EOMONTH(PFYDate,0))),1,0)))</f>
        <v/>
      </c>
      <c r="BA127" s="16" t="str">
        <f aca="false">IF(AJ127=0,"",IF(OR(AL127&lt;2,AN127&gt;PFYDate),AZ127,IF((AN127-1)&lt;AK127,-1,12*(YEAR((AN127-1))-YEAR(AK127))+MONTH((AN127-1))-MONTH(AK127)-IF(DAY((AN127-1))&lt;MIN(DAY(AK127),DAY(EOMONTH((AN127-1),0))),1,0))))</f>
        <v/>
      </c>
      <c r="BB127" s="16" t="str">
        <f aca="false">IF(AJ127=0,"",IF(OR(AL127&lt;3,AO127&gt;PFYDate),AZ127,IF((AO127-1)&lt;AK127,-1,12*(YEAR((AO127-1))-YEAR(AK127))+MONTH((AO127-1))-MONTH(AK127)-IF(DAY((AO127-1))&lt;MIN(DAY(AK127),DAY(EOMONTH((AO127-1),0))),1,0))))</f>
        <v/>
      </c>
      <c r="BC127" s="16"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16"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16" t="str">
        <f aca="false">IF(AJ127=0,"",IF(AV127="FT",IF(AW127&lt;FT_First,FT_First,IF(AW127&lt;FT_Y5,MIN(FT_Y5,FT_First+FT_Int1*(INT((AW127-FT_First)/FT_Int1)+1)),FT_Y5+12*INT((AW127-FT_Y5)/12)+FT_Int2*(INT(MOD(AW127-FT_Y5,12)/FT_Int2)+1))),IF(AV127="PT",IF(AW127&lt;PT_First,PT_First,PT_First+PT_Int*(INT((AW127-PT_First)/PT_Int)+1)),"")))</f>
        <v/>
      </c>
      <c r="BF127" s="16" t="str">
        <f aca="false">IF(AJ127=0,"",IF(NOT(LH_Ready),0,COUNTIFS(INDEX(LH_Data,0,LH_ColFirst),$A127,INDEX(LH_Data,0,LH_ColSur),$B127,INDEX(LH_Data,0,LH_ColCat),BonusCat)))</f>
        <v/>
      </c>
      <c r="BG127" s="16" t="str">
        <f aca="false">IF(AJ127=0,"",IF(OR(NOT(LH_Ready),BF127=0),0,SUMPRODUCT(MAX((INDEX(LH_Data,0,LH_ColFirst)=$A127)*(INDEX(LH_Data,0,LH_ColSur)=$B127)*(INDEX(LH_Data,0,LH_ColCat)=BonusCat)*ROW(LH_Data)))))</f>
        <v/>
      </c>
      <c r="BH127" s="16" t="str">
        <f aca="false">IF(AJ127=0,"",IF(EOMONTH(AsOfDate,-1)&lt;AK127,-1,12*(YEAR(EOMONTH(AsOfDate,-1))-YEAR(AK127))+MONTH(EOMONTH(AsOfDate,-1))-MONTH(AK127)-IF(DAY(EOMONTH(AsOfDate,-1))&lt;MIN(DAY(AK127),DAY(EOMONTH(EOMONTH(AsOfDate,-1),0))),1,0)))</f>
        <v/>
      </c>
      <c r="BI127" s="16" t="str">
        <f aca="false">IF(AJ127=0,"",IF(OR(AL127&lt;2,AN127&gt;EOMONTH(AsOfDate,-1)),BH127,IF((AN127-1)&lt;AK127,-1,12*(YEAR((AN127-1))-YEAR(AK127))+MONTH((AN127-1))-MONTH(AK127)-IF(DAY((AN127-1))&lt;MIN(DAY(AK127),DAY(EOMONTH((AN127-1),0))),1,0))))</f>
        <v/>
      </c>
      <c r="BJ127" s="16" t="str">
        <f aca="false">IF(AJ127=0,"",IF(OR(AL127&lt;3,AO127&gt;EOMONTH(AsOfDate,-1)),BH127,IF((AO127-1)&lt;AK127,-1,12*(YEAR((AO127-1))-YEAR(AK127))+MONTH((AO127-1))-MONTH(AK127)-IF(DAY((AO127-1))&lt;MIN(DAY(AK127),DAY(EOMONTH((AO127-1),0))),1,0))))</f>
        <v/>
      </c>
      <c r="BK127" s="16"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16" t="str">
        <f aca="false">IF(AJ127=0,"",IF(AV127="FT",IF(AW127&lt;FT_First,"",IF(AW127&lt;FT_Y5,FT_First+FT_Int1*INT((AW127-FT_First)/FT_Int1),FT_Y5+FT_Int2*INT((AW127-FT_Y5)/FT_Int2))),IF(AV127="PT",IF(AW127&lt;PT_First,"",PT_First+PT_Int*INT((AW127-PT_First)/PT_Int)),"")))</f>
        <v/>
      </c>
      <c r="BM127" s="16" t="str">
        <f aca="false">IF(AJ127=0,"",IF((SchemeStart-1)&lt;AK127,-1,12*(YEAR((SchemeStart-1))-YEAR(AK127))+MONTH((SchemeStart-1))-MONTH(AK127)-IF(DAY((SchemeStart-1))&lt;MIN(DAY(AK127),DAY(EOMONTH((SchemeStart-1),0))),1,0)))</f>
        <v/>
      </c>
      <c r="BN127" s="16" t="str">
        <f aca="false">IF(AJ127=0,"",IF(OR(AL127&lt;2,AN127&gt;(SchemeStart-1)),BM127,IF((AN127-1)&lt;AK127,-1,12*(YEAR((AN127-1))-YEAR(AK127))+MONTH((AN127-1))-MONTH(AK127)-IF(DAY((AN127-1))&lt;MIN(DAY(AK127),DAY(EOMONTH((AN127-1),0))),1,0))))</f>
        <v/>
      </c>
      <c r="BO127" s="16" t="str">
        <f aca="false">IF(AJ127=0,"",IF(OR(AL127&lt;3,AO127&gt;(SchemeStart-1)),BM127,IF((AO127-1)&lt;AK127,-1,12*(YEAR((AO127-1))-YEAR(AK127))+MONTH((AO127-1))-MONTH(AK127)-IF(DAY((AO127-1))&lt;MIN(DAY(AK127),DAY(EOMONTH((AO127-1),0))),1,0))))</f>
        <v/>
      </c>
      <c r="BP127" s="16"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12"/>
      <c r="B128" s="12"/>
      <c r="C128" s="12"/>
      <c r="D128" s="13"/>
      <c r="E128" s="14" t="str">
        <f aca="false">IF(OR(AJ128=0,$D128=""),"",DATE(YEAR(AsOfDate)+IF(DATE(YEAR(AsOfDate),MONTH($D128),DAY($D128))&lt;=AsOfDate,1,0),MONTH($D128),DAY($D128)))</f>
        <v/>
      </c>
      <c r="F128" s="13"/>
      <c r="G128" s="13"/>
      <c r="H128" s="13"/>
      <c r="I128" s="13"/>
      <c r="J128" s="13"/>
      <c r="K128" s="14" t="str">
        <f aca="false">IF(AJ128=0,"",DATE(YEAR(AsOfDate)+IF(DATE(YEAR(AsOfDate),MONTH(AK128),DAY(AK128))&lt;=AsOfDate,1,0),MONTH(AK128),DAY(AK128)))</f>
        <v/>
      </c>
      <c r="L128" s="15" t="str">
        <f aca="false">IF(AJ128=0,"",ROUND((AsOfDate-AK128)/365.25,1))</f>
        <v/>
      </c>
      <c r="M128" s="16" t="str">
        <f aca="false">IF(AJ128=0,"",IF(AsOfDate&lt;AK128,"-",DATEDIF(AK128,AsOfDate,"y")&amp;"y "&amp;DATEDIF(AK128,AsOfDate,"ym")&amp;"m "&amp;DATEDIF(AK128,AsOfDate,"md")&amp;"d"))</f>
        <v/>
      </c>
      <c r="N128" s="17" t="str">
        <f aca="false">IF(AJ128=0,"",O128*HoursPerDay)</f>
        <v/>
      </c>
      <c r="O128" s="17" t="str">
        <f aca="false">IF(AJ128=0,"",MAX(0,BC128-BP128))</f>
        <v/>
      </c>
      <c r="P128" s="18"/>
      <c r="Q128" s="16"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16" t="str">
        <f aca="false">IF(AJ128=0,"",IF(AV128="None",IF(O128&gt;0,"No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IF(AJ128=0,"",IF(AV128="None","",EDATE(AK128,BE128)))</f>
        <v/>
      </c>
      <c r="T128" s="17" t="str">
        <f aca="false">IF(AJ128=0,"",IF(NOT(LH_Ready),"",IF($F128&gt;PFYDate,0,IF(LH_ColPeriod=0,W128-U128+V128,SUMIFS(INDEX(LH_Data,0,LH_ColAcc),INDEX(LH_Data,0,LH_ColFirst),$A128,INDEX(LH_Data,0,LH_ColSur),$B128,INDEX(LH_Data,0,LH_ColCat),BonusCat,INDEX(LH_Data,0,LH_ColPeriod),LH_OpenLabel)*UnitFactor))))</f>
        <v/>
      </c>
      <c r="U128" s="17" t="str">
        <f aca="false">IF(AJ128=0,"",IF(NOT(LH_Ready),"",SUMIFS(INDEX(LH_Data,0,LH_ColAcc),INDEX(LH_Data,0,LH_ColFirst),$A128,INDEX(LH_Data,0,LH_ColSur),$B128,INDEX(LH_Data,0,LH_ColCat),BonusCat,INDEX(LH_Data,0,LH_ColStart),"&gt;="&amp;AK128)*UnitFactor))</f>
        <v/>
      </c>
      <c r="V128" s="17" t="str">
        <f aca="false">IF(AJ128=0,"",IF(NOT(LH_Ready),"",SUMIFS(INDEX(LH_Data,0,LH_ColTaken),INDEX(LH_Data,0,LH_ColFirst),$A128,INDEX(LH_Data,0,LH_ColSur),$B128,INDEX(LH_Data,0,LH_ColCat),BonusCat,INDEX(LH_Data,0,LH_ColStart),"&gt;="&amp;AK128)*UnitFactor))</f>
        <v/>
      </c>
      <c r="W128" s="17" t="str">
        <f aca="false">IF(AJ128=0,"",IF(NOT(LH_Ready),"",IF(BG128=0,0,INDEX(INDEX(LH_Data,0,LH_ColClose),BG128-1)*UnitFactor)))</f>
        <v/>
      </c>
      <c r="X128" s="17" t="str">
        <f aca="false">IF(AJ128=0,"",(MAX(0,BC128-BP128)-MAX(0,BD128-BP128))*HoursPerDay)</f>
        <v/>
      </c>
      <c r="Y128" s="17"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16" t="str">
        <f aca="false">IF(OR(AJ128=0,Y128=""),"",IF(Y128&gt;0,"Yes","No"))</f>
        <v/>
      </c>
      <c r="AA128" s="16"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17" t="str">
        <f aca="false">IF(OR(AJ128=0,T128=""),"",MAX(0,BD128-BP128)*HoursPerDay-T128)</f>
        <v/>
      </c>
      <c r="AC128" s="16" t="str">
        <f aca="false">IF(AJ128=0,"",BF128)</f>
        <v/>
      </c>
      <c r="AD128" s="16"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17" t="str">
        <f aca="false">IF(AJ128=0,"",O128-MAX(0,BK128-BP128))</f>
        <v/>
      </c>
      <c r="AF128" s="14" t="str">
        <f aca="false">IF(OR(AJ128=0,AE128="",N(AE128)=0,BL128=""),"",EDATE(AK128,BL128))</f>
        <v/>
      </c>
      <c r="AG128" s="17" t="str">
        <f aca="false">IF(AJ128=0,"",MIN(BC128,BP128))</f>
        <v/>
      </c>
      <c r="AH128" s="12"/>
      <c r="AI128" s="12"/>
      <c r="AJ128" s="16" t="n">
        <f aca="false">IF(OR(LEN($A128&amp;$B128)=0,$F128=""),0,1)</f>
        <v>0</v>
      </c>
      <c r="AK128" s="14"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16" t="str">
        <f aca="false">IF(AJ128=0,"",COUNT($G128:$I128))</f>
        <v/>
      </c>
      <c r="AM128" s="14" t="str">
        <f aca="false">IF(AJ128=0,"",IFERROR(SMALL($G128:$I128,1),""))</f>
        <v/>
      </c>
      <c r="AN128" s="14" t="str">
        <f aca="false">IF(AJ128=0,"",IFERROR(SMALL($G128:$I128,2),""))</f>
        <v/>
      </c>
      <c r="AO128" s="14" t="str">
        <f aca="false">IF(AJ128=0,"",IFERROR(SMALL($G128:$I128,3),""))</f>
        <v/>
      </c>
      <c r="AP128" s="16" t="str">
        <f aca="false">IF(AJ128=0,"",IF(AM128="","",IF(AM128=$H128,"Part-Time",IF(AM128=$I128,"Full-Time","Casual"))))</f>
        <v/>
      </c>
      <c r="AQ128" s="16" t="str">
        <f aca="false">IF(AJ128=0,"",IF(AN128="","",IF(AN128=$H128,"Part-Time",IF(AN128=$I128,"Full-Time","Casual"))))</f>
        <v/>
      </c>
      <c r="AR128" s="16" t="str">
        <f aca="false">IF(AJ128=0,"",IF(AO128="","",IF(AO128=$H128,"Part-Time",IF(AO128=$I128,"Full-Time","Casual"))))</f>
        <v/>
      </c>
      <c r="AS128" s="16"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16" t="str">
        <f aca="false">IF(AJ128=0,"",IF(AL128&lt;2,"",IF(OR(ISNUMBER(SEARCH("full",AQ128)),UPPER(TRIM(AQ128))="FT",UPPER(TRIM(AQ128))="FTE"),"FT",IF(AND(OR(ISNUMBER(SEARCH("part",AQ128)),UPPER(TRIM(AQ128))="PT",UPPER(TRIM(AQ128))="PTE"),Apply2026="Yes",OR($P128="",N($P128)&gt;=PT_MinHours)),"PT","None"))))</f>
        <v/>
      </c>
      <c r="AU128" s="16" t="str">
        <f aca="false">IF(AJ128=0,"",IF(AL128&lt;3,"",IF(OR(ISNUMBER(SEARCH("full",AR128)),UPPER(TRIM(AR128))="FT",UPPER(TRIM(AR128))="FTE"),"FT",IF(AND(OR(ISNUMBER(SEARCH("part",AR128)),UPPER(TRIM(AR128))="PT",UPPER(TRIM(AR128))="PTE"),Apply2026="Yes",OR($P128="",N($P128)&gt;=PT_MinHours)),"PT","None"))))</f>
        <v/>
      </c>
      <c r="AV128" s="16" t="str">
        <f aca="false">IF(AJ128=0,"",IF(AND(AL128&gt;=3,AO128&lt;=AsOfDate),AU128,IF(AND(AL128&gt;=2,AN128&lt;=AsOfDate),AT128,AS128)))</f>
        <v/>
      </c>
      <c r="AW128" s="16" t="str">
        <f aca="false">IF(AJ128=0,"",IF(AsOfDate&lt;AK128,-1,12*(YEAR(AsOfDate)-YEAR(AK128))+MONTH(AsOfDate)-MONTH(AK128)-IF(DAY(AsOfDate)&lt;MIN(DAY(AK128),DAY(EOMONTH(AsOfDate,0))),1,0)))</f>
        <v/>
      </c>
      <c r="AX128" s="16" t="str">
        <f aca="false">IF(AJ128=0,"",IF(OR(AL128&lt;2,AN128&gt;AsOfDate),AW128,IF((AN128-1)&lt;AK128,-1,12*(YEAR((AN128-1))-YEAR(AK128))+MONTH((AN128-1))-MONTH(AK128)-IF(DAY((AN128-1))&lt;MIN(DAY(AK128),DAY(EOMONTH((AN128-1),0))),1,0))))</f>
        <v/>
      </c>
      <c r="AY128" s="16" t="str">
        <f aca="false">IF(AJ128=0,"",IF(OR(AL128&lt;3,AO128&gt;AsOfDate),AW128,IF((AO128-1)&lt;AK128,-1,12*(YEAR((AO128-1))-YEAR(AK128))+MONTH((AO128-1))-MONTH(AK128)-IF(DAY((AO128-1))&lt;MIN(DAY(AK128),DAY(EOMONTH((AO128-1),0))),1,0))))</f>
        <v/>
      </c>
      <c r="AZ128" s="16" t="str">
        <f aca="false">IF(AJ128=0,"",IF(PFYDate&lt;AK128,-1,12*(YEAR(PFYDate)-YEAR(AK128))+MONTH(PFYDate)-MONTH(AK128)-IF(DAY(PFYDate)&lt;MIN(DAY(AK128),DAY(EOMONTH(PFYDate,0))),1,0)))</f>
        <v/>
      </c>
      <c r="BA128" s="16" t="str">
        <f aca="false">IF(AJ128=0,"",IF(OR(AL128&lt;2,AN128&gt;PFYDate),AZ128,IF((AN128-1)&lt;AK128,-1,12*(YEAR((AN128-1))-YEAR(AK128))+MONTH((AN128-1))-MONTH(AK128)-IF(DAY((AN128-1))&lt;MIN(DAY(AK128),DAY(EOMONTH((AN128-1),0))),1,0))))</f>
        <v/>
      </c>
      <c r="BB128" s="16" t="str">
        <f aca="false">IF(AJ128=0,"",IF(OR(AL128&lt;3,AO128&gt;PFYDate),AZ128,IF((AO128-1)&lt;AK128,-1,12*(YEAR((AO128-1))-YEAR(AK128))+MONTH((AO128-1))-MONTH(AK128)-IF(DAY((AO128-1))&lt;MIN(DAY(AK128),DAY(EOMONTH((AO128-1),0))),1,0))))</f>
        <v/>
      </c>
      <c r="BC128" s="16"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16"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16" t="str">
        <f aca="false">IF(AJ128=0,"",IF(AV128="FT",IF(AW128&lt;FT_First,FT_First,IF(AW128&lt;FT_Y5,MIN(FT_Y5,FT_First+FT_Int1*(INT((AW128-FT_First)/FT_Int1)+1)),FT_Y5+12*INT((AW128-FT_Y5)/12)+FT_Int2*(INT(MOD(AW128-FT_Y5,12)/FT_Int2)+1))),IF(AV128="PT",IF(AW128&lt;PT_First,PT_First,PT_First+PT_Int*(INT((AW128-PT_First)/PT_Int)+1)),"")))</f>
        <v/>
      </c>
      <c r="BF128" s="16" t="str">
        <f aca="false">IF(AJ128=0,"",IF(NOT(LH_Ready),0,COUNTIFS(INDEX(LH_Data,0,LH_ColFirst),$A128,INDEX(LH_Data,0,LH_ColSur),$B128,INDEX(LH_Data,0,LH_ColCat),BonusCat)))</f>
        <v/>
      </c>
      <c r="BG128" s="16" t="str">
        <f aca="false">IF(AJ128=0,"",IF(OR(NOT(LH_Ready),BF128=0),0,SUMPRODUCT(MAX((INDEX(LH_Data,0,LH_ColFirst)=$A128)*(INDEX(LH_Data,0,LH_ColSur)=$B128)*(INDEX(LH_Data,0,LH_ColCat)=BonusCat)*ROW(LH_Data)))))</f>
        <v/>
      </c>
      <c r="BH128" s="16" t="str">
        <f aca="false">IF(AJ128=0,"",IF(EOMONTH(AsOfDate,-1)&lt;AK128,-1,12*(YEAR(EOMONTH(AsOfDate,-1))-YEAR(AK128))+MONTH(EOMONTH(AsOfDate,-1))-MONTH(AK128)-IF(DAY(EOMONTH(AsOfDate,-1))&lt;MIN(DAY(AK128),DAY(EOMONTH(EOMONTH(AsOfDate,-1),0))),1,0)))</f>
        <v/>
      </c>
      <c r="BI128" s="16" t="str">
        <f aca="false">IF(AJ128=0,"",IF(OR(AL128&lt;2,AN128&gt;EOMONTH(AsOfDate,-1)),BH128,IF((AN128-1)&lt;AK128,-1,12*(YEAR((AN128-1))-YEAR(AK128))+MONTH((AN128-1))-MONTH(AK128)-IF(DAY((AN128-1))&lt;MIN(DAY(AK128),DAY(EOMONTH((AN128-1),0))),1,0))))</f>
        <v/>
      </c>
      <c r="BJ128" s="16" t="str">
        <f aca="false">IF(AJ128=0,"",IF(OR(AL128&lt;3,AO128&gt;EOMONTH(AsOfDate,-1)),BH128,IF((AO128-1)&lt;AK128,-1,12*(YEAR((AO128-1))-YEAR(AK128))+MONTH((AO128-1))-MONTH(AK128)-IF(DAY((AO128-1))&lt;MIN(DAY(AK128),DAY(EOMONTH((AO128-1),0))),1,0))))</f>
        <v/>
      </c>
      <c r="BK128" s="16"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16" t="str">
        <f aca="false">IF(AJ128=0,"",IF(AV128="FT",IF(AW128&lt;FT_First,"",IF(AW128&lt;FT_Y5,FT_First+FT_Int1*INT((AW128-FT_First)/FT_Int1),FT_Y5+FT_Int2*INT((AW128-FT_Y5)/FT_Int2))),IF(AV128="PT",IF(AW128&lt;PT_First,"",PT_First+PT_Int*INT((AW128-PT_First)/PT_Int)),"")))</f>
        <v/>
      </c>
      <c r="BM128" s="16" t="str">
        <f aca="false">IF(AJ128=0,"",IF((SchemeStart-1)&lt;AK128,-1,12*(YEAR((SchemeStart-1))-YEAR(AK128))+MONTH((SchemeStart-1))-MONTH(AK128)-IF(DAY((SchemeStart-1))&lt;MIN(DAY(AK128),DAY(EOMONTH((SchemeStart-1),0))),1,0)))</f>
        <v/>
      </c>
      <c r="BN128" s="16" t="str">
        <f aca="false">IF(AJ128=0,"",IF(OR(AL128&lt;2,AN128&gt;(SchemeStart-1)),BM128,IF((AN128-1)&lt;AK128,-1,12*(YEAR((AN128-1))-YEAR(AK128))+MONTH((AN128-1))-MONTH(AK128)-IF(DAY((AN128-1))&lt;MIN(DAY(AK128),DAY(EOMONTH((AN128-1),0))),1,0))))</f>
        <v/>
      </c>
      <c r="BO128" s="16" t="str">
        <f aca="false">IF(AJ128=0,"",IF(OR(AL128&lt;3,AO128&gt;(SchemeStart-1)),BM128,IF((AO128-1)&lt;AK128,-1,12*(YEAR((AO128-1))-YEAR(AK128))+MONTH((AO128-1))-MONTH(AK128)-IF(DAY((AO128-1))&lt;MIN(DAY(AK128),DAY(EOMONTH((AO128-1),0))),1,0))))</f>
        <v/>
      </c>
      <c r="BP128" s="16"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12"/>
      <c r="B129" s="12"/>
      <c r="C129" s="12"/>
      <c r="D129" s="13"/>
      <c r="E129" s="14" t="str">
        <f aca="false">IF(OR(AJ129=0,$D129=""),"",DATE(YEAR(AsOfDate)+IF(DATE(YEAR(AsOfDate),MONTH($D129),DAY($D129))&lt;=AsOfDate,1,0),MONTH($D129),DAY($D129)))</f>
        <v/>
      </c>
      <c r="F129" s="13"/>
      <c r="G129" s="13"/>
      <c r="H129" s="13"/>
      <c r="I129" s="13"/>
      <c r="J129" s="13"/>
      <c r="K129" s="14" t="str">
        <f aca="false">IF(AJ129=0,"",DATE(YEAR(AsOfDate)+IF(DATE(YEAR(AsOfDate),MONTH(AK129),DAY(AK129))&lt;=AsOfDate,1,0),MONTH(AK129),DAY(AK129)))</f>
        <v/>
      </c>
      <c r="L129" s="15" t="str">
        <f aca="false">IF(AJ129=0,"",ROUND((AsOfDate-AK129)/365.25,1))</f>
        <v/>
      </c>
      <c r="M129" s="16" t="str">
        <f aca="false">IF(AJ129=0,"",IF(AsOfDate&lt;AK129,"-",DATEDIF(AK129,AsOfDate,"y")&amp;"y "&amp;DATEDIF(AK129,AsOfDate,"ym")&amp;"m "&amp;DATEDIF(AK129,AsOfDate,"md")&amp;"d"))</f>
        <v/>
      </c>
      <c r="N129" s="17" t="str">
        <f aca="false">IF(AJ129=0,"",O129*HoursPerDay)</f>
        <v/>
      </c>
      <c r="O129" s="17" t="str">
        <f aca="false">IF(AJ129=0,"",MAX(0,BC129-BP129))</f>
        <v/>
      </c>
      <c r="P129" s="18"/>
      <c r="Q129" s="16"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16" t="str">
        <f aca="false">IF(AJ129=0,"",IF(AV129="None",IF(O129&gt;0,"No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IF(AJ129=0,"",IF(AV129="None","",EDATE(AK129,BE129)))</f>
        <v/>
      </c>
      <c r="T129" s="17" t="str">
        <f aca="false">IF(AJ129=0,"",IF(NOT(LH_Ready),"",IF($F129&gt;PFYDate,0,IF(LH_ColPeriod=0,W129-U129+V129,SUMIFS(INDEX(LH_Data,0,LH_ColAcc),INDEX(LH_Data,0,LH_ColFirst),$A129,INDEX(LH_Data,0,LH_ColSur),$B129,INDEX(LH_Data,0,LH_ColCat),BonusCat,INDEX(LH_Data,0,LH_ColPeriod),LH_OpenLabel)*UnitFactor))))</f>
        <v/>
      </c>
      <c r="U129" s="17" t="str">
        <f aca="false">IF(AJ129=0,"",IF(NOT(LH_Ready),"",SUMIFS(INDEX(LH_Data,0,LH_ColAcc),INDEX(LH_Data,0,LH_ColFirst),$A129,INDEX(LH_Data,0,LH_ColSur),$B129,INDEX(LH_Data,0,LH_ColCat),BonusCat,INDEX(LH_Data,0,LH_ColStart),"&gt;="&amp;AK129)*UnitFactor))</f>
        <v/>
      </c>
      <c r="V129" s="17" t="str">
        <f aca="false">IF(AJ129=0,"",IF(NOT(LH_Ready),"",SUMIFS(INDEX(LH_Data,0,LH_ColTaken),INDEX(LH_Data,0,LH_ColFirst),$A129,INDEX(LH_Data,0,LH_ColSur),$B129,INDEX(LH_Data,0,LH_ColCat),BonusCat,INDEX(LH_Data,0,LH_ColStart),"&gt;="&amp;AK129)*UnitFactor))</f>
        <v/>
      </c>
      <c r="W129" s="17" t="str">
        <f aca="false">IF(AJ129=0,"",IF(NOT(LH_Ready),"",IF(BG129=0,0,INDEX(INDEX(LH_Data,0,LH_ColClose),BG129-1)*UnitFactor)))</f>
        <v/>
      </c>
      <c r="X129" s="17" t="str">
        <f aca="false">IF(AJ129=0,"",(MAX(0,BC129-BP129)-MAX(0,BD129-BP129))*HoursPerDay)</f>
        <v/>
      </c>
      <c r="Y129" s="17"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16" t="str">
        <f aca="false">IF(OR(AJ129=0,Y129=""),"",IF(Y129&gt;0,"Yes","No"))</f>
        <v/>
      </c>
      <c r="AA129" s="16"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17" t="str">
        <f aca="false">IF(OR(AJ129=0,T129=""),"",MAX(0,BD129-BP129)*HoursPerDay-T129)</f>
        <v/>
      </c>
      <c r="AC129" s="16" t="str">
        <f aca="false">IF(AJ129=0,"",BF129)</f>
        <v/>
      </c>
      <c r="AD129" s="16"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17" t="str">
        <f aca="false">IF(AJ129=0,"",O129-MAX(0,BK129-BP129))</f>
        <v/>
      </c>
      <c r="AF129" s="14" t="str">
        <f aca="false">IF(OR(AJ129=0,AE129="",N(AE129)=0,BL129=""),"",EDATE(AK129,BL129))</f>
        <v/>
      </c>
      <c r="AG129" s="17" t="str">
        <f aca="false">IF(AJ129=0,"",MIN(BC129,BP129))</f>
        <v/>
      </c>
      <c r="AH129" s="12"/>
      <c r="AI129" s="12"/>
      <c r="AJ129" s="16" t="n">
        <f aca="false">IF(OR(LEN($A129&amp;$B129)=0,$F129=""),0,1)</f>
        <v>0</v>
      </c>
      <c r="AK129" s="14"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16" t="str">
        <f aca="false">IF(AJ129=0,"",COUNT($G129:$I129))</f>
        <v/>
      </c>
      <c r="AM129" s="14" t="str">
        <f aca="false">IF(AJ129=0,"",IFERROR(SMALL($G129:$I129,1),""))</f>
        <v/>
      </c>
      <c r="AN129" s="14" t="str">
        <f aca="false">IF(AJ129=0,"",IFERROR(SMALL($G129:$I129,2),""))</f>
        <v/>
      </c>
      <c r="AO129" s="14" t="str">
        <f aca="false">IF(AJ129=0,"",IFERROR(SMALL($G129:$I129,3),""))</f>
        <v/>
      </c>
      <c r="AP129" s="16" t="str">
        <f aca="false">IF(AJ129=0,"",IF(AM129="","",IF(AM129=$H129,"Part-Time",IF(AM129=$I129,"Full-Time","Casual"))))</f>
        <v/>
      </c>
      <c r="AQ129" s="16" t="str">
        <f aca="false">IF(AJ129=0,"",IF(AN129="","",IF(AN129=$H129,"Part-Time",IF(AN129=$I129,"Full-Time","Casual"))))</f>
        <v/>
      </c>
      <c r="AR129" s="16" t="str">
        <f aca="false">IF(AJ129=0,"",IF(AO129="","",IF(AO129=$H129,"Part-Time",IF(AO129=$I129,"Full-Time","Casual"))))</f>
        <v/>
      </c>
      <c r="AS129" s="16"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16" t="str">
        <f aca="false">IF(AJ129=0,"",IF(AL129&lt;2,"",IF(OR(ISNUMBER(SEARCH("full",AQ129)),UPPER(TRIM(AQ129))="FT",UPPER(TRIM(AQ129))="FTE"),"FT",IF(AND(OR(ISNUMBER(SEARCH("part",AQ129)),UPPER(TRIM(AQ129))="PT",UPPER(TRIM(AQ129))="PTE"),Apply2026="Yes",OR($P129="",N($P129)&gt;=PT_MinHours)),"PT","None"))))</f>
        <v/>
      </c>
      <c r="AU129" s="16" t="str">
        <f aca="false">IF(AJ129=0,"",IF(AL129&lt;3,"",IF(OR(ISNUMBER(SEARCH("full",AR129)),UPPER(TRIM(AR129))="FT",UPPER(TRIM(AR129))="FTE"),"FT",IF(AND(OR(ISNUMBER(SEARCH("part",AR129)),UPPER(TRIM(AR129))="PT",UPPER(TRIM(AR129))="PTE"),Apply2026="Yes",OR($P129="",N($P129)&gt;=PT_MinHours)),"PT","None"))))</f>
        <v/>
      </c>
      <c r="AV129" s="16" t="str">
        <f aca="false">IF(AJ129=0,"",IF(AND(AL129&gt;=3,AO129&lt;=AsOfDate),AU129,IF(AND(AL129&gt;=2,AN129&lt;=AsOfDate),AT129,AS129)))</f>
        <v/>
      </c>
      <c r="AW129" s="16" t="str">
        <f aca="false">IF(AJ129=0,"",IF(AsOfDate&lt;AK129,-1,12*(YEAR(AsOfDate)-YEAR(AK129))+MONTH(AsOfDate)-MONTH(AK129)-IF(DAY(AsOfDate)&lt;MIN(DAY(AK129),DAY(EOMONTH(AsOfDate,0))),1,0)))</f>
        <v/>
      </c>
      <c r="AX129" s="16" t="str">
        <f aca="false">IF(AJ129=0,"",IF(OR(AL129&lt;2,AN129&gt;AsOfDate),AW129,IF((AN129-1)&lt;AK129,-1,12*(YEAR((AN129-1))-YEAR(AK129))+MONTH((AN129-1))-MONTH(AK129)-IF(DAY((AN129-1))&lt;MIN(DAY(AK129),DAY(EOMONTH((AN129-1),0))),1,0))))</f>
        <v/>
      </c>
      <c r="AY129" s="16" t="str">
        <f aca="false">IF(AJ129=0,"",IF(OR(AL129&lt;3,AO129&gt;AsOfDate),AW129,IF((AO129-1)&lt;AK129,-1,12*(YEAR((AO129-1))-YEAR(AK129))+MONTH((AO129-1))-MONTH(AK129)-IF(DAY((AO129-1))&lt;MIN(DAY(AK129),DAY(EOMONTH((AO129-1),0))),1,0))))</f>
        <v/>
      </c>
      <c r="AZ129" s="16" t="str">
        <f aca="false">IF(AJ129=0,"",IF(PFYDate&lt;AK129,-1,12*(YEAR(PFYDate)-YEAR(AK129))+MONTH(PFYDate)-MONTH(AK129)-IF(DAY(PFYDate)&lt;MIN(DAY(AK129),DAY(EOMONTH(PFYDate,0))),1,0)))</f>
        <v/>
      </c>
      <c r="BA129" s="16" t="str">
        <f aca="false">IF(AJ129=0,"",IF(OR(AL129&lt;2,AN129&gt;PFYDate),AZ129,IF((AN129-1)&lt;AK129,-1,12*(YEAR((AN129-1))-YEAR(AK129))+MONTH((AN129-1))-MONTH(AK129)-IF(DAY((AN129-1))&lt;MIN(DAY(AK129),DAY(EOMONTH((AN129-1),0))),1,0))))</f>
        <v/>
      </c>
      <c r="BB129" s="16" t="str">
        <f aca="false">IF(AJ129=0,"",IF(OR(AL129&lt;3,AO129&gt;PFYDate),AZ129,IF((AO129-1)&lt;AK129,-1,12*(YEAR((AO129-1))-YEAR(AK129))+MONTH((AO129-1))-MONTH(AK129)-IF(DAY((AO129-1))&lt;MIN(DAY(AK129),DAY(EOMONTH((AO129-1),0))),1,0))))</f>
        <v/>
      </c>
      <c r="BC129" s="16"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16"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16" t="str">
        <f aca="false">IF(AJ129=0,"",IF(AV129="FT",IF(AW129&lt;FT_First,FT_First,IF(AW129&lt;FT_Y5,MIN(FT_Y5,FT_First+FT_Int1*(INT((AW129-FT_First)/FT_Int1)+1)),FT_Y5+12*INT((AW129-FT_Y5)/12)+FT_Int2*(INT(MOD(AW129-FT_Y5,12)/FT_Int2)+1))),IF(AV129="PT",IF(AW129&lt;PT_First,PT_First,PT_First+PT_Int*(INT((AW129-PT_First)/PT_Int)+1)),"")))</f>
        <v/>
      </c>
      <c r="BF129" s="16" t="str">
        <f aca="false">IF(AJ129=0,"",IF(NOT(LH_Ready),0,COUNTIFS(INDEX(LH_Data,0,LH_ColFirst),$A129,INDEX(LH_Data,0,LH_ColSur),$B129,INDEX(LH_Data,0,LH_ColCat),BonusCat)))</f>
        <v/>
      </c>
      <c r="BG129" s="16" t="str">
        <f aca="false">IF(AJ129=0,"",IF(OR(NOT(LH_Ready),BF129=0),0,SUMPRODUCT(MAX((INDEX(LH_Data,0,LH_ColFirst)=$A129)*(INDEX(LH_Data,0,LH_ColSur)=$B129)*(INDEX(LH_Data,0,LH_ColCat)=BonusCat)*ROW(LH_Data)))))</f>
        <v/>
      </c>
      <c r="BH129" s="16" t="str">
        <f aca="false">IF(AJ129=0,"",IF(EOMONTH(AsOfDate,-1)&lt;AK129,-1,12*(YEAR(EOMONTH(AsOfDate,-1))-YEAR(AK129))+MONTH(EOMONTH(AsOfDate,-1))-MONTH(AK129)-IF(DAY(EOMONTH(AsOfDate,-1))&lt;MIN(DAY(AK129),DAY(EOMONTH(EOMONTH(AsOfDate,-1),0))),1,0)))</f>
        <v/>
      </c>
      <c r="BI129" s="16" t="str">
        <f aca="false">IF(AJ129=0,"",IF(OR(AL129&lt;2,AN129&gt;EOMONTH(AsOfDate,-1)),BH129,IF((AN129-1)&lt;AK129,-1,12*(YEAR((AN129-1))-YEAR(AK129))+MONTH((AN129-1))-MONTH(AK129)-IF(DAY((AN129-1))&lt;MIN(DAY(AK129),DAY(EOMONTH((AN129-1),0))),1,0))))</f>
        <v/>
      </c>
      <c r="BJ129" s="16" t="str">
        <f aca="false">IF(AJ129=0,"",IF(OR(AL129&lt;3,AO129&gt;EOMONTH(AsOfDate,-1)),BH129,IF((AO129-1)&lt;AK129,-1,12*(YEAR((AO129-1))-YEAR(AK129))+MONTH((AO129-1))-MONTH(AK129)-IF(DAY((AO129-1))&lt;MIN(DAY(AK129),DAY(EOMONTH((AO129-1),0))),1,0))))</f>
        <v/>
      </c>
      <c r="BK129" s="16"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16" t="str">
        <f aca="false">IF(AJ129=0,"",IF(AV129="FT",IF(AW129&lt;FT_First,"",IF(AW129&lt;FT_Y5,FT_First+FT_Int1*INT((AW129-FT_First)/FT_Int1),FT_Y5+FT_Int2*INT((AW129-FT_Y5)/FT_Int2))),IF(AV129="PT",IF(AW129&lt;PT_First,"",PT_First+PT_Int*INT((AW129-PT_First)/PT_Int)),"")))</f>
        <v/>
      </c>
      <c r="BM129" s="16" t="str">
        <f aca="false">IF(AJ129=0,"",IF((SchemeStart-1)&lt;AK129,-1,12*(YEAR((SchemeStart-1))-YEAR(AK129))+MONTH((SchemeStart-1))-MONTH(AK129)-IF(DAY((SchemeStart-1))&lt;MIN(DAY(AK129),DAY(EOMONTH((SchemeStart-1),0))),1,0)))</f>
        <v/>
      </c>
      <c r="BN129" s="16" t="str">
        <f aca="false">IF(AJ129=0,"",IF(OR(AL129&lt;2,AN129&gt;(SchemeStart-1)),BM129,IF((AN129-1)&lt;AK129,-1,12*(YEAR((AN129-1))-YEAR(AK129))+MONTH((AN129-1))-MONTH(AK129)-IF(DAY((AN129-1))&lt;MIN(DAY(AK129),DAY(EOMONTH((AN129-1),0))),1,0))))</f>
        <v/>
      </c>
      <c r="BO129" s="16" t="str">
        <f aca="false">IF(AJ129=0,"",IF(OR(AL129&lt;3,AO129&gt;(SchemeStart-1)),BM129,IF((AO129-1)&lt;AK129,-1,12*(YEAR((AO129-1))-YEAR(AK129))+MONTH((AO129-1))-MONTH(AK129)-IF(DAY((AO129-1))&lt;MIN(DAY(AK129),DAY(EOMONTH((AO129-1),0))),1,0))))</f>
        <v/>
      </c>
      <c r="BP129" s="16"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12"/>
      <c r="B130" s="12"/>
      <c r="C130" s="12"/>
      <c r="D130" s="13"/>
      <c r="E130" s="14" t="str">
        <f aca="false">IF(OR(AJ130=0,$D130=""),"",DATE(YEAR(AsOfDate)+IF(DATE(YEAR(AsOfDate),MONTH($D130),DAY($D130))&lt;=AsOfDate,1,0),MONTH($D130),DAY($D130)))</f>
        <v/>
      </c>
      <c r="F130" s="13"/>
      <c r="G130" s="13"/>
      <c r="H130" s="13"/>
      <c r="I130" s="13"/>
      <c r="J130" s="13"/>
      <c r="K130" s="14" t="str">
        <f aca="false">IF(AJ130=0,"",DATE(YEAR(AsOfDate)+IF(DATE(YEAR(AsOfDate),MONTH(AK130),DAY(AK130))&lt;=AsOfDate,1,0),MONTH(AK130),DAY(AK130)))</f>
        <v/>
      </c>
      <c r="L130" s="15" t="str">
        <f aca="false">IF(AJ130=0,"",ROUND((AsOfDate-AK130)/365.25,1))</f>
        <v/>
      </c>
      <c r="M130" s="16" t="str">
        <f aca="false">IF(AJ130=0,"",IF(AsOfDate&lt;AK130,"-",DATEDIF(AK130,AsOfDate,"y")&amp;"y "&amp;DATEDIF(AK130,AsOfDate,"ym")&amp;"m "&amp;DATEDIF(AK130,AsOfDate,"md")&amp;"d"))</f>
        <v/>
      </c>
      <c r="N130" s="17" t="str">
        <f aca="false">IF(AJ130=0,"",O130*HoursPerDay)</f>
        <v/>
      </c>
      <c r="O130" s="17" t="str">
        <f aca="false">IF(AJ130=0,"",MAX(0,BC130-BP130))</f>
        <v/>
      </c>
      <c r="P130" s="18"/>
      <c r="Q130" s="16"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16" t="str">
        <f aca="false">IF(AJ130=0,"",IF(AV130="None",IF(O130&gt;0,"No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IF(AJ130=0,"",IF(AV130="None","",EDATE(AK130,BE130)))</f>
        <v/>
      </c>
      <c r="T130" s="17" t="str">
        <f aca="false">IF(AJ130=0,"",IF(NOT(LH_Ready),"",IF($F130&gt;PFYDate,0,IF(LH_ColPeriod=0,W130-U130+V130,SUMIFS(INDEX(LH_Data,0,LH_ColAcc),INDEX(LH_Data,0,LH_ColFirst),$A130,INDEX(LH_Data,0,LH_ColSur),$B130,INDEX(LH_Data,0,LH_ColCat),BonusCat,INDEX(LH_Data,0,LH_ColPeriod),LH_OpenLabel)*UnitFactor))))</f>
        <v/>
      </c>
      <c r="U130" s="17" t="str">
        <f aca="false">IF(AJ130=0,"",IF(NOT(LH_Ready),"",SUMIFS(INDEX(LH_Data,0,LH_ColAcc),INDEX(LH_Data,0,LH_ColFirst),$A130,INDEX(LH_Data,0,LH_ColSur),$B130,INDEX(LH_Data,0,LH_ColCat),BonusCat,INDEX(LH_Data,0,LH_ColStart),"&gt;="&amp;AK130)*UnitFactor))</f>
        <v/>
      </c>
      <c r="V130" s="17" t="str">
        <f aca="false">IF(AJ130=0,"",IF(NOT(LH_Ready),"",SUMIFS(INDEX(LH_Data,0,LH_ColTaken),INDEX(LH_Data,0,LH_ColFirst),$A130,INDEX(LH_Data,0,LH_ColSur),$B130,INDEX(LH_Data,0,LH_ColCat),BonusCat,INDEX(LH_Data,0,LH_ColStart),"&gt;="&amp;AK130)*UnitFactor))</f>
        <v/>
      </c>
      <c r="W130" s="17" t="str">
        <f aca="false">IF(AJ130=0,"",IF(NOT(LH_Ready),"",IF(BG130=0,0,INDEX(INDEX(LH_Data,0,LH_ColClose),BG130-1)*UnitFactor)))</f>
        <v/>
      </c>
      <c r="X130" s="17" t="str">
        <f aca="false">IF(AJ130=0,"",(MAX(0,BC130-BP130)-MAX(0,BD130-BP130))*HoursPerDay)</f>
        <v/>
      </c>
      <c r="Y130" s="17"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16" t="str">
        <f aca="false">IF(OR(AJ130=0,Y130=""),"",IF(Y130&gt;0,"Yes","No"))</f>
        <v/>
      </c>
      <c r="AA130" s="16"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17" t="str">
        <f aca="false">IF(OR(AJ130=0,T130=""),"",MAX(0,BD130-BP130)*HoursPerDay-T130)</f>
        <v/>
      </c>
      <c r="AC130" s="16" t="str">
        <f aca="false">IF(AJ130=0,"",BF130)</f>
        <v/>
      </c>
      <c r="AD130" s="16"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17" t="str">
        <f aca="false">IF(AJ130=0,"",O130-MAX(0,BK130-BP130))</f>
        <v/>
      </c>
      <c r="AF130" s="14" t="str">
        <f aca="false">IF(OR(AJ130=0,AE130="",N(AE130)=0,BL130=""),"",EDATE(AK130,BL130))</f>
        <v/>
      </c>
      <c r="AG130" s="17" t="str">
        <f aca="false">IF(AJ130=0,"",MIN(BC130,BP130))</f>
        <v/>
      </c>
      <c r="AH130" s="12"/>
      <c r="AI130" s="12"/>
      <c r="AJ130" s="16" t="n">
        <f aca="false">IF(OR(LEN($A130&amp;$B130)=0,$F130=""),0,1)</f>
        <v>0</v>
      </c>
      <c r="AK130" s="14"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16" t="str">
        <f aca="false">IF(AJ130=0,"",COUNT($G130:$I130))</f>
        <v/>
      </c>
      <c r="AM130" s="14" t="str">
        <f aca="false">IF(AJ130=0,"",IFERROR(SMALL($G130:$I130,1),""))</f>
        <v/>
      </c>
      <c r="AN130" s="14" t="str">
        <f aca="false">IF(AJ130=0,"",IFERROR(SMALL($G130:$I130,2),""))</f>
        <v/>
      </c>
      <c r="AO130" s="14" t="str">
        <f aca="false">IF(AJ130=0,"",IFERROR(SMALL($G130:$I130,3),""))</f>
        <v/>
      </c>
      <c r="AP130" s="16" t="str">
        <f aca="false">IF(AJ130=0,"",IF(AM130="","",IF(AM130=$H130,"Part-Time",IF(AM130=$I130,"Full-Time","Casual"))))</f>
        <v/>
      </c>
      <c r="AQ130" s="16" t="str">
        <f aca="false">IF(AJ130=0,"",IF(AN130="","",IF(AN130=$H130,"Part-Time",IF(AN130=$I130,"Full-Time","Casual"))))</f>
        <v/>
      </c>
      <c r="AR130" s="16" t="str">
        <f aca="false">IF(AJ130=0,"",IF(AO130="","",IF(AO130=$H130,"Part-Time",IF(AO130=$I130,"Full-Time","Casual"))))</f>
        <v/>
      </c>
      <c r="AS130" s="16"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16" t="str">
        <f aca="false">IF(AJ130=0,"",IF(AL130&lt;2,"",IF(OR(ISNUMBER(SEARCH("full",AQ130)),UPPER(TRIM(AQ130))="FT",UPPER(TRIM(AQ130))="FTE"),"FT",IF(AND(OR(ISNUMBER(SEARCH("part",AQ130)),UPPER(TRIM(AQ130))="PT",UPPER(TRIM(AQ130))="PTE"),Apply2026="Yes",OR($P130="",N($P130)&gt;=PT_MinHours)),"PT","None"))))</f>
        <v/>
      </c>
      <c r="AU130" s="16" t="str">
        <f aca="false">IF(AJ130=0,"",IF(AL130&lt;3,"",IF(OR(ISNUMBER(SEARCH("full",AR130)),UPPER(TRIM(AR130))="FT",UPPER(TRIM(AR130))="FTE"),"FT",IF(AND(OR(ISNUMBER(SEARCH("part",AR130)),UPPER(TRIM(AR130))="PT",UPPER(TRIM(AR130))="PTE"),Apply2026="Yes",OR($P130="",N($P130)&gt;=PT_MinHours)),"PT","None"))))</f>
        <v/>
      </c>
      <c r="AV130" s="16" t="str">
        <f aca="false">IF(AJ130=0,"",IF(AND(AL130&gt;=3,AO130&lt;=AsOfDate),AU130,IF(AND(AL130&gt;=2,AN130&lt;=AsOfDate),AT130,AS130)))</f>
        <v/>
      </c>
      <c r="AW130" s="16" t="str">
        <f aca="false">IF(AJ130=0,"",IF(AsOfDate&lt;AK130,-1,12*(YEAR(AsOfDate)-YEAR(AK130))+MONTH(AsOfDate)-MONTH(AK130)-IF(DAY(AsOfDate)&lt;MIN(DAY(AK130),DAY(EOMONTH(AsOfDate,0))),1,0)))</f>
        <v/>
      </c>
      <c r="AX130" s="16" t="str">
        <f aca="false">IF(AJ130=0,"",IF(OR(AL130&lt;2,AN130&gt;AsOfDate),AW130,IF((AN130-1)&lt;AK130,-1,12*(YEAR((AN130-1))-YEAR(AK130))+MONTH((AN130-1))-MONTH(AK130)-IF(DAY((AN130-1))&lt;MIN(DAY(AK130),DAY(EOMONTH((AN130-1),0))),1,0))))</f>
        <v/>
      </c>
      <c r="AY130" s="16" t="str">
        <f aca="false">IF(AJ130=0,"",IF(OR(AL130&lt;3,AO130&gt;AsOfDate),AW130,IF((AO130-1)&lt;AK130,-1,12*(YEAR((AO130-1))-YEAR(AK130))+MONTH((AO130-1))-MONTH(AK130)-IF(DAY((AO130-1))&lt;MIN(DAY(AK130),DAY(EOMONTH((AO130-1),0))),1,0))))</f>
        <v/>
      </c>
      <c r="AZ130" s="16" t="str">
        <f aca="false">IF(AJ130=0,"",IF(PFYDate&lt;AK130,-1,12*(YEAR(PFYDate)-YEAR(AK130))+MONTH(PFYDate)-MONTH(AK130)-IF(DAY(PFYDate)&lt;MIN(DAY(AK130),DAY(EOMONTH(PFYDate,0))),1,0)))</f>
        <v/>
      </c>
      <c r="BA130" s="16" t="str">
        <f aca="false">IF(AJ130=0,"",IF(OR(AL130&lt;2,AN130&gt;PFYDate),AZ130,IF((AN130-1)&lt;AK130,-1,12*(YEAR((AN130-1))-YEAR(AK130))+MONTH((AN130-1))-MONTH(AK130)-IF(DAY((AN130-1))&lt;MIN(DAY(AK130),DAY(EOMONTH((AN130-1),0))),1,0))))</f>
        <v/>
      </c>
      <c r="BB130" s="16" t="str">
        <f aca="false">IF(AJ130=0,"",IF(OR(AL130&lt;3,AO130&gt;PFYDate),AZ130,IF((AO130-1)&lt;AK130,-1,12*(YEAR((AO130-1))-YEAR(AK130))+MONTH((AO130-1))-MONTH(AK130)-IF(DAY((AO130-1))&lt;MIN(DAY(AK130),DAY(EOMONTH((AO130-1),0))),1,0))))</f>
        <v/>
      </c>
      <c r="BC130" s="16"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16"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16" t="str">
        <f aca="false">IF(AJ130=0,"",IF(AV130="FT",IF(AW130&lt;FT_First,FT_First,IF(AW130&lt;FT_Y5,MIN(FT_Y5,FT_First+FT_Int1*(INT((AW130-FT_First)/FT_Int1)+1)),FT_Y5+12*INT((AW130-FT_Y5)/12)+FT_Int2*(INT(MOD(AW130-FT_Y5,12)/FT_Int2)+1))),IF(AV130="PT",IF(AW130&lt;PT_First,PT_First,PT_First+PT_Int*(INT((AW130-PT_First)/PT_Int)+1)),"")))</f>
        <v/>
      </c>
      <c r="BF130" s="16" t="str">
        <f aca="false">IF(AJ130=0,"",IF(NOT(LH_Ready),0,COUNTIFS(INDEX(LH_Data,0,LH_ColFirst),$A130,INDEX(LH_Data,0,LH_ColSur),$B130,INDEX(LH_Data,0,LH_ColCat),BonusCat)))</f>
        <v/>
      </c>
      <c r="BG130" s="16" t="str">
        <f aca="false">IF(AJ130=0,"",IF(OR(NOT(LH_Ready),BF130=0),0,SUMPRODUCT(MAX((INDEX(LH_Data,0,LH_ColFirst)=$A130)*(INDEX(LH_Data,0,LH_ColSur)=$B130)*(INDEX(LH_Data,0,LH_ColCat)=BonusCat)*ROW(LH_Data)))))</f>
        <v/>
      </c>
      <c r="BH130" s="16" t="str">
        <f aca="false">IF(AJ130=0,"",IF(EOMONTH(AsOfDate,-1)&lt;AK130,-1,12*(YEAR(EOMONTH(AsOfDate,-1))-YEAR(AK130))+MONTH(EOMONTH(AsOfDate,-1))-MONTH(AK130)-IF(DAY(EOMONTH(AsOfDate,-1))&lt;MIN(DAY(AK130),DAY(EOMONTH(EOMONTH(AsOfDate,-1),0))),1,0)))</f>
        <v/>
      </c>
      <c r="BI130" s="16" t="str">
        <f aca="false">IF(AJ130=0,"",IF(OR(AL130&lt;2,AN130&gt;EOMONTH(AsOfDate,-1)),BH130,IF((AN130-1)&lt;AK130,-1,12*(YEAR((AN130-1))-YEAR(AK130))+MONTH((AN130-1))-MONTH(AK130)-IF(DAY((AN130-1))&lt;MIN(DAY(AK130),DAY(EOMONTH((AN130-1),0))),1,0))))</f>
        <v/>
      </c>
      <c r="BJ130" s="16" t="str">
        <f aca="false">IF(AJ130=0,"",IF(OR(AL130&lt;3,AO130&gt;EOMONTH(AsOfDate,-1)),BH130,IF((AO130-1)&lt;AK130,-1,12*(YEAR((AO130-1))-YEAR(AK130))+MONTH((AO130-1))-MONTH(AK130)-IF(DAY((AO130-1))&lt;MIN(DAY(AK130),DAY(EOMONTH((AO130-1),0))),1,0))))</f>
        <v/>
      </c>
      <c r="BK130" s="16"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16" t="str">
        <f aca="false">IF(AJ130=0,"",IF(AV130="FT",IF(AW130&lt;FT_First,"",IF(AW130&lt;FT_Y5,FT_First+FT_Int1*INT((AW130-FT_First)/FT_Int1),FT_Y5+FT_Int2*INT((AW130-FT_Y5)/FT_Int2))),IF(AV130="PT",IF(AW130&lt;PT_First,"",PT_First+PT_Int*INT((AW130-PT_First)/PT_Int)),"")))</f>
        <v/>
      </c>
      <c r="BM130" s="16" t="str">
        <f aca="false">IF(AJ130=0,"",IF((SchemeStart-1)&lt;AK130,-1,12*(YEAR((SchemeStart-1))-YEAR(AK130))+MONTH((SchemeStart-1))-MONTH(AK130)-IF(DAY((SchemeStart-1))&lt;MIN(DAY(AK130),DAY(EOMONTH((SchemeStart-1),0))),1,0)))</f>
        <v/>
      </c>
      <c r="BN130" s="16" t="str">
        <f aca="false">IF(AJ130=0,"",IF(OR(AL130&lt;2,AN130&gt;(SchemeStart-1)),BM130,IF((AN130-1)&lt;AK130,-1,12*(YEAR((AN130-1))-YEAR(AK130))+MONTH((AN130-1))-MONTH(AK130)-IF(DAY((AN130-1))&lt;MIN(DAY(AK130),DAY(EOMONTH((AN130-1),0))),1,0))))</f>
        <v/>
      </c>
      <c r="BO130" s="16" t="str">
        <f aca="false">IF(AJ130=0,"",IF(OR(AL130&lt;3,AO130&gt;(SchemeStart-1)),BM130,IF((AO130-1)&lt;AK130,-1,12*(YEAR((AO130-1))-YEAR(AK130))+MONTH((AO130-1))-MONTH(AK130)-IF(DAY((AO130-1))&lt;MIN(DAY(AK130),DAY(EOMONTH((AO130-1),0))),1,0))))</f>
        <v/>
      </c>
      <c r="BP130" s="16"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12"/>
      <c r="B131" s="12"/>
      <c r="C131" s="12"/>
      <c r="D131" s="13"/>
      <c r="E131" s="14" t="str">
        <f aca="false">IF(OR(AJ131=0,$D131=""),"",DATE(YEAR(AsOfDate)+IF(DATE(YEAR(AsOfDate),MONTH($D131),DAY($D131))&lt;=AsOfDate,1,0),MONTH($D131),DAY($D131)))</f>
        <v/>
      </c>
      <c r="F131" s="13"/>
      <c r="G131" s="13"/>
      <c r="H131" s="13"/>
      <c r="I131" s="13"/>
      <c r="J131" s="13"/>
      <c r="K131" s="14" t="str">
        <f aca="false">IF(AJ131=0,"",DATE(YEAR(AsOfDate)+IF(DATE(YEAR(AsOfDate),MONTH(AK131),DAY(AK131))&lt;=AsOfDate,1,0),MONTH(AK131),DAY(AK131)))</f>
        <v/>
      </c>
      <c r="L131" s="15" t="str">
        <f aca="false">IF(AJ131=0,"",ROUND((AsOfDate-AK131)/365.25,1))</f>
        <v/>
      </c>
      <c r="M131" s="16" t="str">
        <f aca="false">IF(AJ131=0,"",IF(AsOfDate&lt;AK131,"-",DATEDIF(AK131,AsOfDate,"y")&amp;"y "&amp;DATEDIF(AK131,AsOfDate,"ym")&amp;"m "&amp;DATEDIF(AK131,AsOfDate,"md")&amp;"d"))</f>
        <v/>
      </c>
      <c r="N131" s="17" t="str">
        <f aca="false">IF(AJ131=0,"",O131*HoursPerDay)</f>
        <v/>
      </c>
      <c r="O131" s="17" t="str">
        <f aca="false">IF(AJ131=0,"",MAX(0,BC131-BP131))</f>
        <v/>
      </c>
      <c r="P131" s="18"/>
      <c r="Q131" s="16"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16" t="str">
        <f aca="false">IF(AJ131=0,"",IF(AV131="None",IF(O131&gt;0,"No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IF(AJ131=0,"",IF(AV131="None","",EDATE(AK131,BE131)))</f>
        <v/>
      </c>
      <c r="T131" s="17" t="str">
        <f aca="false">IF(AJ131=0,"",IF(NOT(LH_Ready),"",IF($F131&gt;PFYDate,0,IF(LH_ColPeriod=0,W131-U131+V131,SUMIFS(INDEX(LH_Data,0,LH_ColAcc),INDEX(LH_Data,0,LH_ColFirst),$A131,INDEX(LH_Data,0,LH_ColSur),$B131,INDEX(LH_Data,0,LH_ColCat),BonusCat,INDEX(LH_Data,0,LH_ColPeriod),LH_OpenLabel)*UnitFactor))))</f>
        <v/>
      </c>
      <c r="U131" s="17" t="str">
        <f aca="false">IF(AJ131=0,"",IF(NOT(LH_Ready),"",SUMIFS(INDEX(LH_Data,0,LH_ColAcc),INDEX(LH_Data,0,LH_ColFirst),$A131,INDEX(LH_Data,0,LH_ColSur),$B131,INDEX(LH_Data,0,LH_ColCat),BonusCat,INDEX(LH_Data,0,LH_ColStart),"&gt;="&amp;AK131)*UnitFactor))</f>
        <v/>
      </c>
      <c r="V131" s="17" t="str">
        <f aca="false">IF(AJ131=0,"",IF(NOT(LH_Ready),"",SUMIFS(INDEX(LH_Data,0,LH_ColTaken),INDEX(LH_Data,0,LH_ColFirst),$A131,INDEX(LH_Data,0,LH_ColSur),$B131,INDEX(LH_Data,0,LH_ColCat),BonusCat,INDEX(LH_Data,0,LH_ColStart),"&gt;="&amp;AK131)*UnitFactor))</f>
        <v/>
      </c>
      <c r="W131" s="17" t="str">
        <f aca="false">IF(AJ131=0,"",IF(NOT(LH_Ready),"",IF(BG131=0,0,INDEX(INDEX(LH_Data,0,LH_ColClose),BG131-1)*UnitFactor)))</f>
        <v/>
      </c>
      <c r="X131" s="17" t="str">
        <f aca="false">IF(AJ131=0,"",(MAX(0,BC131-BP131)-MAX(0,BD131-BP131))*HoursPerDay)</f>
        <v/>
      </c>
      <c r="Y131" s="17"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16" t="str">
        <f aca="false">IF(OR(AJ131=0,Y131=""),"",IF(Y131&gt;0,"Yes","No"))</f>
        <v/>
      </c>
      <c r="AA131" s="16"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17" t="str">
        <f aca="false">IF(OR(AJ131=0,T131=""),"",MAX(0,BD131-BP131)*HoursPerDay-T131)</f>
        <v/>
      </c>
      <c r="AC131" s="16" t="str">
        <f aca="false">IF(AJ131=0,"",BF131)</f>
        <v/>
      </c>
      <c r="AD131" s="16"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17" t="str">
        <f aca="false">IF(AJ131=0,"",O131-MAX(0,BK131-BP131))</f>
        <v/>
      </c>
      <c r="AF131" s="14" t="str">
        <f aca="false">IF(OR(AJ131=0,AE131="",N(AE131)=0,BL131=""),"",EDATE(AK131,BL131))</f>
        <v/>
      </c>
      <c r="AG131" s="17" t="str">
        <f aca="false">IF(AJ131=0,"",MIN(BC131,BP131))</f>
        <v/>
      </c>
      <c r="AH131" s="12"/>
      <c r="AI131" s="12"/>
      <c r="AJ131" s="16" t="n">
        <f aca="false">IF(OR(LEN($A131&amp;$B131)=0,$F131=""),0,1)</f>
        <v>0</v>
      </c>
      <c r="AK131" s="14"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16" t="str">
        <f aca="false">IF(AJ131=0,"",COUNT($G131:$I131))</f>
        <v/>
      </c>
      <c r="AM131" s="14" t="str">
        <f aca="false">IF(AJ131=0,"",IFERROR(SMALL($G131:$I131,1),""))</f>
        <v/>
      </c>
      <c r="AN131" s="14" t="str">
        <f aca="false">IF(AJ131=0,"",IFERROR(SMALL($G131:$I131,2),""))</f>
        <v/>
      </c>
      <c r="AO131" s="14" t="str">
        <f aca="false">IF(AJ131=0,"",IFERROR(SMALL($G131:$I131,3),""))</f>
        <v/>
      </c>
      <c r="AP131" s="16" t="str">
        <f aca="false">IF(AJ131=0,"",IF(AM131="","",IF(AM131=$H131,"Part-Time",IF(AM131=$I131,"Full-Time","Casual"))))</f>
        <v/>
      </c>
      <c r="AQ131" s="16" t="str">
        <f aca="false">IF(AJ131=0,"",IF(AN131="","",IF(AN131=$H131,"Part-Time",IF(AN131=$I131,"Full-Time","Casual"))))</f>
        <v/>
      </c>
      <c r="AR131" s="16" t="str">
        <f aca="false">IF(AJ131=0,"",IF(AO131="","",IF(AO131=$H131,"Part-Time",IF(AO131=$I131,"Full-Time","Casual"))))</f>
        <v/>
      </c>
      <c r="AS131" s="16"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16" t="str">
        <f aca="false">IF(AJ131=0,"",IF(AL131&lt;2,"",IF(OR(ISNUMBER(SEARCH("full",AQ131)),UPPER(TRIM(AQ131))="FT",UPPER(TRIM(AQ131))="FTE"),"FT",IF(AND(OR(ISNUMBER(SEARCH("part",AQ131)),UPPER(TRIM(AQ131))="PT",UPPER(TRIM(AQ131))="PTE"),Apply2026="Yes",OR($P131="",N($P131)&gt;=PT_MinHours)),"PT","None"))))</f>
        <v/>
      </c>
      <c r="AU131" s="16" t="str">
        <f aca="false">IF(AJ131=0,"",IF(AL131&lt;3,"",IF(OR(ISNUMBER(SEARCH("full",AR131)),UPPER(TRIM(AR131))="FT",UPPER(TRIM(AR131))="FTE"),"FT",IF(AND(OR(ISNUMBER(SEARCH("part",AR131)),UPPER(TRIM(AR131))="PT",UPPER(TRIM(AR131))="PTE"),Apply2026="Yes",OR($P131="",N($P131)&gt;=PT_MinHours)),"PT","None"))))</f>
        <v/>
      </c>
      <c r="AV131" s="16" t="str">
        <f aca="false">IF(AJ131=0,"",IF(AND(AL131&gt;=3,AO131&lt;=AsOfDate),AU131,IF(AND(AL131&gt;=2,AN131&lt;=AsOfDate),AT131,AS131)))</f>
        <v/>
      </c>
      <c r="AW131" s="16" t="str">
        <f aca="false">IF(AJ131=0,"",IF(AsOfDate&lt;AK131,-1,12*(YEAR(AsOfDate)-YEAR(AK131))+MONTH(AsOfDate)-MONTH(AK131)-IF(DAY(AsOfDate)&lt;MIN(DAY(AK131),DAY(EOMONTH(AsOfDate,0))),1,0)))</f>
        <v/>
      </c>
      <c r="AX131" s="16" t="str">
        <f aca="false">IF(AJ131=0,"",IF(OR(AL131&lt;2,AN131&gt;AsOfDate),AW131,IF((AN131-1)&lt;AK131,-1,12*(YEAR((AN131-1))-YEAR(AK131))+MONTH((AN131-1))-MONTH(AK131)-IF(DAY((AN131-1))&lt;MIN(DAY(AK131),DAY(EOMONTH((AN131-1),0))),1,0))))</f>
        <v/>
      </c>
      <c r="AY131" s="16" t="str">
        <f aca="false">IF(AJ131=0,"",IF(OR(AL131&lt;3,AO131&gt;AsOfDate),AW131,IF((AO131-1)&lt;AK131,-1,12*(YEAR((AO131-1))-YEAR(AK131))+MONTH((AO131-1))-MONTH(AK131)-IF(DAY((AO131-1))&lt;MIN(DAY(AK131),DAY(EOMONTH((AO131-1),0))),1,0))))</f>
        <v/>
      </c>
      <c r="AZ131" s="16" t="str">
        <f aca="false">IF(AJ131=0,"",IF(PFYDate&lt;AK131,-1,12*(YEAR(PFYDate)-YEAR(AK131))+MONTH(PFYDate)-MONTH(AK131)-IF(DAY(PFYDate)&lt;MIN(DAY(AK131),DAY(EOMONTH(PFYDate,0))),1,0)))</f>
        <v/>
      </c>
      <c r="BA131" s="16" t="str">
        <f aca="false">IF(AJ131=0,"",IF(OR(AL131&lt;2,AN131&gt;PFYDate),AZ131,IF((AN131-1)&lt;AK131,-1,12*(YEAR((AN131-1))-YEAR(AK131))+MONTH((AN131-1))-MONTH(AK131)-IF(DAY((AN131-1))&lt;MIN(DAY(AK131),DAY(EOMONTH((AN131-1),0))),1,0))))</f>
        <v/>
      </c>
      <c r="BB131" s="16" t="str">
        <f aca="false">IF(AJ131=0,"",IF(OR(AL131&lt;3,AO131&gt;PFYDate),AZ131,IF((AO131-1)&lt;AK131,-1,12*(YEAR((AO131-1))-YEAR(AK131))+MONTH((AO131-1))-MONTH(AK131)-IF(DAY((AO131-1))&lt;MIN(DAY(AK131),DAY(EOMONTH((AO131-1),0))),1,0))))</f>
        <v/>
      </c>
      <c r="BC131" s="16"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16"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16" t="str">
        <f aca="false">IF(AJ131=0,"",IF(AV131="FT",IF(AW131&lt;FT_First,FT_First,IF(AW131&lt;FT_Y5,MIN(FT_Y5,FT_First+FT_Int1*(INT((AW131-FT_First)/FT_Int1)+1)),FT_Y5+12*INT((AW131-FT_Y5)/12)+FT_Int2*(INT(MOD(AW131-FT_Y5,12)/FT_Int2)+1))),IF(AV131="PT",IF(AW131&lt;PT_First,PT_First,PT_First+PT_Int*(INT((AW131-PT_First)/PT_Int)+1)),"")))</f>
        <v/>
      </c>
      <c r="BF131" s="16" t="str">
        <f aca="false">IF(AJ131=0,"",IF(NOT(LH_Ready),0,COUNTIFS(INDEX(LH_Data,0,LH_ColFirst),$A131,INDEX(LH_Data,0,LH_ColSur),$B131,INDEX(LH_Data,0,LH_ColCat),BonusCat)))</f>
        <v/>
      </c>
      <c r="BG131" s="16" t="str">
        <f aca="false">IF(AJ131=0,"",IF(OR(NOT(LH_Ready),BF131=0),0,SUMPRODUCT(MAX((INDEX(LH_Data,0,LH_ColFirst)=$A131)*(INDEX(LH_Data,0,LH_ColSur)=$B131)*(INDEX(LH_Data,0,LH_ColCat)=BonusCat)*ROW(LH_Data)))))</f>
        <v/>
      </c>
      <c r="BH131" s="16" t="str">
        <f aca="false">IF(AJ131=0,"",IF(EOMONTH(AsOfDate,-1)&lt;AK131,-1,12*(YEAR(EOMONTH(AsOfDate,-1))-YEAR(AK131))+MONTH(EOMONTH(AsOfDate,-1))-MONTH(AK131)-IF(DAY(EOMONTH(AsOfDate,-1))&lt;MIN(DAY(AK131),DAY(EOMONTH(EOMONTH(AsOfDate,-1),0))),1,0)))</f>
        <v/>
      </c>
      <c r="BI131" s="16" t="str">
        <f aca="false">IF(AJ131=0,"",IF(OR(AL131&lt;2,AN131&gt;EOMONTH(AsOfDate,-1)),BH131,IF((AN131-1)&lt;AK131,-1,12*(YEAR((AN131-1))-YEAR(AK131))+MONTH((AN131-1))-MONTH(AK131)-IF(DAY((AN131-1))&lt;MIN(DAY(AK131),DAY(EOMONTH((AN131-1),0))),1,0))))</f>
        <v/>
      </c>
      <c r="BJ131" s="16" t="str">
        <f aca="false">IF(AJ131=0,"",IF(OR(AL131&lt;3,AO131&gt;EOMONTH(AsOfDate,-1)),BH131,IF((AO131-1)&lt;AK131,-1,12*(YEAR((AO131-1))-YEAR(AK131))+MONTH((AO131-1))-MONTH(AK131)-IF(DAY((AO131-1))&lt;MIN(DAY(AK131),DAY(EOMONTH((AO131-1),0))),1,0))))</f>
        <v/>
      </c>
      <c r="BK131" s="16"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16" t="str">
        <f aca="false">IF(AJ131=0,"",IF(AV131="FT",IF(AW131&lt;FT_First,"",IF(AW131&lt;FT_Y5,FT_First+FT_Int1*INT((AW131-FT_First)/FT_Int1),FT_Y5+FT_Int2*INT((AW131-FT_Y5)/FT_Int2))),IF(AV131="PT",IF(AW131&lt;PT_First,"",PT_First+PT_Int*INT((AW131-PT_First)/PT_Int)),"")))</f>
        <v/>
      </c>
      <c r="BM131" s="16" t="str">
        <f aca="false">IF(AJ131=0,"",IF((SchemeStart-1)&lt;AK131,-1,12*(YEAR((SchemeStart-1))-YEAR(AK131))+MONTH((SchemeStart-1))-MONTH(AK131)-IF(DAY((SchemeStart-1))&lt;MIN(DAY(AK131),DAY(EOMONTH((SchemeStart-1),0))),1,0)))</f>
        <v/>
      </c>
      <c r="BN131" s="16" t="str">
        <f aca="false">IF(AJ131=0,"",IF(OR(AL131&lt;2,AN131&gt;(SchemeStart-1)),BM131,IF((AN131-1)&lt;AK131,-1,12*(YEAR((AN131-1))-YEAR(AK131))+MONTH((AN131-1))-MONTH(AK131)-IF(DAY((AN131-1))&lt;MIN(DAY(AK131),DAY(EOMONTH((AN131-1),0))),1,0))))</f>
        <v/>
      </c>
      <c r="BO131" s="16" t="str">
        <f aca="false">IF(AJ131=0,"",IF(OR(AL131&lt;3,AO131&gt;(SchemeStart-1)),BM131,IF((AO131-1)&lt;AK131,-1,12*(YEAR((AO131-1))-YEAR(AK131))+MONTH((AO131-1))-MONTH(AK131)-IF(DAY((AO131-1))&lt;MIN(DAY(AK131),DAY(EOMONTH((AO131-1),0))),1,0))))</f>
        <v/>
      </c>
      <c r="BP131" s="16"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12"/>
      <c r="B132" s="12"/>
      <c r="C132" s="12"/>
      <c r="D132" s="13"/>
      <c r="E132" s="14" t="str">
        <f aca="false">IF(OR(AJ132=0,$D132=""),"",DATE(YEAR(AsOfDate)+IF(DATE(YEAR(AsOfDate),MONTH($D132),DAY($D132))&lt;=AsOfDate,1,0),MONTH($D132),DAY($D132)))</f>
        <v/>
      </c>
      <c r="F132" s="13"/>
      <c r="G132" s="13"/>
      <c r="H132" s="13"/>
      <c r="I132" s="13"/>
      <c r="J132" s="13"/>
      <c r="K132" s="14" t="str">
        <f aca="false">IF(AJ132=0,"",DATE(YEAR(AsOfDate)+IF(DATE(YEAR(AsOfDate),MONTH(AK132),DAY(AK132))&lt;=AsOfDate,1,0),MONTH(AK132),DAY(AK132)))</f>
        <v/>
      </c>
      <c r="L132" s="15" t="str">
        <f aca="false">IF(AJ132=0,"",ROUND((AsOfDate-AK132)/365.25,1))</f>
        <v/>
      </c>
      <c r="M132" s="16" t="str">
        <f aca="false">IF(AJ132=0,"",IF(AsOfDate&lt;AK132,"-",DATEDIF(AK132,AsOfDate,"y")&amp;"y "&amp;DATEDIF(AK132,AsOfDate,"ym")&amp;"m "&amp;DATEDIF(AK132,AsOfDate,"md")&amp;"d"))</f>
        <v/>
      </c>
      <c r="N132" s="17" t="str">
        <f aca="false">IF(AJ132=0,"",O132*HoursPerDay)</f>
        <v/>
      </c>
      <c r="O132" s="17" t="str">
        <f aca="false">IF(AJ132=0,"",MAX(0,BC132-BP132))</f>
        <v/>
      </c>
      <c r="P132" s="18"/>
      <c r="Q132" s="16"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16" t="str">
        <f aca="false">IF(AJ132=0,"",IF(AV132="None",IF(O132&gt;0,"No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IF(AJ132=0,"",IF(AV132="None","",EDATE(AK132,BE132)))</f>
        <v/>
      </c>
      <c r="T132" s="17" t="str">
        <f aca="false">IF(AJ132=0,"",IF(NOT(LH_Ready),"",IF($F132&gt;PFYDate,0,IF(LH_ColPeriod=0,W132-U132+V132,SUMIFS(INDEX(LH_Data,0,LH_ColAcc),INDEX(LH_Data,0,LH_ColFirst),$A132,INDEX(LH_Data,0,LH_ColSur),$B132,INDEX(LH_Data,0,LH_ColCat),BonusCat,INDEX(LH_Data,0,LH_ColPeriod),LH_OpenLabel)*UnitFactor))))</f>
        <v/>
      </c>
      <c r="U132" s="17" t="str">
        <f aca="false">IF(AJ132=0,"",IF(NOT(LH_Ready),"",SUMIFS(INDEX(LH_Data,0,LH_ColAcc),INDEX(LH_Data,0,LH_ColFirst),$A132,INDEX(LH_Data,0,LH_ColSur),$B132,INDEX(LH_Data,0,LH_ColCat),BonusCat,INDEX(LH_Data,0,LH_ColStart),"&gt;="&amp;AK132)*UnitFactor))</f>
        <v/>
      </c>
      <c r="V132" s="17" t="str">
        <f aca="false">IF(AJ132=0,"",IF(NOT(LH_Ready),"",SUMIFS(INDEX(LH_Data,0,LH_ColTaken),INDEX(LH_Data,0,LH_ColFirst),$A132,INDEX(LH_Data,0,LH_ColSur),$B132,INDEX(LH_Data,0,LH_ColCat),BonusCat,INDEX(LH_Data,0,LH_ColStart),"&gt;="&amp;AK132)*UnitFactor))</f>
        <v/>
      </c>
      <c r="W132" s="17" t="str">
        <f aca="false">IF(AJ132=0,"",IF(NOT(LH_Ready),"",IF(BG132=0,0,INDEX(INDEX(LH_Data,0,LH_ColClose),BG132-1)*UnitFactor)))</f>
        <v/>
      </c>
      <c r="X132" s="17" t="str">
        <f aca="false">IF(AJ132=0,"",(MAX(0,BC132-BP132)-MAX(0,BD132-BP132))*HoursPerDay)</f>
        <v/>
      </c>
      <c r="Y132" s="17"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16" t="str">
        <f aca="false">IF(OR(AJ132=0,Y132=""),"",IF(Y132&gt;0,"Yes","No"))</f>
        <v/>
      </c>
      <c r="AA132" s="16"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17" t="str">
        <f aca="false">IF(OR(AJ132=0,T132=""),"",MAX(0,BD132-BP132)*HoursPerDay-T132)</f>
        <v/>
      </c>
      <c r="AC132" s="16" t="str">
        <f aca="false">IF(AJ132=0,"",BF132)</f>
        <v/>
      </c>
      <c r="AD132" s="16"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17" t="str">
        <f aca="false">IF(AJ132=0,"",O132-MAX(0,BK132-BP132))</f>
        <v/>
      </c>
      <c r="AF132" s="14" t="str">
        <f aca="false">IF(OR(AJ132=0,AE132="",N(AE132)=0,BL132=""),"",EDATE(AK132,BL132))</f>
        <v/>
      </c>
      <c r="AG132" s="17" t="str">
        <f aca="false">IF(AJ132=0,"",MIN(BC132,BP132))</f>
        <v/>
      </c>
      <c r="AH132" s="12"/>
      <c r="AI132" s="12"/>
      <c r="AJ132" s="16" t="n">
        <f aca="false">IF(OR(LEN($A132&amp;$B132)=0,$F132=""),0,1)</f>
        <v>0</v>
      </c>
      <c r="AK132" s="14"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16" t="str">
        <f aca="false">IF(AJ132=0,"",COUNT($G132:$I132))</f>
        <v/>
      </c>
      <c r="AM132" s="14" t="str">
        <f aca="false">IF(AJ132=0,"",IFERROR(SMALL($G132:$I132,1),""))</f>
        <v/>
      </c>
      <c r="AN132" s="14" t="str">
        <f aca="false">IF(AJ132=0,"",IFERROR(SMALL($G132:$I132,2),""))</f>
        <v/>
      </c>
      <c r="AO132" s="14" t="str">
        <f aca="false">IF(AJ132=0,"",IFERROR(SMALL($G132:$I132,3),""))</f>
        <v/>
      </c>
      <c r="AP132" s="16" t="str">
        <f aca="false">IF(AJ132=0,"",IF(AM132="","",IF(AM132=$H132,"Part-Time",IF(AM132=$I132,"Full-Time","Casual"))))</f>
        <v/>
      </c>
      <c r="AQ132" s="16" t="str">
        <f aca="false">IF(AJ132=0,"",IF(AN132="","",IF(AN132=$H132,"Part-Time",IF(AN132=$I132,"Full-Time","Casual"))))</f>
        <v/>
      </c>
      <c r="AR132" s="16" t="str">
        <f aca="false">IF(AJ132=0,"",IF(AO132="","",IF(AO132=$H132,"Part-Time",IF(AO132=$I132,"Full-Time","Casual"))))</f>
        <v/>
      </c>
      <c r="AS132" s="16"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16" t="str">
        <f aca="false">IF(AJ132=0,"",IF(AL132&lt;2,"",IF(OR(ISNUMBER(SEARCH("full",AQ132)),UPPER(TRIM(AQ132))="FT",UPPER(TRIM(AQ132))="FTE"),"FT",IF(AND(OR(ISNUMBER(SEARCH("part",AQ132)),UPPER(TRIM(AQ132))="PT",UPPER(TRIM(AQ132))="PTE"),Apply2026="Yes",OR($P132="",N($P132)&gt;=PT_MinHours)),"PT","None"))))</f>
        <v/>
      </c>
      <c r="AU132" s="16" t="str">
        <f aca="false">IF(AJ132=0,"",IF(AL132&lt;3,"",IF(OR(ISNUMBER(SEARCH("full",AR132)),UPPER(TRIM(AR132))="FT",UPPER(TRIM(AR132))="FTE"),"FT",IF(AND(OR(ISNUMBER(SEARCH("part",AR132)),UPPER(TRIM(AR132))="PT",UPPER(TRIM(AR132))="PTE"),Apply2026="Yes",OR($P132="",N($P132)&gt;=PT_MinHours)),"PT","None"))))</f>
        <v/>
      </c>
      <c r="AV132" s="16" t="str">
        <f aca="false">IF(AJ132=0,"",IF(AND(AL132&gt;=3,AO132&lt;=AsOfDate),AU132,IF(AND(AL132&gt;=2,AN132&lt;=AsOfDate),AT132,AS132)))</f>
        <v/>
      </c>
      <c r="AW132" s="16" t="str">
        <f aca="false">IF(AJ132=0,"",IF(AsOfDate&lt;AK132,-1,12*(YEAR(AsOfDate)-YEAR(AK132))+MONTH(AsOfDate)-MONTH(AK132)-IF(DAY(AsOfDate)&lt;MIN(DAY(AK132),DAY(EOMONTH(AsOfDate,0))),1,0)))</f>
        <v/>
      </c>
      <c r="AX132" s="16" t="str">
        <f aca="false">IF(AJ132=0,"",IF(OR(AL132&lt;2,AN132&gt;AsOfDate),AW132,IF((AN132-1)&lt;AK132,-1,12*(YEAR((AN132-1))-YEAR(AK132))+MONTH((AN132-1))-MONTH(AK132)-IF(DAY((AN132-1))&lt;MIN(DAY(AK132),DAY(EOMONTH((AN132-1),0))),1,0))))</f>
        <v/>
      </c>
      <c r="AY132" s="16" t="str">
        <f aca="false">IF(AJ132=0,"",IF(OR(AL132&lt;3,AO132&gt;AsOfDate),AW132,IF((AO132-1)&lt;AK132,-1,12*(YEAR((AO132-1))-YEAR(AK132))+MONTH((AO132-1))-MONTH(AK132)-IF(DAY((AO132-1))&lt;MIN(DAY(AK132),DAY(EOMONTH((AO132-1),0))),1,0))))</f>
        <v/>
      </c>
      <c r="AZ132" s="16" t="str">
        <f aca="false">IF(AJ132=0,"",IF(PFYDate&lt;AK132,-1,12*(YEAR(PFYDate)-YEAR(AK132))+MONTH(PFYDate)-MONTH(AK132)-IF(DAY(PFYDate)&lt;MIN(DAY(AK132),DAY(EOMONTH(PFYDate,0))),1,0)))</f>
        <v/>
      </c>
      <c r="BA132" s="16" t="str">
        <f aca="false">IF(AJ132=0,"",IF(OR(AL132&lt;2,AN132&gt;PFYDate),AZ132,IF((AN132-1)&lt;AK132,-1,12*(YEAR((AN132-1))-YEAR(AK132))+MONTH((AN132-1))-MONTH(AK132)-IF(DAY((AN132-1))&lt;MIN(DAY(AK132),DAY(EOMONTH((AN132-1),0))),1,0))))</f>
        <v/>
      </c>
      <c r="BB132" s="16" t="str">
        <f aca="false">IF(AJ132=0,"",IF(OR(AL132&lt;3,AO132&gt;PFYDate),AZ132,IF((AO132-1)&lt;AK132,-1,12*(YEAR((AO132-1))-YEAR(AK132))+MONTH((AO132-1))-MONTH(AK132)-IF(DAY((AO132-1))&lt;MIN(DAY(AK132),DAY(EOMONTH((AO132-1),0))),1,0))))</f>
        <v/>
      </c>
      <c r="BC132" s="16"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16"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16" t="str">
        <f aca="false">IF(AJ132=0,"",IF(AV132="FT",IF(AW132&lt;FT_First,FT_First,IF(AW132&lt;FT_Y5,MIN(FT_Y5,FT_First+FT_Int1*(INT((AW132-FT_First)/FT_Int1)+1)),FT_Y5+12*INT((AW132-FT_Y5)/12)+FT_Int2*(INT(MOD(AW132-FT_Y5,12)/FT_Int2)+1))),IF(AV132="PT",IF(AW132&lt;PT_First,PT_First,PT_First+PT_Int*(INT((AW132-PT_First)/PT_Int)+1)),"")))</f>
        <v/>
      </c>
      <c r="BF132" s="16" t="str">
        <f aca="false">IF(AJ132=0,"",IF(NOT(LH_Ready),0,COUNTIFS(INDEX(LH_Data,0,LH_ColFirst),$A132,INDEX(LH_Data,0,LH_ColSur),$B132,INDEX(LH_Data,0,LH_ColCat),BonusCat)))</f>
        <v/>
      </c>
      <c r="BG132" s="16" t="str">
        <f aca="false">IF(AJ132=0,"",IF(OR(NOT(LH_Ready),BF132=0),0,SUMPRODUCT(MAX((INDEX(LH_Data,0,LH_ColFirst)=$A132)*(INDEX(LH_Data,0,LH_ColSur)=$B132)*(INDEX(LH_Data,0,LH_ColCat)=BonusCat)*ROW(LH_Data)))))</f>
        <v/>
      </c>
      <c r="BH132" s="16" t="str">
        <f aca="false">IF(AJ132=0,"",IF(EOMONTH(AsOfDate,-1)&lt;AK132,-1,12*(YEAR(EOMONTH(AsOfDate,-1))-YEAR(AK132))+MONTH(EOMONTH(AsOfDate,-1))-MONTH(AK132)-IF(DAY(EOMONTH(AsOfDate,-1))&lt;MIN(DAY(AK132),DAY(EOMONTH(EOMONTH(AsOfDate,-1),0))),1,0)))</f>
        <v/>
      </c>
      <c r="BI132" s="16" t="str">
        <f aca="false">IF(AJ132=0,"",IF(OR(AL132&lt;2,AN132&gt;EOMONTH(AsOfDate,-1)),BH132,IF((AN132-1)&lt;AK132,-1,12*(YEAR((AN132-1))-YEAR(AK132))+MONTH((AN132-1))-MONTH(AK132)-IF(DAY((AN132-1))&lt;MIN(DAY(AK132),DAY(EOMONTH((AN132-1),0))),1,0))))</f>
        <v/>
      </c>
      <c r="BJ132" s="16" t="str">
        <f aca="false">IF(AJ132=0,"",IF(OR(AL132&lt;3,AO132&gt;EOMONTH(AsOfDate,-1)),BH132,IF((AO132-1)&lt;AK132,-1,12*(YEAR((AO132-1))-YEAR(AK132))+MONTH((AO132-1))-MONTH(AK132)-IF(DAY((AO132-1))&lt;MIN(DAY(AK132),DAY(EOMONTH((AO132-1),0))),1,0))))</f>
        <v/>
      </c>
      <c r="BK132" s="16"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16" t="str">
        <f aca="false">IF(AJ132=0,"",IF(AV132="FT",IF(AW132&lt;FT_First,"",IF(AW132&lt;FT_Y5,FT_First+FT_Int1*INT((AW132-FT_First)/FT_Int1),FT_Y5+FT_Int2*INT((AW132-FT_Y5)/FT_Int2))),IF(AV132="PT",IF(AW132&lt;PT_First,"",PT_First+PT_Int*INT((AW132-PT_First)/PT_Int)),"")))</f>
        <v/>
      </c>
      <c r="BM132" s="16" t="str">
        <f aca="false">IF(AJ132=0,"",IF((SchemeStart-1)&lt;AK132,-1,12*(YEAR((SchemeStart-1))-YEAR(AK132))+MONTH((SchemeStart-1))-MONTH(AK132)-IF(DAY((SchemeStart-1))&lt;MIN(DAY(AK132),DAY(EOMONTH((SchemeStart-1),0))),1,0)))</f>
        <v/>
      </c>
      <c r="BN132" s="16" t="str">
        <f aca="false">IF(AJ132=0,"",IF(OR(AL132&lt;2,AN132&gt;(SchemeStart-1)),BM132,IF((AN132-1)&lt;AK132,-1,12*(YEAR((AN132-1))-YEAR(AK132))+MONTH((AN132-1))-MONTH(AK132)-IF(DAY((AN132-1))&lt;MIN(DAY(AK132),DAY(EOMONTH((AN132-1),0))),1,0))))</f>
        <v/>
      </c>
      <c r="BO132" s="16" t="str">
        <f aca="false">IF(AJ132=0,"",IF(OR(AL132&lt;3,AO132&gt;(SchemeStart-1)),BM132,IF((AO132-1)&lt;AK132,-1,12*(YEAR((AO132-1))-YEAR(AK132))+MONTH((AO132-1))-MONTH(AK132)-IF(DAY((AO132-1))&lt;MIN(DAY(AK132),DAY(EOMONTH((AO132-1),0))),1,0))))</f>
        <v/>
      </c>
      <c r="BP132" s="16"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12"/>
      <c r="B133" s="12"/>
      <c r="C133" s="12"/>
      <c r="D133" s="13"/>
      <c r="E133" s="14" t="str">
        <f aca="false">IF(OR(AJ133=0,$D133=""),"",DATE(YEAR(AsOfDate)+IF(DATE(YEAR(AsOfDate),MONTH($D133),DAY($D133))&lt;=AsOfDate,1,0),MONTH($D133),DAY($D133)))</f>
        <v/>
      </c>
      <c r="F133" s="13"/>
      <c r="G133" s="13"/>
      <c r="H133" s="13"/>
      <c r="I133" s="13"/>
      <c r="J133" s="13"/>
      <c r="K133" s="14" t="str">
        <f aca="false">IF(AJ133=0,"",DATE(YEAR(AsOfDate)+IF(DATE(YEAR(AsOfDate),MONTH(AK133),DAY(AK133))&lt;=AsOfDate,1,0),MONTH(AK133),DAY(AK133)))</f>
        <v/>
      </c>
      <c r="L133" s="15" t="str">
        <f aca="false">IF(AJ133=0,"",ROUND((AsOfDate-AK133)/365.25,1))</f>
        <v/>
      </c>
      <c r="M133" s="16" t="str">
        <f aca="false">IF(AJ133=0,"",IF(AsOfDate&lt;AK133,"-",DATEDIF(AK133,AsOfDate,"y")&amp;"y "&amp;DATEDIF(AK133,AsOfDate,"ym")&amp;"m "&amp;DATEDIF(AK133,AsOfDate,"md")&amp;"d"))</f>
        <v/>
      </c>
      <c r="N133" s="17" t="str">
        <f aca="false">IF(AJ133=0,"",O133*HoursPerDay)</f>
        <v/>
      </c>
      <c r="O133" s="17" t="str">
        <f aca="false">IF(AJ133=0,"",MAX(0,BC133-BP133))</f>
        <v/>
      </c>
      <c r="P133" s="18"/>
      <c r="Q133" s="16"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16" t="str">
        <f aca="false">IF(AJ133=0,"",IF(AV133="None",IF(O133&gt;0,"No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IF(AJ133=0,"",IF(AV133="None","",EDATE(AK133,BE133)))</f>
        <v/>
      </c>
      <c r="T133" s="17" t="str">
        <f aca="false">IF(AJ133=0,"",IF(NOT(LH_Ready),"",IF($F133&gt;PFYDate,0,IF(LH_ColPeriod=0,W133-U133+V133,SUMIFS(INDEX(LH_Data,0,LH_ColAcc),INDEX(LH_Data,0,LH_ColFirst),$A133,INDEX(LH_Data,0,LH_ColSur),$B133,INDEX(LH_Data,0,LH_ColCat),BonusCat,INDEX(LH_Data,0,LH_ColPeriod),LH_OpenLabel)*UnitFactor))))</f>
        <v/>
      </c>
      <c r="U133" s="17" t="str">
        <f aca="false">IF(AJ133=0,"",IF(NOT(LH_Ready),"",SUMIFS(INDEX(LH_Data,0,LH_ColAcc),INDEX(LH_Data,0,LH_ColFirst),$A133,INDEX(LH_Data,0,LH_ColSur),$B133,INDEX(LH_Data,0,LH_ColCat),BonusCat,INDEX(LH_Data,0,LH_ColStart),"&gt;="&amp;AK133)*UnitFactor))</f>
        <v/>
      </c>
      <c r="V133" s="17" t="str">
        <f aca="false">IF(AJ133=0,"",IF(NOT(LH_Ready),"",SUMIFS(INDEX(LH_Data,0,LH_ColTaken),INDEX(LH_Data,0,LH_ColFirst),$A133,INDEX(LH_Data,0,LH_ColSur),$B133,INDEX(LH_Data,0,LH_ColCat),BonusCat,INDEX(LH_Data,0,LH_ColStart),"&gt;="&amp;AK133)*UnitFactor))</f>
        <v/>
      </c>
      <c r="W133" s="17" t="str">
        <f aca="false">IF(AJ133=0,"",IF(NOT(LH_Ready),"",IF(BG133=0,0,INDEX(INDEX(LH_Data,0,LH_ColClose),BG133-1)*UnitFactor)))</f>
        <v/>
      </c>
      <c r="X133" s="17" t="str">
        <f aca="false">IF(AJ133=0,"",(MAX(0,BC133-BP133)-MAX(0,BD133-BP133))*HoursPerDay)</f>
        <v/>
      </c>
      <c r="Y133" s="17"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16" t="str">
        <f aca="false">IF(OR(AJ133=0,Y133=""),"",IF(Y133&gt;0,"Yes","No"))</f>
        <v/>
      </c>
      <c r="AA133" s="16"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17" t="str">
        <f aca="false">IF(OR(AJ133=0,T133=""),"",MAX(0,BD133-BP133)*HoursPerDay-T133)</f>
        <v/>
      </c>
      <c r="AC133" s="16" t="str">
        <f aca="false">IF(AJ133=0,"",BF133)</f>
        <v/>
      </c>
      <c r="AD133" s="16"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17" t="str">
        <f aca="false">IF(AJ133=0,"",O133-MAX(0,BK133-BP133))</f>
        <v/>
      </c>
      <c r="AF133" s="14" t="str">
        <f aca="false">IF(OR(AJ133=0,AE133="",N(AE133)=0,BL133=""),"",EDATE(AK133,BL133))</f>
        <v/>
      </c>
      <c r="AG133" s="17" t="str">
        <f aca="false">IF(AJ133=0,"",MIN(BC133,BP133))</f>
        <v/>
      </c>
      <c r="AH133" s="12"/>
      <c r="AI133" s="12"/>
      <c r="AJ133" s="16" t="n">
        <f aca="false">IF(OR(LEN($A133&amp;$B133)=0,$F133=""),0,1)</f>
        <v>0</v>
      </c>
      <c r="AK133" s="14"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16" t="str">
        <f aca="false">IF(AJ133=0,"",COUNT($G133:$I133))</f>
        <v/>
      </c>
      <c r="AM133" s="14" t="str">
        <f aca="false">IF(AJ133=0,"",IFERROR(SMALL($G133:$I133,1),""))</f>
        <v/>
      </c>
      <c r="AN133" s="14" t="str">
        <f aca="false">IF(AJ133=0,"",IFERROR(SMALL($G133:$I133,2),""))</f>
        <v/>
      </c>
      <c r="AO133" s="14" t="str">
        <f aca="false">IF(AJ133=0,"",IFERROR(SMALL($G133:$I133,3),""))</f>
        <v/>
      </c>
      <c r="AP133" s="16" t="str">
        <f aca="false">IF(AJ133=0,"",IF(AM133="","",IF(AM133=$H133,"Part-Time",IF(AM133=$I133,"Full-Time","Casual"))))</f>
        <v/>
      </c>
      <c r="AQ133" s="16" t="str">
        <f aca="false">IF(AJ133=0,"",IF(AN133="","",IF(AN133=$H133,"Part-Time",IF(AN133=$I133,"Full-Time","Casual"))))</f>
        <v/>
      </c>
      <c r="AR133" s="16" t="str">
        <f aca="false">IF(AJ133=0,"",IF(AO133="","",IF(AO133=$H133,"Part-Time",IF(AO133=$I133,"Full-Time","Casual"))))</f>
        <v/>
      </c>
      <c r="AS133" s="16"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16" t="str">
        <f aca="false">IF(AJ133=0,"",IF(AL133&lt;2,"",IF(OR(ISNUMBER(SEARCH("full",AQ133)),UPPER(TRIM(AQ133))="FT",UPPER(TRIM(AQ133))="FTE"),"FT",IF(AND(OR(ISNUMBER(SEARCH("part",AQ133)),UPPER(TRIM(AQ133))="PT",UPPER(TRIM(AQ133))="PTE"),Apply2026="Yes",OR($P133="",N($P133)&gt;=PT_MinHours)),"PT","None"))))</f>
        <v/>
      </c>
      <c r="AU133" s="16" t="str">
        <f aca="false">IF(AJ133=0,"",IF(AL133&lt;3,"",IF(OR(ISNUMBER(SEARCH("full",AR133)),UPPER(TRIM(AR133))="FT",UPPER(TRIM(AR133))="FTE"),"FT",IF(AND(OR(ISNUMBER(SEARCH("part",AR133)),UPPER(TRIM(AR133))="PT",UPPER(TRIM(AR133))="PTE"),Apply2026="Yes",OR($P133="",N($P133)&gt;=PT_MinHours)),"PT","None"))))</f>
        <v/>
      </c>
      <c r="AV133" s="16" t="str">
        <f aca="false">IF(AJ133=0,"",IF(AND(AL133&gt;=3,AO133&lt;=AsOfDate),AU133,IF(AND(AL133&gt;=2,AN133&lt;=AsOfDate),AT133,AS133)))</f>
        <v/>
      </c>
      <c r="AW133" s="16" t="str">
        <f aca="false">IF(AJ133=0,"",IF(AsOfDate&lt;AK133,-1,12*(YEAR(AsOfDate)-YEAR(AK133))+MONTH(AsOfDate)-MONTH(AK133)-IF(DAY(AsOfDate)&lt;MIN(DAY(AK133),DAY(EOMONTH(AsOfDate,0))),1,0)))</f>
        <v/>
      </c>
      <c r="AX133" s="16" t="str">
        <f aca="false">IF(AJ133=0,"",IF(OR(AL133&lt;2,AN133&gt;AsOfDate),AW133,IF((AN133-1)&lt;AK133,-1,12*(YEAR((AN133-1))-YEAR(AK133))+MONTH((AN133-1))-MONTH(AK133)-IF(DAY((AN133-1))&lt;MIN(DAY(AK133),DAY(EOMONTH((AN133-1),0))),1,0))))</f>
        <v/>
      </c>
      <c r="AY133" s="16" t="str">
        <f aca="false">IF(AJ133=0,"",IF(OR(AL133&lt;3,AO133&gt;AsOfDate),AW133,IF((AO133-1)&lt;AK133,-1,12*(YEAR((AO133-1))-YEAR(AK133))+MONTH((AO133-1))-MONTH(AK133)-IF(DAY((AO133-1))&lt;MIN(DAY(AK133),DAY(EOMONTH((AO133-1),0))),1,0))))</f>
        <v/>
      </c>
      <c r="AZ133" s="16" t="str">
        <f aca="false">IF(AJ133=0,"",IF(PFYDate&lt;AK133,-1,12*(YEAR(PFYDate)-YEAR(AK133))+MONTH(PFYDate)-MONTH(AK133)-IF(DAY(PFYDate)&lt;MIN(DAY(AK133),DAY(EOMONTH(PFYDate,0))),1,0)))</f>
        <v/>
      </c>
      <c r="BA133" s="16" t="str">
        <f aca="false">IF(AJ133=0,"",IF(OR(AL133&lt;2,AN133&gt;PFYDate),AZ133,IF((AN133-1)&lt;AK133,-1,12*(YEAR((AN133-1))-YEAR(AK133))+MONTH((AN133-1))-MONTH(AK133)-IF(DAY((AN133-1))&lt;MIN(DAY(AK133),DAY(EOMONTH((AN133-1),0))),1,0))))</f>
        <v/>
      </c>
      <c r="BB133" s="16" t="str">
        <f aca="false">IF(AJ133=0,"",IF(OR(AL133&lt;3,AO133&gt;PFYDate),AZ133,IF((AO133-1)&lt;AK133,-1,12*(YEAR((AO133-1))-YEAR(AK133))+MONTH((AO133-1))-MONTH(AK133)-IF(DAY((AO133-1))&lt;MIN(DAY(AK133),DAY(EOMONTH((AO133-1),0))),1,0))))</f>
        <v/>
      </c>
      <c r="BC133" s="16"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16"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16" t="str">
        <f aca="false">IF(AJ133=0,"",IF(AV133="FT",IF(AW133&lt;FT_First,FT_First,IF(AW133&lt;FT_Y5,MIN(FT_Y5,FT_First+FT_Int1*(INT((AW133-FT_First)/FT_Int1)+1)),FT_Y5+12*INT((AW133-FT_Y5)/12)+FT_Int2*(INT(MOD(AW133-FT_Y5,12)/FT_Int2)+1))),IF(AV133="PT",IF(AW133&lt;PT_First,PT_First,PT_First+PT_Int*(INT((AW133-PT_First)/PT_Int)+1)),"")))</f>
        <v/>
      </c>
      <c r="BF133" s="16" t="str">
        <f aca="false">IF(AJ133=0,"",IF(NOT(LH_Ready),0,COUNTIFS(INDEX(LH_Data,0,LH_ColFirst),$A133,INDEX(LH_Data,0,LH_ColSur),$B133,INDEX(LH_Data,0,LH_ColCat),BonusCat)))</f>
        <v/>
      </c>
      <c r="BG133" s="16" t="str">
        <f aca="false">IF(AJ133=0,"",IF(OR(NOT(LH_Ready),BF133=0),0,SUMPRODUCT(MAX((INDEX(LH_Data,0,LH_ColFirst)=$A133)*(INDEX(LH_Data,0,LH_ColSur)=$B133)*(INDEX(LH_Data,0,LH_ColCat)=BonusCat)*ROW(LH_Data)))))</f>
        <v/>
      </c>
      <c r="BH133" s="16" t="str">
        <f aca="false">IF(AJ133=0,"",IF(EOMONTH(AsOfDate,-1)&lt;AK133,-1,12*(YEAR(EOMONTH(AsOfDate,-1))-YEAR(AK133))+MONTH(EOMONTH(AsOfDate,-1))-MONTH(AK133)-IF(DAY(EOMONTH(AsOfDate,-1))&lt;MIN(DAY(AK133),DAY(EOMONTH(EOMONTH(AsOfDate,-1),0))),1,0)))</f>
        <v/>
      </c>
      <c r="BI133" s="16" t="str">
        <f aca="false">IF(AJ133=0,"",IF(OR(AL133&lt;2,AN133&gt;EOMONTH(AsOfDate,-1)),BH133,IF((AN133-1)&lt;AK133,-1,12*(YEAR((AN133-1))-YEAR(AK133))+MONTH((AN133-1))-MONTH(AK133)-IF(DAY((AN133-1))&lt;MIN(DAY(AK133),DAY(EOMONTH((AN133-1),0))),1,0))))</f>
        <v/>
      </c>
      <c r="BJ133" s="16" t="str">
        <f aca="false">IF(AJ133=0,"",IF(OR(AL133&lt;3,AO133&gt;EOMONTH(AsOfDate,-1)),BH133,IF((AO133-1)&lt;AK133,-1,12*(YEAR((AO133-1))-YEAR(AK133))+MONTH((AO133-1))-MONTH(AK133)-IF(DAY((AO133-1))&lt;MIN(DAY(AK133),DAY(EOMONTH((AO133-1),0))),1,0))))</f>
        <v/>
      </c>
      <c r="BK133" s="16"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16" t="str">
        <f aca="false">IF(AJ133=0,"",IF(AV133="FT",IF(AW133&lt;FT_First,"",IF(AW133&lt;FT_Y5,FT_First+FT_Int1*INT((AW133-FT_First)/FT_Int1),FT_Y5+FT_Int2*INT((AW133-FT_Y5)/FT_Int2))),IF(AV133="PT",IF(AW133&lt;PT_First,"",PT_First+PT_Int*INT((AW133-PT_First)/PT_Int)),"")))</f>
        <v/>
      </c>
      <c r="BM133" s="16" t="str">
        <f aca="false">IF(AJ133=0,"",IF((SchemeStart-1)&lt;AK133,-1,12*(YEAR((SchemeStart-1))-YEAR(AK133))+MONTH((SchemeStart-1))-MONTH(AK133)-IF(DAY((SchemeStart-1))&lt;MIN(DAY(AK133),DAY(EOMONTH((SchemeStart-1),0))),1,0)))</f>
        <v/>
      </c>
      <c r="BN133" s="16" t="str">
        <f aca="false">IF(AJ133=0,"",IF(OR(AL133&lt;2,AN133&gt;(SchemeStart-1)),BM133,IF((AN133-1)&lt;AK133,-1,12*(YEAR((AN133-1))-YEAR(AK133))+MONTH((AN133-1))-MONTH(AK133)-IF(DAY((AN133-1))&lt;MIN(DAY(AK133),DAY(EOMONTH((AN133-1),0))),1,0))))</f>
        <v/>
      </c>
      <c r="BO133" s="16" t="str">
        <f aca="false">IF(AJ133=0,"",IF(OR(AL133&lt;3,AO133&gt;(SchemeStart-1)),BM133,IF((AO133-1)&lt;AK133,-1,12*(YEAR((AO133-1))-YEAR(AK133))+MONTH((AO133-1))-MONTH(AK133)-IF(DAY((AO133-1))&lt;MIN(DAY(AK133),DAY(EOMONTH((AO133-1),0))),1,0))))</f>
        <v/>
      </c>
      <c r="BP133" s="16"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12"/>
      <c r="B134" s="12"/>
      <c r="C134" s="12"/>
      <c r="D134" s="13"/>
      <c r="E134" s="14" t="str">
        <f aca="false">IF(OR(AJ134=0,$D134=""),"",DATE(YEAR(AsOfDate)+IF(DATE(YEAR(AsOfDate),MONTH($D134),DAY($D134))&lt;=AsOfDate,1,0),MONTH($D134),DAY($D134)))</f>
        <v/>
      </c>
      <c r="F134" s="13"/>
      <c r="G134" s="13"/>
      <c r="H134" s="13"/>
      <c r="I134" s="13"/>
      <c r="J134" s="13"/>
      <c r="K134" s="14" t="str">
        <f aca="false">IF(AJ134=0,"",DATE(YEAR(AsOfDate)+IF(DATE(YEAR(AsOfDate),MONTH(AK134),DAY(AK134))&lt;=AsOfDate,1,0),MONTH(AK134),DAY(AK134)))</f>
        <v/>
      </c>
      <c r="L134" s="15" t="str">
        <f aca="false">IF(AJ134=0,"",ROUND((AsOfDate-AK134)/365.25,1))</f>
        <v/>
      </c>
      <c r="M134" s="16" t="str">
        <f aca="false">IF(AJ134=0,"",IF(AsOfDate&lt;AK134,"-",DATEDIF(AK134,AsOfDate,"y")&amp;"y "&amp;DATEDIF(AK134,AsOfDate,"ym")&amp;"m "&amp;DATEDIF(AK134,AsOfDate,"md")&amp;"d"))</f>
        <v/>
      </c>
      <c r="N134" s="17" t="str">
        <f aca="false">IF(AJ134=0,"",O134*HoursPerDay)</f>
        <v/>
      </c>
      <c r="O134" s="17" t="str">
        <f aca="false">IF(AJ134=0,"",MAX(0,BC134-BP134))</f>
        <v/>
      </c>
      <c r="P134" s="18"/>
      <c r="Q134" s="16"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16" t="str">
        <f aca="false">IF(AJ134=0,"",IF(AV134="None",IF(O134&gt;0,"No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IF(AJ134=0,"",IF(AV134="None","",EDATE(AK134,BE134)))</f>
        <v/>
      </c>
      <c r="T134" s="17" t="str">
        <f aca="false">IF(AJ134=0,"",IF(NOT(LH_Ready),"",IF($F134&gt;PFYDate,0,IF(LH_ColPeriod=0,W134-U134+V134,SUMIFS(INDEX(LH_Data,0,LH_ColAcc),INDEX(LH_Data,0,LH_ColFirst),$A134,INDEX(LH_Data,0,LH_ColSur),$B134,INDEX(LH_Data,0,LH_ColCat),BonusCat,INDEX(LH_Data,0,LH_ColPeriod),LH_OpenLabel)*UnitFactor))))</f>
        <v/>
      </c>
      <c r="U134" s="17" t="str">
        <f aca="false">IF(AJ134=0,"",IF(NOT(LH_Ready),"",SUMIFS(INDEX(LH_Data,0,LH_ColAcc),INDEX(LH_Data,0,LH_ColFirst),$A134,INDEX(LH_Data,0,LH_ColSur),$B134,INDEX(LH_Data,0,LH_ColCat),BonusCat,INDEX(LH_Data,0,LH_ColStart),"&gt;="&amp;AK134)*UnitFactor))</f>
        <v/>
      </c>
      <c r="V134" s="17" t="str">
        <f aca="false">IF(AJ134=0,"",IF(NOT(LH_Ready),"",SUMIFS(INDEX(LH_Data,0,LH_ColTaken),INDEX(LH_Data,0,LH_ColFirst),$A134,INDEX(LH_Data,0,LH_ColSur),$B134,INDEX(LH_Data,0,LH_ColCat),BonusCat,INDEX(LH_Data,0,LH_ColStart),"&gt;="&amp;AK134)*UnitFactor))</f>
        <v/>
      </c>
      <c r="W134" s="17" t="str">
        <f aca="false">IF(AJ134=0,"",IF(NOT(LH_Ready),"",IF(BG134=0,0,INDEX(INDEX(LH_Data,0,LH_ColClose),BG134-1)*UnitFactor)))</f>
        <v/>
      </c>
      <c r="X134" s="17" t="str">
        <f aca="false">IF(AJ134=0,"",(MAX(0,BC134-BP134)-MAX(0,BD134-BP134))*HoursPerDay)</f>
        <v/>
      </c>
      <c r="Y134" s="17"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16" t="str">
        <f aca="false">IF(OR(AJ134=0,Y134=""),"",IF(Y134&gt;0,"Yes","No"))</f>
        <v/>
      </c>
      <c r="AA134" s="16"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17" t="str">
        <f aca="false">IF(OR(AJ134=0,T134=""),"",MAX(0,BD134-BP134)*HoursPerDay-T134)</f>
        <v/>
      </c>
      <c r="AC134" s="16" t="str">
        <f aca="false">IF(AJ134=0,"",BF134)</f>
        <v/>
      </c>
      <c r="AD134" s="16"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17" t="str">
        <f aca="false">IF(AJ134=0,"",O134-MAX(0,BK134-BP134))</f>
        <v/>
      </c>
      <c r="AF134" s="14" t="str">
        <f aca="false">IF(OR(AJ134=0,AE134="",N(AE134)=0,BL134=""),"",EDATE(AK134,BL134))</f>
        <v/>
      </c>
      <c r="AG134" s="17" t="str">
        <f aca="false">IF(AJ134=0,"",MIN(BC134,BP134))</f>
        <v/>
      </c>
      <c r="AH134" s="12"/>
      <c r="AI134" s="12"/>
      <c r="AJ134" s="16" t="n">
        <f aca="false">IF(OR(LEN($A134&amp;$B134)=0,$F134=""),0,1)</f>
        <v>0</v>
      </c>
      <c r="AK134" s="14"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16" t="str">
        <f aca="false">IF(AJ134=0,"",COUNT($G134:$I134))</f>
        <v/>
      </c>
      <c r="AM134" s="14" t="str">
        <f aca="false">IF(AJ134=0,"",IFERROR(SMALL($G134:$I134,1),""))</f>
        <v/>
      </c>
      <c r="AN134" s="14" t="str">
        <f aca="false">IF(AJ134=0,"",IFERROR(SMALL($G134:$I134,2),""))</f>
        <v/>
      </c>
      <c r="AO134" s="14" t="str">
        <f aca="false">IF(AJ134=0,"",IFERROR(SMALL($G134:$I134,3),""))</f>
        <v/>
      </c>
      <c r="AP134" s="16" t="str">
        <f aca="false">IF(AJ134=0,"",IF(AM134="","",IF(AM134=$H134,"Part-Time",IF(AM134=$I134,"Full-Time","Casual"))))</f>
        <v/>
      </c>
      <c r="AQ134" s="16" t="str">
        <f aca="false">IF(AJ134=0,"",IF(AN134="","",IF(AN134=$H134,"Part-Time",IF(AN134=$I134,"Full-Time","Casual"))))</f>
        <v/>
      </c>
      <c r="AR134" s="16" t="str">
        <f aca="false">IF(AJ134=0,"",IF(AO134="","",IF(AO134=$H134,"Part-Time",IF(AO134=$I134,"Full-Time","Casual"))))</f>
        <v/>
      </c>
      <c r="AS134" s="16"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16" t="str">
        <f aca="false">IF(AJ134=0,"",IF(AL134&lt;2,"",IF(OR(ISNUMBER(SEARCH("full",AQ134)),UPPER(TRIM(AQ134))="FT",UPPER(TRIM(AQ134))="FTE"),"FT",IF(AND(OR(ISNUMBER(SEARCH("part",AQ134)),UPPER(TRIM(AQ134))="PT",UPPER(TRIM(AQ134))="PTE"),Apply2026="Yes",OR($P134="",N($P134)&gt;=PT_MinHours)),"PT","None"))))</f>
        <v/>
      </c>
      <c r="AU134" s="16" t="str">
        <f aca="false">IF(AJ134=0,"",IF(AL134&lt;3,"",IF(OR(ISNUMBER(SEARCH("full",AR134)),UPPER(TRIM(AR134))="FT",UPPER(TRIM(AR134))="FTE"),"FT",IF(AND(OR(ISNUMBER(SEARCH("part",AR134)),UPPER(TRIM(AR134))="PT",UPPER(TRIM(AR134))="PTE"),Apply2026="Yes",OR($P134="",N($P134)&gt;=PT_MinHours)),"PT","None"))))</f>
        <v/>
      </c>
      <c r="AV134" s="16" t="str">
        <f aca="false">IF(AJ134=0,"",IF(AND(AL134&gt;=3,AO134&lt;=AsOfDate),AU134,IF(AND(AL134&gt;=2,AN134&lt;=AsOfDate),AT134,AS134)))</f>
        <v/>
      </c>
      <c r="AW134" s="16" t="str">
        <f aca="false">IF(AJ134=0,"",IF(AsOfDate&lt;AK134,-1,12*(YEAR(AsOfDate)-YEAR(AK134))+MONTH(AsOfDate)-MONTH(AK134)-IF(DAY(AsOfDate)&lt;MIN(DAY(AK134),DAY(EOMONTH(AsOfDate,0))),1,0)))</f>
        <v/>
      </c>
      <c r="AX134" s="16" t="str">
        <f aca="false">IF(AJ134=0,"",IF(OR(AL134&lt;2,AN134&gt;AsOfDate),AW134,IF((AN134-1)&lt;AK134,-1,12*(YEAR((AN134-1))-YEAR(AK134))+MONTH((AN134-1))-MONTH(AK134)-IF(DAY((AN134-1))&lt;MIN(DAY(AK134),DAY(EOMONTH((AN134-1),0))),1,0))))</f>
        <v/>
      </c>
      <c r="AY134" s="16" t="str">
        <f aca="false">IF(AJ134=0,"",IF(OR(AL134&lt;3,AO134&gt;AsOfDate),AW134,IF((AO134-1)&lt;AK134,-1,12*(YEAR((AO134-1))-YEAR(AK134))+MONTH((AO134-1))-MONTH(AK134)-IF(DAY((AO134-1))&lt;MIN(DAY(AK134),DAY(EOMONTH((AO134-1),0))),1,0))))</f>
        <v/>
      </c>
      <c r="AZ134" s="16" t="str">
        <f aca="false">IF(AJ134=0,"",IF(PFYDate&lt;AK134,-1,12*(YEAR(PFYDate)-YEAR(AK134))+MONTH(PFYDate)-MONTH(AK134)-IF(DAY(PFYDate)&lt;MIN(DAY(AK134),DAY(EOMONTH(PFYDate,0))),1,0)))</f>
        <v/>
      </c>
      <c r="BA134" s="16" t="str">
        <f aca="false">IF(AJ134=0,"",IF(OR(AL134&lt;2,AN134&gt;PFYDate),AZ134,IF((AN134-1)&lt;AK134,-1,12*(YEAR((AN134-1))-YEAR(AK134))+MONTH((AN134-1))-MONTH(AK134)-IF(DAY((AN134-1))&lt;MIN(DAY(AK134),DAY(EOMONTH((AN134-1),0))),1,0))))</f>
        <v/>
      </c>
      <c r="BB134" s="16" t="str">
        <f aca="false">IF(AJ134=0,"",IF(OR(AL134&lt;3,AO134&gt;PFYDate),AZ134,IF((AO134-1)&lt;AK134,-1,12*(YEAR((AO134-1))-YEAR(AK134))+MONTH((AO134-1))-MONTH(AK134)-IF(DAY((AO134-1))&lt;MIN(DAY(AK134),DAY(EOMONTH((AO134-1),0))),1,0))))</f>
        <v/>
      </c>
      <c r="BC134" s="16"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16"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16" t="str">
        <f aca="false">IF(AJ134=0,"",IF(AV134="FT",IF(AW134&lt;FT_First,FT_First,IF(AW134&lt;FT_Y5,MIN(FT_Y5,FT_First+FT_Int1*(INT((AW134-FT_First)/FT_Int1)+1)),FT_Y5+12*INT((AW134-FT_Y5)/12)+FT_Int2*(INT(MOD(AW134-FT_Y5,12)/FT_Int2)+1))),IF(AV134="PT",IF(AW134&lt;PT_First,PT_First,PT_First+PT_Int*(INT((AW134-PT_First)/PT_Int)+1)),"")))</f>
        <v/>
      </c>
      <c r="BF134" s="16" t="str">
        <f aca="false">IF(AJ134=0,"",IF(NOT(LH_Ready),0,COUNTIFS(INDEX(LH_Data,0,LH_ColFirst),$A134,INDEX(LH_Data,0,LH_ColSur),$B134,INDEX(LH_Data,0,LH_ColCat),BonusCat)))</f>
        <v/>
      </c>
      <c r="BG134" s="16" t="str">
        <f aca="false">IF(AJ134=0,"",IF(OR(NOT(LH_Ready),BF134=0),0,SUMPRODUCT(MAX((INDEX(LH_Data,0,LH_ColFirst)=$A134)*(INDEX(LH_Data,0,LH_ColSur)=$B134)*(INDEX(LH_Data,0,LH_ColCat)=BonusCat)*ROW(LH_Data)))))</f>
        <v/>
      </c>
      <c r="BH134" s="16" t="str">
        <f aca="false">IF(AJ134=0,"",IF(EOMONTH(AsOfDate,-1)&lt;AK134,-1,12*(YEAR(EOMONTH(AsOfDate,-1))-YEAR(AK134))+MONTH(EOMONTH(AsOfDate,-1))-MONTH(AK134)-IF(DAY(EOMONTH(AsOfDate,-1))&lt;MIN(DAY(AK134),DAY(EOMONTH(EOMONTH(AsOfDate,-1),0))),1,0)))</f>
        <v/>
      </c>
      <c r="BI134" s="16" t="str">
        <f aca="false">IF(AJ134=0,"",IF(OR(AL134&lt;2,AN134&gt;EOMONTH(AsOfDate,-1)),BH134,IF((AN134-1)&lt;AK134,-1,12*(YEAR((AN134-1))-YEAR(AK134))+MONTH((AN134-1))-MONTH(AK134)-IF(DAY((AN134-1))&lt;MIN(DAY(AK134),DAY(EOMONTH((AN134-1),0))),1,0))))</f>
        <v/>
      </c>
      <c r="BJ134" s="16" t="str">
        <f aca="false">IF(AJ134=0,"",IF(OR(AL134&lt;3,AO134&gt;EOMONTH(AsOfDate,-1)),BH134,IF((AO134-1)&lt;AK134,-1,12*(YEAR((AO134-1))-YEAR(AK134))+MONTH((AO134-1))-MONTH(AK134)-IF(DAY((AO134-1))&lt;MIN(DAY(AK134),DAY(EOMONTH((AO134-1),0))),1,0))))</f>
        <v/>
      </c>
      <c r="BK134" s="16"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16" t="str">
        <f aca="false">IF(AJ134=0,"",IF(AV134="FT",IF(AW134&lt;FT_First,"",IF(AW134&lt;FT_Y5,FT_First+FT_Int1*INT((AW134-FT_First)/FT_Int1),FT_Y5+FT_Int2*INT((AW134-FT_Y5)/FT_Int2))),IF(AV134="PT",IF(AW134&lt;PT_First,"",PT_First+PT_Int*INT((AW134-PT_First)/PT_Int)),"")))</f>
        <v/>
      </c>
      <c r="BM134" s="16" t="str">
        <f aca="false">IF(AJ134=0,"",IF((SchemeStart-1)&lt;AK134,-1,12*(YEAR((SchemeStart-1))-YEAR(AK134))+MONTH((SchemeStart-1))-MONTH(AK134)-IF(DAY((SchemeStart-1))&lt;MIN(DAY(AK134),DAY(EOMONTH((SchemeStart-1),0))),1,0)))</f>
        <v/>
      </c>
      <c r="BN134" s="16" t="str">
        <f aca="false">IF(AJ134=0,"",IF(OR(AL134&lt;2,AN134&gt;(SchemeStart-1)),BM134,IF((AN134-1)&lt;AK134,-1,12*(YEAR((AN134-1))-YEAR(AK134))+MONTH((AN134-1))-MONTH(AK134)-IF(DAY((AN134-1))&lt;MIN(DAY(AK134),DAY(EOMONTH((AN134-1),0))),1,0))))</f>
        <v/>
      </c>
      <c r="BO134" s="16" t="str">
        <f aca="false">IF(AJ134=0,"",IF(OR(AL134&lt;3,AO134&gt;(SchemeStart-1)),BM134,IF((AO134-1)&lt;AK134,-1,12*(YEAR((AO134-1))-YEAR(AK134))+MONTH((AO134-1))-MONTH(AK134)-IF(DAY((AO134-1))&lt;MIN(DAY(AK134),DAY(EOMONTH((AO134-1),0))),1,0))))</f>
        <v/>
      </c>
      <c r="BP134" s="16"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12"/>
      <c r="B135" s="12"/>
      <c r="C135" s="12"/>
      <c r="D135" s="13"/>
      <c r="E135" s="14" t="str">
        <f aca="false">IF(OR(AJ135=0,$D135=""),"",DATE(YEAR(AsOfDate)+IF(DATE(YEAR(AsOfDate),MONTH($D135),DAY($D135))&lt;=AsOfDate,1,0),MONTH($D135),DAY($D135)))</f>
        <v/>
      </c>
      <c r="F135" s="13"/>
      <c r="G135" s="13"/>
      <c r="H135" s="13"/>
      <c r="I135" s="13"/>
      <c r="J135" s="13"/>
      <c r="K135" s="14" t="str">
        <f aca="false">IF(AJ135=0,"",DATE(YEAR(AsOfDate)+IF(DATE(YEAR(AsOfDate),MONTH(AK135),DAY(AK135))&lt;=AsOfDate,1,0),MONTH(AK135),DAY(AK135)))</f>
        <v/>
      </c>
      <c r="L135" s="15" t="str">
        <f aca="false">IF(AJ135=0,"",ROUND((AsOfDate-AK135)/365.25,1))</f>
        <v/>
      </c>
      <c r="M135" s="16" t="str">
        <f aca="false">IF(AJ135=0,"",IF(AsOfDate&lt;AK135,"-",DATEDIF(AK135,AsOfDate,"y")&amp;"y "&amp;DATEDIF(AK135,AsOfDate,"ym")&amp;"m "&amp;DATEDIF(AK135,AsOfDate,"md")&amp;"d"))</f>
        <v/>
      </c>
      <c r="N135" s="17" t="str">
        <f aca="false">IF(AJ135=0,"",O135*HoursPerDay)</f>
        <v/>
      </c>
      <c r="O135" s="17" t="str">
        <f aca="false">IF(AJ135=0,"",MAX(0,BC135-BP135))</f>
        <v/>
      </c>
      <c r="P135" s="18"/>
      <c r="Q135" s="16"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16" t="str">
        <f aca="false">IF(AJ135=0,"",IF(AV135="None",IF(O135&gt;0,"No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IF(AJ135=0,"",IF(AV135="None","",EDATE(AK135,BE135)))</f>
        <v/>
      </c>
      <c r="T135" s="17" t="str">
        <f aca="false">IF(AJ135=0,"",IF(NOT(LH_Ready),"",IF($F135&gt;PFYDate,0,IF(LH_ColPeriod=0,W135-U135+V135,SUMIFS(INDEX(LH_Data,0,LH_ColAcc),INDEX(LH_Data,0,LH_ColFirst),$A135,INDEX(LH_Data,0,LH_ColSur),$B135,INDEX(LH_Data,0,LH_ColCat),BonusCat,INDEX(LH_Data,0,LH_ColPeriod),LH_OpenLabel)*UnitFactor))))</f>
        <v/>
      </c>
      <c r="U135" s="17" t="str">
        <f aca="false">IF(AJ135=0,"",IF(NOT(LH_Ready),"",SUMIFS(INDEX(LH_Data,0,LH_ColAcc),INDEX(LH_Data,0,LH_ColFirst),$A135,INDEX(LH_Data,0,LH_ColSur),$B135,INDEX(LH_Data,0,LH_ColCat),BonusCat,INDEX(LH_Data,0,LH_ColStart),"&gt;="&amp;AK135)*UnitFactor))</f>
        <v/>
      </c>
      <c r="V135" s="17" t="str">
        <f aca="false">IF(AJ135=0,"",IF(NOT(LH_Ready),"",SUMIFS(INDEX(LH_Data,0,LH_ColTaken),INDEX(LH_Data,0,LH_ColFirst),$A135,INDEX(LH_Data,0,LH_ColSur),$B135,INDEX(LH_Data,0,LH_ColCat),BonusCat,INDEX(LH_Data,0,LH_ColStart),"&gt;="&amp;AK135)*UnitFactor))</f>
        <v/>
      </c>
      <c r="W135" s="17" t="str">
        <f aca="false">IF(AJ135=0,"",IF(NOT(LH_Ready),"",IF(BG135=0,0,INDEX(INDEX(LH_Data,0,LH_ColClose),BG135-1)*UnitFactor)))</f>
        <v/>
      </c>
      <c r="X135" s="17" t="str">
        <f aca="false">IF(AJ135=0,"",(MAX(0,BC135-BP135)-MAX(0,BD135-BP135))*HoursPerDay)</f>
        <v/>
      </c>
      <c r="Y135" s="17"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16" t="str">
        <f aca="false">IF(OR(AJ135=0,Y135=""),"",IF(Y135&gt;0,"Yes","No"))</f>
        <v/>
      </c>
      <c r="AA135" s="16"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17" t="str">
        <f aca="false">IF(OR(AJ135=0,T135=""),"",MAX(0,BD135-BP135)*HoursPerDay-T135)</f>
        <v/>
      </c>
      <c r="AC135" s="16" t="str">
        <f aca="false">IF(AJ135=0,"",BF135)</f>
        <v/>
      </c>
      <c r="AD135" s="16"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17" t="str">
        <f aca="false">IF(AJ135=0,"",O135-MAX(0,BK135-BP135))</f>
        <v/>
      </c>
      <c r="AF135" s="14" t="str">
        <f aca="false">IF(OR(AJ135=0,AE135="",N(AE135)=0,BL135=""),"",EDATE(AK135,BL135))</f>
        <v/>
      </c>
      <c r="AG135" s="17" t="str">
        <f aca="false">IF(AJ135=0,"",MIN(BC135,BP135))</f>
        <v/>
      </c>
      <c r="AH135" s="12"/>
      <c r="AI135" s="12"/>
      <c r="AJ135" s="16" t="n">
        <f aca="false">IF(OR(LEN($A135&amp;$B135)=0,$F135=""),0,1)</f>
        <v>0</v>
      </c>
      <c r="AK135" s="14"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16" t="str">
        <f aca="false">IF(AJ135=0,"",COUNT($G135:$I135))</f>
        <v/>
      </c>
      <c r="AM135" s="14" t="str">
        <f aca="false">IF(AJ135=0,"",IFERROR(SMALL($G135:$I135,1),""))</f>
        <v/>
      </c>
      <c r="AN135" s="14" t="str">
        <f aca="false">IF(AJ135=0,"",IFERROR(SMALL($G135:$I135,2),""))</f>
        <v/>
      </c>
      <c r="AO135" s="14" t="str">
        <f aca="false">IF(AJ135=0,"",IFERROR(SMALL($G135:$I135,3),""))</f>
        <v/>
      </c>
      <c r="AP135" s="16" t="str">
        <f aca="false">IF(AJ135=0,"",IF(AM135="","",IF(AM135=$H135,"Part-Time",IF(AM135=$I135,"Full-Time","Casual"))))</f>
        <v/>
      </c>
      <c r="AQ135" s="16" t="str">
        <f aca="false">IF(AJ135=0,"",IF(AN135="","",IF(AN135=$H135,"Part-Time",IF(AN135=$I135,"Full-Time","Casual"))))</f>
        <v/>
      </c>
      <c r="AR135" s="16" t="str">
        <f aca="false">IF(AJ135=0,"",IF(AO135="","",IF(AO135=$H135,"Part-Time",IF(AO135=$I135,"Full-Time","Casual"))))</f>
        <v/>
      </c>
      <c r="AS135" s="16"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16" t="str">
        <f aca="false">IF(AJ135=0,"",IF(AL135&lt;2,"",IF(OR(ISNUMBER(SEARCH("full",AQ135)),UPPER(TRIM(AQ135))="FT",UPPER(TRIM(AQ135))="FTE"),"FT",IF(AND(OR(ISNUMBER(SEARCH("part",AQ135)),UPPER(TRIM(AQ135))="PT",UPPER(TRIM(AQ135))="PTE"),Apply2026="Yes",OR($P135="",N($P135)&gt;=PT_MinHours)),"PT","None"))))</f>
        <v/>
      </c>
      <c r="AU135" s="16" t="str">
        <f aca="false">IF(AJ135=0,"",IF(AL135&lt;3,"",IF(OR(ISNUMBER(SEARCH("full",AR135)),UPPER(TRIM(AR135))="FT",UPPER(TRIM(AR135))="FTE"),"FT",IF(AND(OR(ISNUMBER(SEARCH("part",AR135)),UPPER(TRIM(AR135))="PT",UPPER(TRIM(AR135))="PTE"),Apply2026="Yes",OR($P135="",N($P135)&gt;=PT_MinHours)),"PT","None"))))</f>
        <v/>
      </c>
      <c r="AV135" s="16" t="str">
        <f aca="false">IF(AJ135=0,"",IF(AND(AL135&gt;=3,AO135&lt;=AsOfDate),AU135,IF(AND(AL135&gt;=2,AN135&lt;=AsOfDate),AT135,AS135)))</f>
        <v/>
      </c>
      <c r="AW135" s="16" t="str">
        <f aca="false">IF(AJ135=0,"",IF(AsOfDate&lt;AK135,-1,12*(YEAR(AsOfDate)-YEAR(AK135))+MONTH(AsOfDate)-MONTH(AK135)-IF(DAY(AsOfDate)&lt;MIN(DAY(AK135),DAY(EOMONTH(AsOfDate,0))),1,0)))</f>
        <v/>
      </c>
      <c r="AX135" s="16" t="str">
        <f aca="false">IF(AJ135=0,"",IF(OR(AL135&lt;2,AN135&gt;AsOfDate),AW135,IF((AN135-1)&lt;AK135,-1,12*(YEAR((AN135-1))-YEAR(AK135))+MONTH((AN135-1))-MONTH(AK135)-IF(DAY((AN135-1))&lt;MIN(DAY(AK135),DAY(EOMONTH((AN135-1),0))),1,0))))</f>
        <v/>
      </c>
      <c r="AY135" s="16" t="str">
        <f aca="false">IF(AJ135=0,"",IF(OR(AL135&lt;3,AO135&gt;AsOfDate),AW135,IF((AO135-1)&lt;AK135,-1,12*(YEAR((AO135-1))-YEAR(AK135))+MONTH((AO135-1))-MONTH(AK135)-IF(DAY((AO135-1))&lt;MIN(DAY(AK135),DAY(EOMONTH((AO135-1),0))),1,0))))</f>
        <v/>
      </c>
      <c r="AZ135" s="16" t="str">
        <f aca="false">IF(AJ135=0,"",IF(PFYDate&lt;AK135,-1,12*(YEAR(PFYDate)-YEAR(AK135))+MONTH(PFYDate)-MONTH(AK135)-IF(DAY(PFYDate)&lt;MIN(DAY(AK135),DAY(EOMONTH(PFYDate,0))),1,0)))</f>
        <v/>
      </c>
      <c r="BA135" s="16" t="str">
        <f aca="false">IF(AJ135=0,"",IF(OR(AL135&lt;2,AN135&gt;PFYDate),AZ135,IF((AN135-1)&lt;AK135,-1,12*(YEAR((AN135-1))-YEAR(AK135))+MONTH((AN135-1))-MONTH(AK135)-IF(DAY((AN135-1))&lt;MIN(DAY(AK135),DAY(EOMONTH((AN135-1),0))),1,0))))</f>
        <v/>
      </c>
      <c r="BB135" s="16" t="str">
        <f aca="false">IF(AJ135=0,"",IF(OR(AL135&lt;3,AO135&gt;PFYDate),AZ135,IF((AO135-1)&lt;AK135,-1,12*(YEAR((AO135-1))-YEAR(AK135))+MONTH((AO135-1))-MONTH(AK135)-IF(DAY((AO135-1))&lt;MIN(DAY(AK135),DAY(EOMONTH((AO135-1),0))),1,0))))</f>
        <v/>
      </c>
      <c r="BC135" s="16"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16"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16" t="str">
        <f aca="false">IF(AJ135=0,"",IF(AV135="FT",IF(AW135&lt;FT_First,FT_First,IF(AW135&lt;FT_Y5,MIN(FT_Y5,FT_First+FT_Int1*(INT((AW135-FT_First)/FT_Int1)+1)),FT_Y5+12*INT((AW135-FT_Y5)/12)+FT_Int2*(INT(MOD(AW135-FT_Y5,12)/FT_Int2)+1))),IF(AV135="PT",IF(AW135&lt;PT_First,PT_First,PT_First+PT_Int*(INT((AW135-PT_First)/PT_Int)+1)),"")))</f>
        <v/>
      </c>
      <c r="BF135" s="16" t="str">
        <f aca="false">IF(AJ135=0,"",IF(NOT(LH_Ready),0,COUNTIFS(INDEX(LH_Data,0,LH_ColFirst),$A135,INDEX(LH_Data,0,LH_ColSur),$B135,INDEX(LH_Data,0,LH_ColCat),BonusCat)))</f>
        <v/>
      </c>
      <c r="BG135" s="16" t="str">
        <f aca="false">IF(AJ135=0,"",IF(OR(NOT(LH_Ready),BF135=0),0,SUMPRODUCT(MAX((INDEX(LH_Data,0,LH_ColFirst)=$A135)*(INDEX(LH_Data,0,LH_ColSur)=$B135)*(INDEX(LH_Data,0,LH_ColCat)=BonusCat)*ROW(LH_Data)))))</f>
        <v/>
      </c>
      <c r="BH135" s="16" t="str">
        <f aca="false">IF(AJ135=0,"",IF(EOMONTH(AsOfDate,-1)&lt;AK135,-1,12*(YEAR(EOMONTH(AsOfDate,-1))-YEAR(AK135))+MONTH(EOMONTH(AsOfDate,-1))-MONTH(AK135)-IF(DAY(EOMONTH(AsOfDate,-1))&lt;MIN(DAY(AK135),DAY(EOMONTH(EOMONTH(AsOfDate,-1),0))),1,0)))</f>
        <v/>
      </c>
      <c r="BI135" s="16" t="str">
        <f aca="false">IF(AJ135=0,"",IF(OR(AL135&lt;2,AN135&gt;EOMONTH(AsOfDate,-1)),BH135,IF((AN135-1)&lt;AK135,-1,12*(YEAR((AN135-1))-YEAR(AK135))+MONTH((AN135-1))-MONTH(AK135)-IF(DAY((AN135-1))&lt;MIN(DAY(AK135),DAY(EOMONTH((AN135-1),0))),1,0))))</f>
        <v/>
      </c>
      <c r="BJ135" s="16" t="str">
        <f aca="false">IF(AJ135=0,"",IF(OR(AL135&lt;3,AO135&gt;EOMONTH(AsOfDate,-1)),BH135,IF((AO135-1)&lt;AK135,-1,12*(YEAR((AO135-1))-YEAR(AK135))+MONTH((AO135-1))-MONTH(AK135)-IF(DAY((AO135-1))&lt;MIN(DAY(AK135),DAY(EOMONTH((AO135-1),0))),1,0))))</f>
        <v/>
      </c>
      <c r="BK135" s="16"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16" t="str">
        <f aca="false">IF(AJ135=0,"",IF(AV135="FT",IF(AW135&lt;FT_First,"",IF(AW135&lt;FT_Y5,FT_First+FT_Int1*INT((AW135-FT_First)/FT_Int1),FT_Y5+FT_Int2*INT((AW135-FT_Y5)/FT_Int2))),IF(AV135="PT",IF(AW135&lt;PT_First,"",PT_First+PT_Int*INT((AW135-PT_First)/PT_Int)),"")))</f>
        <v/>
      </c>
      <c r="BM135" s="16" t="str">
        <f aca="false">IF(AJ135=0,"",IF((SchemeStart-1)&lt;AK135,-1,12*(YEAR((SchemeStart-1))-YEAR(AK135))+MONTH((SchemeStart-1))-MONTH(AK135)-IF(DAY((SchemeStart-1))&lt;MIN(DAY(AK135),DAY(EOMONTH((SchemeStart-1),0))),1,0)))</f>
        <v/>
      </c>
      <c r="BN135" s="16" t="str">
        <f aca="false">IF(AJ135=0,"",IF(OR(AL135&lt;2,AN135&gt;(SchemeStart-1)),BM135,IF((AN135-1)&lt;AK135,-1,12*(YEAR((AN135-1))-YEAR(AK135))+MONTH((AN135-1))-MONTH(AK135)-IF(DAY((AN135-1))&lt;MIN(DAY(AK135),DAY(EOMONTH((AN135-1),0))),1,0))))</f>
        <v/>
      </c>
      <c r="BO135" s="16" t="str">
        <f aca="false">IF(AJ135=0,"",IF(OR(AL135&lt;3,AO135&gt;(SchemeStart-1)),BM135,IF((AO135-1)&lt;AK135,-1,12*(YEAR((AO135-1))-YEAR(AK135))+MONTH((AO135-1))-MONTH(AK135)-IF(DAY((AO135-1))&lt;MIN(DAY(AK135),DAY(EOMONTH((AO135-1),0))),1,0))))</f>
        <v/>
      </c>
      <c r="BP135" s="16"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12"/>
      <c r="B136" s="12"/>
      <c r="C136" s="12"/>
      <c r="D136" s="13"/>
      <c r="E136" s="14" t="str">
        <f aca="false">IF(OR(AJ136=0,$D136=""),"",DATE(YEAR(AsOfDate)+IF(DATE(YEAR(AsOfDate),MONTH($D136),DAY($D136))&lt;=AsOfDate,1,0),MONTH($D136),DAY($D136)))</f>
        <v/>
      </c>
      <c r="F136" s="13"/>
      <c r="G136" s="13"/>
      <c r="H136" s="13"/>
      <c r="I136" s="13"/>
      <c r="J136" s="13"/>
      <c r="K136" s="14" t="str">
        <f aca="false">IF(AJ136=0,"",DATE(YEAR(AsOfDate)+IF(DATE(YEAR(AsOfDate),MONTH(AK136),DAY(AK136))&lt;=AsOfDate,1,0),MONTH(AK136),DAY(AK136)))</f>
        <v/>
      </c>
      <c r="L136" s="15" t="str">
        <f aca="false">IF(AJ136=0,"",ROUND((AsOfDate-AK136)/365.25,1))</f>
        <v/>
      </c>
      <c r="M136" s="16" t="str">
        <f aca="false">IF(AJ136=0,"",IF(AsOfDate&lt;AK136,"-",DATEDIF(AK136,AsOfDate,"y")&amp;"y "&amp;DATEDIF(AK136,AsOfDate,"ym")&amp;"m "&amp;DATEDIF(AK136,AsOfDate,"md")&amp;"d"))</f>
        <v/>
      </c>
      <c r="N136" s="17" t="str">
        <f aca="false">IF(AJ136=0,"",O136*HoursPerDay)</f>
        <v/>
      </c>
      <c r="O136" s="17" t="str">
        <f aca="false">IF(AJ136=0,"",MAX(0,BC136-BP136))</f>
        <v/>
      </c>
      <c r="P136" s="18"/>
      <c r="Q136" s="16"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16" t="str">
        <f aca="false">IF(AJ136=0,"",IF(AV136="None",IF(O136&gt;0,"No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IF(AJ136=0,"",IF(AV136="None","",EDATE(AK136,BE136)))</f>
        <v/>
      </c>
      <c r="T136" s="17" t="str">
        <f aca="false">IF(AJ136=0,"",IF(NOT(LH_Ready),"",IF($F136&gt;PFYDate,0,IF(LH_ColPeriod=0,W136-U136+V136,SUMIFS(INDEX(LH_Data,0,LH_ColAcc),INDEX(LH_Data,0,LH_ColFirst),$A136,INDEX(LH_Data,0,LH_ColSur),$B136,INDEX(LH_Data,0,LH_ColCat),BonusCat,INDEX(LH_Data,0,LH_ColPeriod),LH_OpenLabel)*UnitFactor))))</f>
        <v/>
      </c>
      <c r="U136" s="17" t="str">
        <f aca="false">IF(AJ136=0,"",IF(NOT(LH_Ready),"",SUMIFS(INDEX(LH_Data,0,LH_ColAcc),INDEX(LH_Data,0,LH_ColFirst),$A136,INDEX(LH_Data,0,LH_ColSur),$B136,INDEX(LH_Data,0,LH_ColCat),BonusCat,INDEX(LH_Data,0,LH_ColStart),"&gt;="&amp;AK136)*UnitFactor))</f>
        <v/>
      </c>
      <c r="V136" s="17" t="str">
        <f aca="false">IF(AJ136=0,"",IF(NOT(LH_Ready),"",SUMIFS(INDEX(LH_Data,0,LH_ColTaken),INDEX(LH_Data,0,LH_ColFirst),$A136,INDEX(LH_Data,0,LH_ColSur),$B136,INDEX(LH_Data,0,LH_ColCat),BonusCat,INDEX(LH_Data,0,LH_ColStart),"&gt;="&amp;AK136)*UnitFactor))</f>
        <v/>
      </c>
      <c r="W136" s="17" t="str">
        <f aca="false">IF(AJ136=0,"",IF(NOT(LH_Ready),"",IF(BG136=0,0,INDEX(INDEX(LH_Data,0,LH_ColClose),BG136-1)*UnitFactor)))</f>
        <v/>
      </c>
      <c r="X136" s="17" t="str">
        <f aca="false">IF(AJ136=0,"",(MAX(0,BC136-BP136)-MAX(0,BD136-BP136))*HoursPerDay)</f>
        <v/>
      </c>
      <c r="Y136" s="17"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16" t="str">
        <f aca="false">IF(OR(AJ136=0,Y136=""),"",IF(Y136&gt;0,"Yes","No"))</f>
        <v/>
      </c>
      <c r="AA136" s="16"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17" t="str">
        <f aca="false">IF(OR(AJ136=0,T136=""),"",MAX(0,BD136-BP136)*HoursPerDay-T136)</f>
        <v/>
      </c>
      <c r="AC136" s="16" t="str">
        <f aca="false">IF(AJ136=0,"",BF136)</f>
        <v/>
      </c>
      <c r="AD136" s="16"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17" t="str">
        <f aca="false">IF(AJ136=0,"",O136-MAX(0,BK136-BP136))</f>
        <v/>
      </c>
      <c r="AF136" s="14" t="str">
        <f aca="false">IF(OR(AJ136=0,AE136="",N(AE136)=0,BL136=""),"",EDATE(AK136,BL136))</f>
        <v/>
      </c>
      <c r="AG136" s="17" t="str">
        <f aca="false">IF(AJ136=0,"",MIN(BC136,BP136))</f>
        <v/>
      </c>
      <c r="AH136" s="12"/>
      <c r="AI136" s="12"/>
      <c r="AJ136" s="16" t="n">
        <f aca="false">IF(OR(LEN($A136&amp;$B136)=0,$F136=""),0,1)</f>
        <v>0</v>
      </c>
      <c r="AK136" s="14"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16" t="str">
        <f aca="false">IF(AJ136=0,"",COUNT($G136:$I136))</f>
        <v/>
      </c>
      <c r="AM136" s="14" t="str">
        <f aca="false">IF(AJ136=0,"",IFERROR(SMALL($G136:$I136,1),""))</f>
        <v/>
      </c>
      <c r="AN136" s="14" t="str">
        <f aca="false">IF(AJ136=0,"",IFERROR(SMALL($G136:$I136,2),""))</f>
        <v/>
      </c>
      <c r="AO136" s="14" t="str">
        <f aca="false">IF(AJ136=0,"",IFERROR(SMALL($G136:$I136,3),""))</f>
        <v/>
      </c>
      <c r="AP136" s="16" t="str">
        <f aca="false">IF(AJ136=0,"",IF(AM136="","",IF(AM136=$H136,"Part-Time",IF(AM136=$I136,"Full-Time","Casual"))))</f>
        <v/>
      </c>
      <c r="AQ136" s="16" t="str">
        <f aca="false">IF(AJ136=0,"",IF(AN136="","",IF(AN136=$H136,"Part-Time",IF(AN136=$I136,"Full-Time","Casual"))))</f>
        <v/>
      </c>
      <c r="AR136" s="16" t="str">
        <f aca="false">IF(AJ136=0,"",IF(AO136="","",IF(AO136=$H136,"Part-Time",IF(AO136=$I136,"Full-Time","Casual"))))</f>
        <v/>
      </c>
      <c r="AS136" s="16"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16" t="str">
        <f aca="false">IF(AJ136=0,"",IF(AL136&lt;2,"",IF(OR(ISNUMBER(SEARCH("full",AQ136)),UPPER(TRIM(AQ136))="FT",UPPER(TRIM(AQ136))="FTE"),"FT",IF(AND(OR(ISNUMBER(SEARCH("part",AQ136)),UPPER(TRIM(AQ136))="PT",UPPER(TRIM(AQ136))="PTE"),Apply2026="Yes",OR($P136="",N($P136)&gt;=PT_MinHours)),"PT","None"))))</f>
        <v/>
      </c>
      <c r="AU136" s="16" t="str">
        <f aca="false">IF(AJ136=0,"",IF(AL136&lt;3,"",IF(OR(ISNUMBER(SEARCH("full",AR136)),UPPER(TRIM(AR136))="FT",UPPER(TRIM(AR136))="FTE"),"FT",IF(AND(OR(ISNUMBER(SEARCH("part",AR136)),UPPER(TRIM(AR136))="PT",UPPER(TRIM(AR136))="PTE"),Apply2026="Yes",OR($P136="",N($P136)&gt;=PT_MinHours)),"PT","None"))))</f>
        <v/>
      </c>
      <c r="AV136" s="16" t="str">
        <f aca="false">IF(AJ136=0,"",IF(AND(AL136&gt;=3,AO136&lt;=AsOfDate),AU136,IF(AND(AL136&gt;=2,AN136&lt;=AsOfDate),AT136,AS136)))</f>
        <v/>
      </c>
      <c r="AW136" s="16" t="str">
        <f aca="false">IF(AJ136=0,"",IF(AsOfDate&lt;AK136,-1,12*(YEAR(AsOfDate)-YEAR(AK136))+MONTH(AsOfDate)-MONTH(AK136)-IF(DAY(AsOfDate)&lt;MIN(DAY(AK136),DAY(EOMONTH(AsOfDate,0))),1,0)))</f>
        <v/>
      </c>
      <c r="AX136" s="16" t="str">
        <f aca="false">IF(AJ136=0,"",IF(OR(AL136&lt;2,AN136&gt;AsOfDate),AW136,IF((AN136-1)&lt;AK136,-1,12*(YEAR((AN136-1))-YEAR(AK136))+MONTH((AN136-1))-MONTH(AK136)-IF(DAY((AN136-1))&lt;MIN(DAY(AK136),DAY(EOMONTH((AN136-1),0))),1,0))))</f>
        <v/>
      </c>
      <c r="AY136" s="16" t="str">
        <f aca="false">IF(AJ136=0,"",IF(OR(AL136&lt;3,AO136&gt;AsOfDate),AW136,IF((AO136-1)&lt;AK136,-1,12*(YEAR((AO136-1))-YEAR(AK136))+MONTH((AO136-1))-MONTH(AK136)-IF(DAY((AO136-1))&lt;MIN(DAY(AK136),DAY(EOMONTH((AO136-1),0))),1,0))))</f>
        <v/>
      </c>
      <c r="AZ136" s="16" t="str">
        <f aca="false">IF(AJ136=0,"",IF(PFYDate&lt;AK136,-1,12*(YEAR(PFYDate)-YEAR(AK136))+MONTH(PFYDate)-MONTH(AK136)-IF(DAY(PFYDate)&lt;MIN(DAY(AK136),DAY(EOMONTH(PFYDate,0))),1,0)))</f>
        <v/>
      </c>
      <c r="BA136" s="16" t="str">
        <f aca="false">IF(AJ136=0,"",IF(OR(AL136&lt;2,AN136&gt;PFYDate),AZ136,IF((AN136-1)&lt;AK136,-1,12*(YEAR((AN136-1))-YEAR(AK136))+MONTH((AN136-1))-MONTH(AK136)-IF(DAY((AN136-1))&lt;MIN(DAY(AK136),DAY(EOMONTH((AN136-1),0))),1,0))))</f>
        <v/>
      </c>
      <c r="BB136" s="16" t="str">
        <f aca="false">IF(AJ136=0,"",IF(OR(AL136&lt;3,AO136&gt;PFYDate),AZ136,IF((AO136-1)&lt;AK136,-1,12*(YEAR((AO136-1))-YEAR(AK136))+MONTH((AO136-1))-MONTH(AK136)-IF(DAY((AO136-1))&lt;MIN(DAY(AK136),DAY(EOMONTH((AO136-1),0))),1,0))))</f>
        <v/>
      </c>
      <c r="BC136" s="16"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16"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16" t="str">
        <f aca="false">IF(AJ136=0,"",IF(AV136="FT",IF(AW136&lt;FT_First,FT_First,IF(AW136&lt;FT_Y5,MIN(FT_Y5,FT_First+FT_Int1*(INT((AW136-FT_First)/FT_Int1)+1)),FT_Y5+12*INT((AW136-FT_Y5)/12)+FT_Int2*(INT(MOD(AW136-FT_Y5,12)/FT_Int2)+1))),IF(AV136="PT",IF(AW136&lt;PT_First,PT_First,PT_First+PT_Int*(INT((AW136-PT_First)/PT_Int)+1)),"")))</f>
        <v/>
      </c>
      <c r="BF136" s="16" t="str">
        <f aca="false">IF(AJ136=0,"",IF(NOT(LH_Ready),0,COUNTIFS(INDEX(LH_Data,0,LH_ColFirst),$A136,INDEX(LH_Data,0,LH_ColSur),$B136,INDEX(LH_Data,0,LH_ColCat),BonusCat)))</f>
        <v/>
      </c>
      <c r="BG136" s="16" t="str">
        <f aca="false">IF(AJ136=0,"",IF(OR(NOT(LH_Ready),BF136=0),0,SUMPRODUCT(MAX((INDEX(LH_Data,0,LH_ColFirst)=$A136)*(INDEX(LH_Data,0,LH_ColSur)=$B136)*(INDEX(LH_Data,0,LH_ColCat)=BonusCat)*ROW(LH_Data)))))</f>
        <v/>
      </c>
      <c r="BH136" s="16" t="str">
        <f aca="false">IF(AJ136=0,"",IF(EOMONTH(AsOfDate,-1)&lt;AK136,-1,12*(YEAR(EOMONTH(AsOfDate,-1))-YEAR(AK136))+MONTH(EOMONTH(AsOfDate,-1))-MONTH(AK136)-IF(DAY(EOMONTH(AsOfDate,-1))&lt;MIN(DAY(AK136),DAY(EOMONTH(EOMONTH(AsOfDate,-1),0))),1,0)))</f>
        <v/>
      </c>
      <c r="BI136" s="16" t="str">
        <f aca="false">IF(AJ136=0,"",IF(OR(AL136&lt;2,AN136&gt;EOMONTH(AsOfDate,-1)),BH136,IF((AN136-1)&lt;AK136,-1,12*(YEAR((AN136-1))-YEAR(AK136))+MONTH((AN136-1))-MONTH(AK136)-IF(DAY((AN136-1))&lt;MIN(DAY(AK136),DAY(EOMONTH((AN136-1),0))),1,0))))</f>
        <v/>
      </c>
      <c r="BJ136" s="16" t="str">
        <f aca="false">IF(AJ136=0,"",IF(OR(AL136&lt;3,AO136&gt;EOMONTH(AsOfDate,-1)),BH136,IF((AO136-1)&lt;AK136,-1,12*(YEAR((AO136-1))-YEAR(AK136))+MONTH((AO136-1))-MONTH(AK136)-IF(DAY((AO136-1))&lt;MIN(DAY(AK136),DAY(EOMONTH((AO136-1),0))),1,0))))</f>
        <v/>
      </c>
      <c r="BK136" s="16"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16" t="str">
        <f aca="false">IF(AJ136=0,"",IF(AV136="FT",IF(AW136&lt;FT_First,"",IF(AW136&lt;FT_Y5,FT_First+FT_Int1*INT((AW136-FT_First)/FT_Int1),FT_Y5+FT_Int2*INT((AW136-FT_Y5)/FT_Int2))),IF(AV136="PT",IF(AW136&lt;PT_First,"",PT_First+PT_Int*INT((AW136-PT_First)/PT_Int)),"")))</f>
        <v/>
      </c>
      <c r="BM136" s="16" t="str">
        <f aca="false">IF(AJ136=0,"",IF((SchemeStart-1)&lt;AK136,-1,12*(YEAR((SchemeStart-1))-YEAR(AK136))+MONTH((SchemeStart-1))-MONTH(AK136)-IF(DAY((SchemeStart-1))&lt;MIN(DAY(AK136),DAY(EOMONTH((SchemeStart-1),0))),1,0)))</f>
        <v/>
      </c>
      <c r="BN136" s="16" t="str">
        <f aca="false">IF(AJ136=0,"",IF(OR(AL136&lt;2,AN136&gt;(SchemeStart-1)),BM136,IF((AN136-1)&lt;AK136,-1,12*(YEAR((AN136-1))-YEAR(AK136))+MONTH((AN136-1))-MONTH(AK136)-IF(DAY((AN136-1))&lt;MIN(DAY(AK136),DAY(EOMONTH((AN136-1),0))),1,0))))</f>
        <v/>
      </c>
      <c r="BO136" s="16" t="str">
        <f aca="false">IF(AJ136=0,"",IF(OR(AL136&lt;3,AO136&gt;(SchemeStart-1)),BM136,IF((AO136-1)&lt;AK136,-1,12*(YEAR((AO136-1))-YEAR(AK136))+MONTH((AO136-1))-MONTH(AK136)-IF(DAY((AO136-1))&lt;MIN(DAY(AK136),DAY(EOMONTH((AO136-1),0))),1,0))))</f>
        <v/>
      </c>
      <c r="BP136" s="16"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12"/>
      <c r="B137" s="12"/>
      <c r="C137" s="12"/>
      <c r="D137" s="13"/>
      <c r="E137" s="14" t="str">
        <f aca="false">IF(OR(AJ137=0,$D137=""),"",DATE(YEAR(AsOfDate)+IF(DATE(YEAR(AsOfDate),MONTH($D137),DAY($D137))&lt;=AsOfDate,1,0),MONTH($D137),DAY($D137)))</f>
        <v/>
      </c>
      <c r="F137" s="13"/>
      <c r="G137" s="13"/>
      <c r="H137" s="13"/>
      <c r="I137" s="13"/>
      <c r="J137" s="13"/>
      <c r="K137" s="14" t="str">
        <f aca="false">IF(AJ137=0,"",DATE(YEAR(AsOfDate)+IF(DATE(YEAR(AsOfDate),MONTH(AK137),DAY(AK137))&lt;=AsOfDate,1,0),MONTH(AK137),DAY(AK137)))</f>
        <v/>
      </c>
      <c r="L137" s="15" t="str">
        <f aca="false">IF(AJ137=0,"",ROUND((AsOfDate-AK137)/365.25,1))</f>
        <v/>
      </c>
      <c r="M137" s="16" t="str">
        <f aca="false">IF(AJ137=0,"",IF(AsOfDate&lt;AK137,"-",DATEDIF(AK137,AsOfDate,"y")&amp;"y "&amp;DATEDIF(AK137,AsOfDate,"ym")&amp;"m "&amp;DATEDIF(AK137,AsOfDate,"md")&amp;"d"))</f>
        <v/>
      </c>
      <c r="N137" s="17" t="str">
        <f aca="false">IF(AJ137=0,"",O137*HoursPerDay)</f>
        <v/>
      </c>
      <c r="O137" s="17" t="str">
        <f aca="false">IF(AJ137=0,"",MAX(0,BC137-BP137))</f>
        <v/>
      </c>
      <c r="P137" s="18"/>
      <c r="Q137" s="16"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16" t="str">
        <f aca="false">IF(AJ137=0,"",IF(AV137="None",IF(O137&gt;0,"No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IF(AJ137=0,"",IF(AV137="None","",EDATE(AK137,BE137)))</f>
        <v/>
      </c>
      <c r="T137" s="17" t="str">
        <f aca="false">IF(AJ137=0,"",IF(NOT(LH_Ready),"",IF($F137&gt;PFYDate,0,IF(LH_ColPeriod=0,W137-U137+V137,SUMIFS(INDEX(LH_Data,0,LH_ColAcc),INDEX(LH_Data,0,LH_ColFirst),$A137,INDEX(LH_Data,0,LH_ColSur),$B137,INDEX(LH_Data,0,LH_ColCat),BonusCat,INDEX(LH_Data,0,LH_ColPeriod),LH_OpenLabel)*UnitFactor))))</f>
        <v/>
      </c>
      <c r="U137" s="17" t="str">
        <f aca="false">IF(AJ137=0,"",IF(NOT(LH_Ready),"",SUMIFS(INDEX(LH_Data,0,LH_ColAcc),INDEX(LH_Data,0,LH_ColFirst),$A137,INDEX(LH_Data,0,LH_ColSur),$B137,INDEX(LH_Data,0,LH_ColCat),BonusCat,INDEX(LH_Data,0,LH_ColStart),"&gt;="&amp;AK137)*UnitFactor))</f>
        <v/>
      </c>
      <c r="V137" s="17" t="str">
        <f aca="false">IF(AJ137=0,"",IF(NOT(LH_Ready),"",SUMIFS(INDEX(LH_Data,0,LH_ColTaken),INDEX(LH_Data,0,LH_ColFirst),$A137,INDEX(LH_Data,0,LH_ColSur),$B137,INDEX(LH_Data,0,LH_ColCat),BonusCat,INDEX(LH_Data,0,LH_ColStart),"&gt;="&amp;AK137)*UnitFactor))</f>
        <v/>
      </c>
      <c r="W137" s="17" t="str">
        <f aca="false">IF(AJ137=0,"",IF(NOT(LH_Ready),"",IF(BG137=0,0,INDEX(INDEX(LH_Data,0,LH_ColClose),BG137-1)*UnitFactor)))</f>
        <v/>
      </c>
      <c r="X137" s="17" t="str">
        <f aca="false">IF(AJ137=0,"",(MAX(0,BC137-BP137)-MAX(0,BD137-BP137))*HoursPerDay)</f>
        <v/>
      </c>
      <c r="Y137" s="17"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16" t="str">
        <f aca="false">IF(OR(AJ137=0,Y137=""),"",IF(Y137&gt;0,"Yes","No"))</f>
        <v/>
      </c>
      <c r="AA137" s="16"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17" t="str">
        <f aca="false">IF(OR(AJ137=0,T137=""),"",MAX(0,BD137-BP137)*HoursPerDay-T137)</f>
        <v/>
      </c>
      <c r="AC137" s="16" t="str">
        <f aca="false">IF(AJ137=0,"",BF137)</f>
        <v/>
      </c>
      <c r="AD137" s="16"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17" t="str">
        <f aca="false">IF(AJ137=0,"",O137-MAX(0,BK137-BP137))</f>
        <v/>
      </c>
      <c r="AF137" s="14" t="str">
        <f aca="false">IF(OR(AJ137=0,AE137="",N(AE137)=0,BL137=""),"",EDATE(AK137,BL137))</f>
        <v/>
      </c>
      <c r="AG137" s="17" t="str">
        <f aca="false">IF(AJ137=0,"",MIN(BC137,BP137))</f>
        <v/>
      </c>
      <c r="AH137" s="12"/>
      <c r="AI137" s="12"/>
      <c r="AJ137" s="16" t="n">
        <f aca="false">IF(OR(LEN($A137&amp;$B137)=0,$F137=""),0,1)</f>
        <v>0</v>
      </c>
      <c r="AK137" s="14"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16" t="str">
        <f aca="false">IF(AJ137=0,"",COUNT($G137:$I137))</f>
        <v/>
      </c>
      <c r="AM137" s="14" t="str">
        <f aca="false">IF(AJ137=0,"",IFERROR(SMALL($G137:$I137,1),""))</f>
        <v/>
      </c>
      <c r="AN137" s="14" t="str">
        <f aca="false">IF(AJ137=0,"",IFERROR(SMALL($G137:$I137,2),""))</f>
        <v/>
      </c>
      <c r="AO137" s="14" t="str">
        <f aca="false">IF(AJ137=0,"",IFERROR(SMALL($G137:$I137,3),""))</f>
        <v/>
      </c>
      <c r="AP137" s="16" t="str">
        <f aca="false">IF(AJ137=0,"",IF(AM137="","",IF(AM137=$H137,"Part-Time",IF(AM137=$I137,"Full-Time","Casual"))))</f>
        <v/>
      </c>
      <c r="AQ137" s="16" t="str">
        <f aca="false">IF(AJ137=0,"",IF(AN137="","",IF(AN137=$H137,"Part-Time",IF(AN137=$I137,"Full-Time","Casual"))))</f>
        <v/>
      </c>
      <c r="AR137" s="16" t="str">
        <f aca="false">IF(AJ137=0,"",IF(AO137="","",IF(AO137=$H137,"Part-Time",IF(AO137=$I137,"Full-Time","Casual"))))</f>
        <v/>
      </c>
      <c r="AS137" s="16"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16" t="str">
        <f aca="false">IF(AJ137=0,"",IF(AL137&lt;2,"",IF(OR(ISNUMBER(SEARCH("full",AQ137)),UPPER(TRIM(AQ137))="FT",UPPER(TRIM(AQ137))="FTE"),"FT",IF(AND(OR(ISNUMBER(SEARCH("part",AQ137)),UPPER(TRIM(AQ137))="PT",UPPER(TRIM(AQ137))="PTE"),Apply2026="Yes",OR($P137="",N($P137)&gt;=PT_MinHours)),"PT","None"))))</f>
        <v/>
      </c>
      <c r="AU137" s="16" t="str">
        <f aca="false">IF(AJ137=0,"",IF(AL137&lt;3,"",IF(OR(ISNUMBER(SEARCH("full",AR137)),UPPER(TRIM(AR137))="FT",UPPER(TRIM(AR137))="FTE"),"FT",IF(AND(OR(ISNUMBER(SEARCH("part",AR137)),UPPER(TRIM(AR137))="PT",UPPER(TRIM(AR137))="PTE"),Apply2026="Yes",OR($P137="",N($P137)&gt;=PT_MinHours)),"PT","None"))))</f>
        <v/>
      </c>
      <c r="AV137" s="16" t="str">
        <f aca="false">IF(AJ137=0,"",IF(AND(AL137&gt;=3,AO137&lt;=AsOfDate),AU137,IF(AND(AL137&gt;=2,AN137&lt;=AsOfDate),AT137,AS137)))</f>
        <v/>
      </c>
      <c r="AW137" s="16" t="str">
        <f aca="false">IF(AJ137=0,"",IF(AsOfDate&lt;AK137,-1,12*(YEAR(AsOfDate)-YEAR(AK137))+MONTH(AsOfDate)-MONTH(AK137)-IF(DAY(AsOfDate)&lt;MIN(DAY(AK137),DAY(EOMONTH(AsOfDate,0))),1,0)))</f>
        <v/>
      </c>
      <c r="AX137" s="16" t="str">
        <f aca="false">IF(AJ137=0,"",IF(OR(AL137&lt;2,AN137&gt;AsOfDate),AW137,IF((AN137-1)&lt;AK137,-1,12*(YEAR((AN137-1))-YEAR(AK137))+MONTH((AN137-1))-MONTH(AK137)-IF(DAY((AN137-1))&lt;MIN(DAY(AK137),DAY(EOMONTH((AN137-1),0))),1,0))))</f>
        <v/>
      </c>
      <c r="AY137" s="16" t="str">
        <f aca="false">IF(AJ137=0,"",IF(OR(AL137&lt;3,AO137&gt;AsOfDate),AW137,IF((AO137-1)&lt;AK137,-1,12*(YEAR((AO137-1))-YEAR(AK137))+MONTH((AO137-1))-MONTH(AK137)-IF(DAY((AO137-1))&lt;MIN(DAY(AK137),DAY(EOMONTH((AO137-1),0))),1,0))))</f>
        <v/>
      </c>
      <c r="AZ137" s="16" t="str">
        <f aca="false">IF(AJ137=0,"",IF(PFYDate&lt;AK137,-1,12*(YEAR(PFYDate)-YEAR(AK137))+MONTH(PFYDate)-MONTH(AK137)-IF(DAY(PFYDate)&lt;MIN(DAY(AK137),DAY(EOMONTH(PFYDate,0))),1,0)))</f>
        <v/>
      </c>
      <c r="BA137" s="16" t="str">
        <f aca="false">IF(AJ137=0,"",IF(OR(AL137&lt;2,AN137&gt;PFYDate),AZ137,IF((AN137-1)&lt;AK137,-1,12*(YEAR((AN137-1))-YEAR(AK137))+MONTH((AN137-1))-MONTH(AK137)-IF(DAY((AN137-1))&lt;MIN(DAY(AK137),DAY(EOMONTH((AN137-1),0))),1,0))))</f>
        <v/>
      </c>
      <c r="BB137" s="16" t="str">
        <f aca="false">IF(AJ137=0,"",IF(OR(AL137&lt;3,AO137&gt;PFYDate),AZ137,IF((AO137-1)&lt;AK137,-1,12*(YEAR((AO137-1))-YEAR(AK137))+MONTH((AO137-1))-MONTH(AK137)-IF(DAY((AO137-1))&lt;MIN(DAY(AK137),DAY(EOMONTH((AO137-1),0))),1,0))))</f>
        <v/>
      </c>
      <c r="BC137" s="16"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16"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16" t="str">
        <f aca="false">IF(AJ137=0,"",IF(AV137="FT",IF(AW137&lt;FT_First,FT_First,IF(AW137&lt;FT_Y5,MIN(FT_Y5,FT_First+FT_Int1*(INT((AW137-FT_First)/FT_Int1)+1)),FT_Y5+12*INT((AW137-FT_Y5)/12)+FT_Int2*(INT(MOD(AW137-FT_Y5,12)/FT_Int2)+1))),IF(AV137="PT",IF(AW137&lt;PT_First,PT_First,PT_First+PT_Int*(INT((AW137-PT_First)/PT_Int)+1)),"")))</f>
        <v/>
      </c>
      <c r="BF137" s="16" t="str">
        <f aca="false">IF(AJ137=0,"",IF(NOT(LH_Ready),0,COUNTIFS(INDEX(LH_Data,0,LH_ColFirst),$A137,INDEX(LH_Data,0,LH_ColSur),$B137,INDEX(LH_Data,0,LH_ColCat),BonusCat)))</f>
        <v/>
      </c>
      <c r="BG137" s="16" t="str">
        <f aca="false">IF(AJ137=0,"",IF(OR(NOT(LH_Ready),BF137=0),0,SUMPRODUCT(MAX((INDEX(LH_Data,0,LH_ColFirst)=$A137)*(INDEX(LH_Data,0,LH_ColSur)=$B137)*(INDEX(LH_Data,0,LH_ColCat)=BonusCat)*ROW(LH_Data)))))</f>
        <v/>
      </c>
      <c r="BH137" s="16" t="str">
        <f aca="false">IF(AJ137=0,"",IF(EOMONTH(AsOfDate,-1)&lt;AK137,-1,12*(YEAR(EOMONTH(AsOfDate,-1))-YEAR(AK137))+MONTH(EOMONTH(AsOfDate,-1))-MONTH(AK137)-IF(DAY(EOMONTH(AsOfDate,-1))&lt;MIN(DAY(AK137),DAY(EOMONTH(EOMONTH(AsOfDate,-1),0))),1,0)))</f>
        <v/>
      </c>
      <c r="BI137" s="16" t="str">
        <f aca="false">IF(AJ137=0,"",IF(OR(AL137&lt;2,AN137&gt;EOMONTH(AsOfDate,-1)),BH137,IF((AN137-1)&lt;AK137,-1,12*(YEAR((AN137-1))-YEAR(AK137))+MONTH((AN137-1))-MONTH(AK137)-IF(DAY((AN137-1))&lt;MIN(DAY(AK137),DAY(EOMONTH((AN137-1),0))),1,0))))</f>
        <v/>
      </c>
      <c r="BJ137" s="16" t="str">
        <f aca="false">IF(AJ137=0,"",IF(OR(AL137&lt;3,AO137&gt;EOMONTH(AsOfDate,-1)),BH137,IF((AO137-1)&lt;AK137,-1,12*(YEAR((AO137-1))-YEAR(AK137))+MONTH((AO137-1))-MONTH(AK137)-IF(DAY((AO137-1))&lt;MIN(DAY(AK137),DAY(EOMONTH((AO137-1),0))),1,0))))</f>
        <v/>
      </c>
      <c r="BK137" s="16"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16" t="str">
        <f aca="false">IF(AJ137=0,"",IF(AV137="FT",IF(AW137&lt;FT_First,"",IF(AW137&lt;FT_Y5,FT_First+FT_Int1*INT((AW137-FT_First)/FT_Int1),FT_Y5+FT_Int2*INT((AW137-FT_Y5)/FT_Int2))),IF(AV137="PT",IF(AW137&lt;PT_First,"",PT_First+PT_Int*INT((AW137-PT_First)/PT_Int)),"")))</f>
        <v/>
      </c>
      <c r="BM137" s="16" t="str">
        <f aca="false">IF(AJ137=0,"",IF((SchemeStart-1)&lt;AK137,-1,12*(YEAR((SchemeStart-1))-YEAR(AK137))+MONTH((SchemeStart-1))-MONTH(AK137)-IF(DAY((SchemeStart-1))&lt;MIN(DAY(AK137),DAY(EOMONTH((SchemeStart-1),0))),1,0)))</f>
        <v/>
      </c>
      <c r="BN137" s="16" t="str">
        <f aca="false">IF(AJ137=0,"",IF(OR(AL137&lt;2,AN137&gt;(SchemeStart-1)),BM137,IF((AN137-1)&lt;AK137,-1,12*(YEAR((AN137-1))-YEAR(AK137))+MONTH((AN137-1))-MONTH(AK137)-IF(DAY((AN137-1))&lt;MIN(DAY(AK137),DAY(EOMONTH((AN137-1),0))),1,0))))</f>
        <v/>
      </c>
      <c r="BO137" s="16" t="str">
        <f aca="false">IF(AJ137=0,"",IF(OR(AL137&lt;3,AO137&gt;(SchemeStart-1)),BM137,IF((AO137-1)&lt;AK137,-1,12*(YEAR((AO137-1))-YEAR(AK137))+MONTH((AO137-1))-MONTH(AK137)-IF(DAY((AO137-1))&lt;MIN(DAY(AK137),DAY(EOMONTH((AO137-1),0))),1,0))))</f>
        <v/>
      </c>
      <c r="BP137" s="16"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12"/>
      <c r="B138" s="12"/>
      <c r="C138" s="12"/>
      <c r="D138" s="13"/>
      <c r="E138" s="14" t="str">
        <f aca="false">IF(OR(AJ138=0,$D138=""),"",DATE(YEAR(AsOfDate)+IF(DATE(YEAR(AsOfDate),MONTH($D138),DAY($D138))&lt;=AsOfDate,1,0),MONTH($D138),DAY($D138)))</f>
        <v/>
      </c>
      <c r="F138" s="13"/>
      <c r="G138" s="13"/>
      <c r="H138" s="13"/>
      <c r="I138" s="13"/>
      <c r="J138" s="13"/>
      <c r="K138" s="14" t="str">
        <f aca="false">IF(AJ138=0,"",DATE(YEAR(AsOfDate)+IF(DATE(YEAR(AsOfDate),MONTH(AK138),DAY(AK138))&lt;=AsOfDate,1,0),MONTH(AK138),DAY(AK138)))</f>
        <v/>
      </c>
      <c r="L138" s="15" t="str">
        <f aca="false">IF(AJ138=0,"",ROUND((AsOfDate-AK138)/365.25,1))</f>
        <v/>
      </c>
      <c r="M138" s="16" t="str">
        <f aca="false">IF(AJ138=0,"",IF(AsOfDate&lt;AK138,"-",DATEDIF(AK138,AsOfDate,"y")&amp;"y "&amp;DATEDIF(AK138,AsOfDate,"ym")&amp;"m "&amp;DATEDIF(AK138,AsOfDate,"md")&amp;"d"))</f>
        <v/>
      </c>
      <c r="N138" s="17" t="str">
        <f aca="false">IF(AJ138=0,"",O138*HoursPerDay)</f>
        <v/>
      </c>
      <c r="O138" s="17" t="str">
        <f aca="false">IF(AJ138=0,"",MAX(0,BC138-BP138))</f>
        <v/>
      </c>
      <c r="P138" s="18"/>
      <c r="Q138" s="16"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16" t="str">
        <f aca="false">IF(AJ138=0,"",IF(AV138="None",IF(O138&gt;0,"No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IF(AJ138=0,"",IF(AV138="None","",EDATE(AK138,BE138)))</f>
        <v/>
      </c>
      <c r="T138" s="17" t="str">
        <f aca="false">IF(AJ138=0,"",IF(NOT(LH_Ready),"",IF($F138&gt;PFYDate,0,IF(LH_ColPeriod=0,W138-U138+V138,SUMIFS(INDEX(LH_Data,0,LH_ColAcc),INDEX(LH_Data,0,LH_ColFirst),$A138,INDEX(LH_Data,0,LH_ColSur),$B138,INDEX(LH_Data,0,LH_ColCat),BonusCat,INDEX(LH_Data,0,LH_ColPeriod),LH_OpenLabel)*UnitFactor))))</f>
        <v/>
      </c>
      <c r="U138" s="17" t="str">
        <f aca="false">IF(AJ138=0,"",IF(NOT(LH_Ready),"",SUMIFS(INDEX(LH_Data,0,LH_ColAcc),INDEX(LH_Data,0,LH_ColFirst),$A138,INDEX(LH_Data,0,LH_ColSur),$B138,INDEX(LH_Data,0,LH_ColCat),BonusCat,INDEX(LH_Data,0,LH_ColStart),"&gt;="&amp;AK138)*UnitFactor))</f>
        <v/>
      </c>
      <c r="V138" s="17" t="str">
        <f aca="false">IF(AJ138=0,"",IF(NOT(LH_Ready),"",SUMIFS(INDEX(LH_Data,0,LH_ColTaken),INDEX(LH_Data,0,LH_ColFirst),$A138,INDEX(LH_Data,0,LH_ColSur),$B138,INDEX(LH_Data,0,LH_ColCat),BonusCat,INDEX(LH_Data,0,LH_ColStart),"&gt;="&amp;AK138)*UnitFactor))</f>
        <v/>
      </c>
      <c r="W138" s="17" t="str">
        <f aca="false">IF(AJ138=0,"",IF(NOT(LH_Ready),"",IF(BG138=0,0,INDEX(INDEX(LH_Data,0,LH_ColClose),BG138-1)*UnitFactor)))</f>
        <v/>
      </c>
      <c r="X138" s="17" t="str">
        <f aca="false">IF(AJ138=0,"",(MAX(0,BC138-BP138)-MAX(0,BD138-BP138))*HoursPerDay)</f>
        <v/>
      </c>
      <c r="Y138" s="17"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16" t="str">
        <f aca="false">IF(OR(AJ138=0,Y138=""),"",IF(Y138&gt;0,"Yes","No"))</f>
        <v/>
      </c>
      <c r="AA138" s="16"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17" t="str">
        <f aca="false">IF(OR(AJ138=0,T138=""),"",MAX(0,BD138-BP138)*HoursPerDay-T138)</f>
        <v/>
      </c>
      <c r="AC138" s="16" t="str">
        <f aca="false">IF(AJ138=0,"",BF138)</f>
        <v/>
      </c>
      <c r="AD138" s="16"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17" t="str">
        <f aca="false">IF(AJ138=0,"",O138-MAX(0,BK138-BP138))</f>
        <v/>
      </c>
      <c r="AF138" s="14" t="str">
        <f aca="false">IF(OR(AJ138=0,AE138="",N(AE138)=0,BL138=""),"",EDATE(AK138,BL138))</f>
        <v/>
      </c>
      <c r="AG138" s="17" t="str">
        <f aca="false">IF(AJ138=0,"",MIN(BC138,BP138))</f>
        <v/>
      </c>
      <c r="AH138" s="12"/>
      <c r="AI138" s="12"/>
      <c r="AJ138" s="16" t="n">
        <f aca="false">IF(OR(LEN($A138&amp;$B138)=0,$F138=""),0,1)</f>
        <v>0</v>
      </c>
      <c r="AK138" s="14"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16" t="str">
        <f aca="false">IF(AJ138=0,"",COUNT($G138:$I138))</f>
        <v/>
      </c>
      <c r="AM138" s="14" t="str">
        <f aca="false">IF(AJ138=0,"",IFERROR(SMALL($G138:$I138,1),""))</f>
        <v/>
      </c>
      <c r="AN138" s="14" t="str">
        <f aca="false">IF(AJ138=0,"",IFERROR(SMALL($G138:$I138,2),""))</f>
        <v/>
      </c>
      <c r="AO138" s="14" t="str">
        <f aca="false">IF(AJ138=0,"",IFERROR(SMALL($G138:$I138,3),""))</f>
        <v/>
      </c>
      <c r="AP138" s="16" t="str">
        <f aca="false">IF(AJ138=0,"",IF(AM138="","",IF(AM138=$H138,"Part-Time",IF(AM138=$I138,"Full-Time","Casual"))))</f>
        <v/>
      </c>
      <c r="AQ138" s="16" t="str">
        <f aca="false">IF(AJ138=0,"",IF(AN138="","",IF(AN138=$H138,"Part-Time",IF(AN138=$I138,"Full-Time","Casual"))))</f>
        <v/>
      </c>
      <c r="AR138" s="16" t="str">
        <f aca="false">IF(AJ138=0,"",IF(AO138="","",IF(AO138=$H138,"Part-Time",IF(AO138=$I138,"Full-Time","Casual"))))</f>
        <v/>
      </c>
      <c r="AS138" s="16"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16" t="str">
        <f aca="false">IF(AJ138=0,"",IF(AL138&lt;2,"",IF(OR(ISNUMBER(SEARCH("full",AQ138)),UPPER(TRIM(AQ138))="FT",UPPER(TRIM(AQ138))="FTE"),"FT",IF(AND(OR(ISNUMBER(SEARCH("part",AQ138)),UPPER(TRIM(AQ138))="PT",UPPER(TRIM(AQ138))="PTE"),Apply2026="Yes",OR($P138="",N($P138)&gt;=PT_MinHours)),"PT","None"))))</f>
        <v/>
      </c>
      <c r="AU138" s="16" t="str">
        <f aca="false">IF(AJ138=0,"",IF(AL138&lt;3,"",IF(OR(ISNUMBER(SEARCH("full",AR138)),UPPER(TRIM(AR138))="FT",UPPER(TRIM(AR138))="FTE"),"FT",IF(AND(OR(ISNUMBER(SEARCH("part",AR138)),UPPER(TRIM(AR138))="PT",UPPER(TRIM(AR138))="PTE"),Apply2026="Yes",OR($P138="",N($P138)&gt;=PT_MinHours)),"PT","None"))))</f>
        <v/>
      </c>
      <c r="AV138" s="16" t="str">
        <f aca="false">IF(AJ138=0,"",IF(AND(AL138&gt;=3,AO138&lt;=AsOfDate),AU138,IF(AND(AL138&gt;=2,AN138&lt;=AsOfDate),AT138,AS138)))</f>
        <v/>
      </c>
      <c r="AW138" s="16" t="str">
        <f aca="false">IF(AJ138=0,"",IF(AsOfDate&lt;AK138,-1,12*(YEAR(AsOfDate)-YEAR(AK138))+MONTH(AsOfDate)-MONTH(AK138)-IF(DAY(AsOfDate)&lt;MIN(DAY(AK138),DAY(EOMONTH(AsOfDate,0))),1,0)))</f>
        <v/>
      </c>
      <c r="AX138" s="16" t="str">
        <f aca="false">IF(AJ138=0,"",IF(OR(AL138&lt;2,AN138&gt;AsOfDate),AW138,IF((AN138-1)&lt;AK138,-1,12*(YEAR((AN138-1))-YEAR(AK138))+MONTH((AN138-1))-MONTH(AK138)-IF(DAY((AN138-1))&lt;MIN(DAY(AK138),DAY(EOMONTH((AN138-1),0))),1,0))))</f>
        <v/>
      </c>
      <c r="AY138" s="16" t="str">
        <f aca="false">IF(AJ138=0,"",IF(OR(AL138&lt;3,AO138&gt;AsOfDate),AW138,IF((AO138-1)&lt;AK138,-1,12*(YEAR((AO138-1))-YEAR(AK138))+MONTH((AO138-1))-MONTH(AK138)-IF(DAY((AO138-1))&lt;MIN(DAY(AK138),DAY(EOMONTH((AO138-1),0))),1,0))))</f>
        <v/>
      </c>
      <c r="AZ138" s="16" t="str">
        <f aca="false">IF(AJ138=0,"",IF(PFYDate&lt;AK138,-1,12*(YEAR(PFYDate)-YEAR(AK138))+MONTH(PFYDate)-MONTH(AK138)-IF(DAY(PFYDate)&lt;MIN(DAY(AK138),DAY(EOMONTH(PFYDate,0))),1,0)))</f>
        <v/>
      </c>
      <c r="BA138" s="16" t="str">
        <f aca="false">IF(AJ138=0,"",IF(OR(AL138&lt;2,AN138&gt;PFYDate),AZ138,IF((AN138-1)&lt;AK138,-1,12*(YEAR((AN138-1))-YEAR(AK138))+MONTH((AN138-1))-MONTH(AK138)-IF(DAY((AN138-1))&lt;MIN(DAY(AK138),DAY(EOMONTH((AN138-1),0))),1,0))))</f>
        <v/>
      </c>
      <c r="BB138" s="16" t="str">
        <f aca="false">IF(AJ138=0,"",IF(OR(AL138&lt;3,AO138&gt;PFYDate),AZ138,IF((AO138-1)&lt;AK138,-1,12*(YEAR((AO138-1))-YEAR(AK138))+MONTH((AO138-1))-MONTH(AK138)-IF(DAY((AO138-1))&lt;MIN(DAY(AK138),DAY(EOMONTH((AO138-1),0))),1,0))))</f>
        <v/>
      </c>
      <c r="BC138" s="16"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16"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16" t="str">
        <f aca="false">IF(AJ138=0,"",IF(AV138="FT",IF(AW138&lt;FT_First,FT_First,IF(AW138&lt;FT_Y5,MIN(FT_Y5,FT_First+FT_Int1*(INT((AW138-FT_First)/FT_Int1)+1)),FT_Y5+12*INT((AW138-FT_Y5)/12)+FT_Int2*(INT(MOD(AW138-FT_Y5,12)/FT_Int2)+1))),IF(AV138="PT",IF(AW138&lt;PT_First,PT_First,PT_First+PT_Int*(INT((AW138-PT_First)/PT_Int)+1)),"")))</f>
        <v/>
      </c>
      <c r="BF138" s="16" t="str">
        <f aca="false">IF(AJ138=0,"",IF(NOT(LH_Ready),0,COUNTIFS(INDEX(LH_Data,0,LH_ColFirst),$A138,INDEX(LH_Data,0,LH_ColSur),$B138,INDEX(LH_Data,0,LH_ColCat),BonusCat)))</f>
        <v/>
      </c>
      <c r="BG138" s="16" t="str">
        <f aca="false">IF(AJ138=0,"",IF(OR(NOT(LH_Ready),BF138=0),0,SUMPRODUCT(MAX((INDEX(LH_Data,0,LH_ColFirst)=$A138)*(INDEX(LH_Data,0,LH_ColSur)=$B138)*(INDEX(LH_Data,0,LH_ColCat)=BonusCat)*ROW(LH_Data)))))</f>
        <v/>
      </c>
      <c r="BH138" s="16" t="str">
        <f aca="false">IF(AJ138=0,"",IF(EOMONTH(AsOfDate,-1)&lt;AK138,-1,12*(YEAR(EOMONTH(AsOfDate,-1))-YEAR(AK138))+MONTH(EOMONTH(AsOfDate,-1))-MONTH(AK138)-IF(DAY(EOMONTH(AsOfDate,-1))&lt;MIN(DAY(AK138),DAY(EOMONTH(EOMONTH(AsOfDate,-1),0))),1,0)))</f>
        <v/>
      </c>
      <c r="BI138" s="16" t="str">
        <f aca="false">IF(AJ138=0,"",IF(OR(AL138&lt;2,AN138&gt;EOMONTH(AsOfDate,-1)),BH138,IF((AN138-1)&lt;AK138,-1,12*(YEAR((AN138-1))-YEAR(AK138))+MONTH((AN138-1))-MONTH(AK138)-IF(DAY((AN138-1))&lt;MIN(DAY(AK138),DAY(EOMONTH((AN138-1),0))),1,0))))</f>
        <v/>
      </c>
      <c r="BJ138" s="16" t="str">
        <f aca="false">IF(AJ138=0,"",IF(OR(AL138&lt;3,AO138&gt;EOMONTH(AsOfDate,-1)),BH138,IF((AO138-1)&lt;AK138,-1,12*(YEAR((AO138-1))-YEAR(AK138))+MONTH((AO138-1))-MONTH(AK138)-IF(DAY((AO138-1))&lt;MIN(DAY(AK138),DAY(EOMONTH((AO138-1),0))),1,0))))</f>
        <v/>
      </c>
      <c r="BK138" s="16"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16" t="str">
        <f aca="false">IF(AJ138=0,"",IF(AV138="FT",IF(AW138&lt;FT_First,"",IF(AW138&lt;FT_Y5,FT_First+FT_Int1*INT((AW138-FT_First)/FT_Int1),FT_Y5+FT_Int2*INT((AW138-FT_Y5)/FT_Int2))),IF(AV138="PT",IF(AW138&lt;PT_First,"",PT_First+PT_Int*INT((AW138-PT_First)/PT_Int)),"")))</f>
        <v/>
      </c>
      <c r="BM138" s="16" t="str">
        <f aca="false">IF(AJ138=0,"",IF((SchemeStart-1)&lt;AK138,-1,12*(YEAR((SchemeStart-1))-YEAR(AK138))+MONTH((SchemeStart-1))-MONTH(AK138)-IF(DAY((SchemeStart-1))&lt;MIN(DAY(AK138),DAY(EOMONTH((SchemeStart-1),0))),1,0)))</f>
        <v/>
      </c>
      <c r="BN138" s="16" t="str">
        <f aca="false">IF(AJ138=0,"",IF(OR(AL138&lt;2,AN138&gt;(SchemeStart-1)),BM138,IF((AN138-1)&lt;AK138,-1,12*(YEAR((AN138-1))-YEAR(AK138))+MONTH((AN138-1))-MONTH(AK138)-IF(DAY((AN138-1))&lt;MIN(DAY(AK138),DAY(EOMONTH((AN138-1),0))),1,0))))</f>
        <v/>
      </c>
      <c r="BO138" s="16" t="str">
        <f aca="false">IF(AJ138=0,"",IF(OR(AL138&lt;3,AO138&gt;(SchemeStart-1)),BM138,IF((AO138-1)&lt;AK138,-1,12*(YEAR((AO138-1))-YEAR(AK138))+MONTH((AO138-1))-MONTH(AK138)-IF(DAY((AO138-1))&lt;MIN(DAY(AK138),DAY(EOMONTH((AO138-1),0))),1,0))))</f>
        <v/>
      </c>
      <c r="BP138" s="16"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12"/>
      <c r="B139" s="12"/>
      <c r="C139" s="12"/>
      <c r="D139" s="13"/>
      <c r="E139" s="14" t="str">
        <f aca="false">IF(OR(AJ139=0,$D139=""),"",DATE(YEAR(AsOfDate)+IF(DATE(YEAR(AsOfDate),MONTH($D139),DAY($D139))&lt;=AsOfDate,1,0),MONTH($D139),DAY($D139)))</f>
        <v/>
      </c>
      <c r="F139" s="13"/>
      <c r="G139" s="13"/>
      <c r="H139" s="13"/>
      <c r="I139" s="13"/>
      <c r="J139" s="13"/>
      <c r="K139" s="14" t="str">
        <f aca="false">IF(AJ139=0,"",DATE(YEAR(AsOfDate)+IF(DATE(YEAR(AsOfDate),MONTH(AK139),DAY(AK139))&lt;=AsOfDate,1,0),MONTH(AK139),DAY(AK139)))</f>
        <v/>
      </c>
      <c r="L139" s="15" t="str">
        <f aca="false">IF(AJ139=0,"",ROUND((AsOfDate-AK139)/365.25,1))</f>
        <v/>
      </c>
      <c r="M139" s="16" t="str">
        <f aca="false">IF(AJ139=0,"",IF(AsOfDate&lt;AK139,"-",DATEDIF(AK139,AsOfDate,"y")&amp;"y "&amp;DATEDIF(AK139,AsOfDate,"ym")&amp;"m "&amp;DATEDIF(AK139,AsOfDate,"md")&amp;"d"))</f>
        <v/>
      </c>
      <c r="N139" s="17" t="str">
        <f aca="false">IF(AJ139=0,"",O139*HoursPerDay)</f>
        <v/>
      </c>
      <c r="O139" s="17" t="str">
        <f aca="false">IF(AJ139=0,"",MAX(0,BC139-BP139))</f>
        <v/>
      </c>
      <c r="P139" s="18"/>
      <c r="Q139" s="16"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16" t="str">
        <f aca="false">IF(AJ139=0,"",IF(AV139="None",IF(O139&gt;0,"No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IF(AJ139=0,"",IF(AV139="None","",EDATE(AK139,BE139)))</f>
        <v/>
      </c>
      <c r="T139" s="17" t="str">
        <f aca="false">IF(AJ139=0,"",IF(NOT(LH_Ready),"",IF($F139&gt;PFYDate,0,IF(LH_ColPeriod=0,W139-U139+V139,SUMIFS(INDEX(LH_Data,0,LH_ColAcc),INDEX(LH_Data,0,LH_ColFirst),$A139,INDEX(LH_Data,0,LH_ColSur),$B139,INDEX(LH_Data,0,LH_ColCat),BonusCat,INDEX(LH_Data,0,LH_ColPeriod),LH_OpenLabel)*UnitFactor))))</f>
        <v/>
      </c>
      <c r="U139" s="17" t="str">
        <f aca="false">IF(AJ139=0,"",IF(NOT(LH_Ready),"",SUMIFS(INDEX(LH_Data,0,LH_ColAcc),INDEX(LH_Data,0,LH_ColFirst),$A139,INDEX(LH_Data,0,LH_ColSur),$B139,INDEX(LH_Data,0,LH_ColCat),BonusCat,INDEX(LH_Data,0,LH_ColStart),"&gt;="&amp;AK139)*UnitFactor))</f>
        <v/>
      </c>
      <c r="V139" s="17" t="str">
        <f aca="false">IF(AJ139=0,"",IF(NOT(LH_Ready),"",SUMIFS(INDEX(LH_Data,0,LH_ColTaken),INDEX(LH_Data,0,LH_ColFirst),$A139,INDEX(LH_Data,0,LH_ColSur),$B139,INDEX(LH_Data,0,LH_ColCat),BonusCat,INDEX(LH_Data,0,LH_ColStart),"&gt;="&amp;AK139)*UnitFactor))</f>
        <v/>
      </c>
      <c r="W139" s="17" t="str">
        <f aca="false">IF(AJ139=0,"",IF(NOT(LH_Ready),"",IF(BG139=0,0,INDEX(INDEX(LH_Data,0,LH_ColClose),BG139-1)*UnitFactor)))</f>
        <v/>
      </c>
      <c r="X139" s="17" t="str">
        <f aca="false">IF(AJ139=0,"",(MAX(0,BC139-BP139)-MAX(0,BD139-BP139))*HoursPerDay)</f>
        <v/>
      </c>
      <c r="Y139" s="17"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16" t="str">
        <f aca="false">IF(OR(AJ139=0,Y139=""),"",IF(Y139&gt;0,"Yes","No"))</f>
        <v/>
      </c>
      <c r="AA139" s="16"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17" t="str">
        <f aca="false">IF(OR(AJ139=0,T139=""),"",MAX(0,BD139-BP139)*HoursPerDay-T139)</f>
        <v/>
      </c>
      <c r="AC139" s="16" t="str">
        <f aca="false">IF(AJ139=0,"",BF139)</f>
        <v/>
      </c>
      <c r="AD139" s="16"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17" t="str">
        <f aca="false">IF(AJ139=0,"",O139-MAX(0,BK139-BP139))</f>
        <v/>
      </c>
      <c r="AF139" s="14" t="str">
        <f aca="false">IF(OR(AJ139=0,AE139="",N(AE139)=0,BL139=""),"",EDATE(AK139,BL139))</f>
        <v/>
      </c>
      <c r="AG139" s="17" t="str">
        <f aca="false">IF(AJ139=0,"",MIN(BC139,BP139))</f>
        <v/>
      </c>
      <c r="AH139" s="12"/>
      <c r="AI139" s="12"/>
      <c r="AJ139" s="16" t="n">
        <f aca="false">IF(OR(LEN($A139&amp;$B139)=0,$F139=""),0,1)</f>
        <v>0</v>
      </c>
      <c r="AK139" s="14"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16" t="str">
        <f aca="false">IF(AJ139=0,"",COUNT($G139:$I139))</f>
        <v/>
      </c>
      <c r="AM139" s="14" t="str">
        <f aca="false">IF(AJ139=0,"",IFERROR(SMALL($G139:$I139,1),""))</f>
        <v/>
      </c>
      <c r="AN139" s="14" t="str">
        <f aca="false">IF(AJ139=0,"",IFERROR(SMALL($G139:$I139,2),""))</f>
        <v/>
      </c>
      <c r="AO139" s="14" t="str">
        <f aca="false">IF(AJ139=0,"",IFERROR(SMALL($G139:$I139,3),""))</f>
        <v/>
      </c>
      <c r="AP139" s="16" t="str">
        <f aca="false">IF(AJ139=0,"",IF(AM139="","",IF(AM139=$H139,"Part-Time",IF(AM139=$I139,"Full-Time","Casual"))))</f>
        <v/>
      </c>
      <c r="AQ139" s="16" t="str">
        <f aca="false">IF(AJ139=0,"",IF(AN139="","",IF(AN139=$H139,"Part-Time",IF(AN139=$I139,"Full-Time","Casual"))))</f>
        <v/>
      </c>
      <c r="AR139" s="16" t="str">
        <f aca="false">IF(AJ139=0,"",IF(AO139="","",IF(AO139=$H139,"Part-Time",IF(AO139=$I139,"Full-Time","Casual"))))</f>
        <v/>
      </c>
      <c r="AS139" s="16"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16" t="str">
        <f aca="false">IF(AJ139=0,"",IF(AL139&lt;2,"",IF(OR(ISNUMBER(SEARCH("full",AQ139)),UPPER(TRIM(AQ139))="FT",UPPER(TRIM(AQ139))="FTE"),"FT",IF(AND(OR(ISNUMBER(SEARCH("part",AQ139)),UPPER(TRIM(AQ139))="PT",UPPER(TRIM(AQ139))="PTE"),Apply2026="Yes",OR($P139="",N($P139)&gt;=PT_MinHours)),"PT","None"))))</f>
        <v/>
      </c>
      <c r="AU139" s="16" t="str">
        <f aca="false">IF(AJ139=0,"",IF(AL139&lt;3,"",IF(OR(ISNUMBER(SEARCH("full",AR139)),UPPER(TRIM(AR139))="FT",UPPER(TRIM(AR139))="FTE"),"FT",IF(AND(OR(ISNUMBER(SEARCH("part",AR139)),UPPER(TRIM(AR139))="PT",UPPER(TRIM(AR139))="PTE"),Apply2026="Yes",OR($P139="",N($P139)&gt;=PT_MinHours)),"PT","None"))))</f>
        <v/>
      </c>
      <c r="AV139" s="16" t="str">
        <f aca="false">IF(AJ139=0,"",IF(AND(AL139&gt;=3,AO139&lt;=AsOfDate),AU139,IF(AND(AL139&gt;=2,AN139&lt;=AsOfDate),AT139,AS139)))</f>
        <v/>
      </c>
      <c r="AW139" s="16" t="str">
        <f aca="false">IF(AJ139=0,"",IF(AsOfDate&lt;AK139,-1,12*(YEAR(AsOfDate)-YEAR(AK139))+MONTH(AsOfDate)-MONTH(AK139)-IF(DAY(AsOfDate)&lt;MIN(DAY(AK139),DAY(EOMONTH(AsOfDate,0))),1,0)))</f>
        <v/>
      </c>
      <c r="AX139" s="16" t="str">
        <f aca="false">IF(AJ139=0,"",IF(OR(AL139&lt;2,AN139&gt;AsOfDate),AW139,IF((AN139-1)&lt;AK139,-1,12*(YEAR((AN139-1))-YEAR(AK139))+MONTH((AN139-1))-MONTH(AK139)-IF(DAY((AN139-1))&lt;MIN(DAY(AK139),DAY(EOMONTH((AN139-1),0))),1,0))))</f>
        <v/>
      </c>
      <c r="AY139" s="16" t="str">
        <f aca="false">IF(AJ139=0,"",IF(OR(AL139&lt;3,AO139&gt;AsOfDate),AW139,IF((AO139-1)&lt;AK139,-1,12*(YEAR((AO139-1))-YEAR(AK139))+MONTH((AO139-1))-MONTH(AK139)-IF(DAY((AO139-1))&lt;MIN(DAY(AK139),DAY(EOMONTH((AO139-1),0))),1,0))))</f>
        <v/>
      </c>
      <c r="AZ139" s="16" t="str">
        <f aca="false">IF(AJ139=0,"",IF(PFYDate&lt;AK139,-1,12*(YEAR(PFYDate)-YEAR(AK139))+MONTH(PFYDate)-MONTH(AK139)-IF(DAY(PFYDate)&lt;MIN(DAY(AK139),DAY(EOMONTH(PFYDate,0))),1,0)))</f>
        <v/>
      </c>
      <c r="BA139" s="16" t="str">
        <f aca="false">IF(AJ139=0,"",IF(OR(AL139&lt;2,AN139&gt;PFYDate),AZ139,IF((AN139-1)&lt;AK139,-1,12*(YEAR((AN139-1))-YEAR(AK139))+MONTH((AN139-1))-MONTH(AK139)-IF(DAY((AN139-1))&lt;MIN(DAY(AK139),DAY(EOMONTH((AN139-1),0))),1,0))))</f>
        <v/>
      </c>
      <c r="BB139" s="16" t="str">
        <f aca="false">IF(AJ139=0,"",IF(OR(AL139&lt;3,AO139&gt;PFYDate),AZ139,IF((AO139-1)&lt;AK139,-1,12*(YEAR((AO139-1))-YEAR(AK139))+MONTH((AO139-1))-MONTH(AK139)-IF(DAY((AO139-1))&lt;MIN(DAY(AK139),DAY(EOMONTH((AO139-1),0))),1,0))))</f>
        <v/>
      </c>
      <c r="BC139" s="16"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16"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16" t="str">
        <f aca="false">IF(AJ139=0,"",IF(AV139="FT",IF(AW139&lt;FT_First,FT_First,IF(AW139&lt;FT_Y5,MIN(FT_Y5,FT_First+FT_Int1*(INT((AW139-FT_First)/FT_Int1)+1)),FT_Y5+12*INT((AW139-FT_Y5)/12)+FT_Int2*(INT(MOD(AW139-FT_Y5,12)/FT_Int2)+1))),IF(AV139="PT",IF(AW139&lt;PT_First,PT_First,PT_First+PT_Int*(INT((AW139-PT_First)/PT_Int)+1)),"")))</f>
        <v/>
      </c>
      <c r="BF139" s="16" t="str">
        <f aca="false">IF(AJ139=0,"",IF(NOT(LH_Ready),0,COUNTIFS(INDEX(LH_Data,0,LH_ColFirst),$A139,INDEX(LH_Data,0,LH_ColSur),$B139,INDEX(LH_Data,0,LH_ColCat),BonusCat)))</f>
        <v/>
      </c>
      <c r="BG139" s="16" t="str">
        <f aca="false">IF(AJ139=0,"",IF(OR(NOT(LH_Ready),BF139=0),0,SUMPRODUCT(MAX((INDEX(LH_Data,0,LH_ColFirst)=$A139)*(INDEX(LH_Data,0,LH_ColSur)=$B139)*(INDEX(LH_Data,0,LH_ColCat)=BonusCat)*ROW(LH_Data)))))</f>
        <v/>
      </c>
      <c r="BH139" s="16" t="str">
        <f aca="false">IF(AJ139=0,"",IF(EOMONTH(AsOfDate,-1)&lt;AK139,-1,12*(YEAR(EOMONTH(AsOfDate,-1))-YEAR(AK139))+MONTH(EOMONTH(AsOfDate,-1))-MONTH(AK139)-IF(DAY(EOMONTH(AsOfDate,-1))&lt;MIN(DAY(AK139),DAY(EOMONTH(EOMONTH(AsOfDate,-1),0))),1,0)))</f>
        <v/>
      </c>
      <c r="BI139" s="16" t="str">
        <f aca="false">IF(AJ139=0,"",IF(OR(AL139&lt;2,AN139&gt;EOMONTH(AsOfDate,-1)),BH139,IF((AN139-1)&lt;AK139,-1,12*(YEAR((AN139-1))-YEAR(AK139))+MONTH((AN139-1))-MONTH(AK139)-IF(DAY((AN139-1))&lt;MIN(DAY(AK139),DAY(EOMONTH((AN139-1),0))),1,0))))</f>
        <v/>
      </c>
      <c r="BJ139" s="16" t="str">
        <f aca="false">IF(AJ139=0,"",IF(OR(AL139&lt;3,AO139&gt;EOMONTH(AsOfDate,-1)),BH139,IF((AO139-1)&lt;AK139,-1,12*(YEAR((AO139-1))-YEAR(AK139))+MONTH((AO139-1))-MONTH(AK139)-IF(DAY((AO139-1))&lt;MIN(DAY(AK139),DAY(EOMONTH((AO139-1),0))),1,0))))</f>
        <v/>
      </c>
      <c r="BK139" s="16"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16" t="str">
        <f aca="false">IF(AJ139=0,"",IF(AV139="FT",IF(AW139&lt;FT_First,"",IF(AW139&lt;FT_Y5,FT_First+FT_Int1*INT((AW139-FT_First)/FT_Int1),FT_Y5+FT_Int2*INT((AW139-FT_Y5)/FT_Int2))),IF(AV139="PT",IF(AW139&lt;PT_First,"",PT_First+PT_Int*INT((AW139-PT_First)/PT_Int)),"")))</f>
        <v/>
      </c>
      <c r="BM139" s="16" t="str">
        <f aca="false">IF(AJ139=0,"",IF((SchemeStart-1)&lt;AK139,-1,12*(YEAR((SchemeStart-1))-YEAR(AK139))+MONTH((SchemeStart-1))-MONTH(AK139)-IF(DAY((SchemeStart-1))&lt;MIN(DAY(AK139),DAY(EOMONTH((SchemeStart-1),0))),1,0)))</f>
        <v/>
      </c>
      <c r="BN139" s="16" t="str">
        <f aca="false">IF(AJ139=0,"",IF(OR(AL139&lt;2,AN139&gt;(SchemeStart-1)),BM139,IF((AN139-1)&lt;AK139,-1,12*(YEAR((AN139-1))-YEAR(AK139))+MONTH((AN139-1))-MONTH(AK139)-IF(DAY((AN139-1))&lt;MIN(DAY(AK139),DAY(EOMONTH((AN139-1),0))),1,0))))</f>
        <v/>
      </c>
      <c r="BO139" s="16" t="str">
        <f aca="false">IF(AJ139=0,"",IF(OR(AL139&lt;3,AO139&gt;(SchemeStart-1)),BM139,IF((AO139-1)&lt;AK139,-1,12*(YEAR((AO139-1))-YEAR(AK139))+MONTH((AO139-1))-MONTH(AK139)-IF(DAY((AO139-1))&lt;MIN(DAY(AK139),DAY(EOMONTH((AO139-1),0))),1,0))))</f>
        <v/>
      </c>
      <c r="BP139" s="16"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12"/>
      <c r="B140" s="12"/>
      <c r="C140" s="12"/>
      <c r="D140" s="13"/>
      <c r="E140" s="14" t="str">
        <f aca="false">IF(OR(AJ140=0,$D140=""),"",DATE(YEAR(AsOfDate)+IF(DATE(YEAR(AsOfDate),MONTH($D140),DAY($D140))&lt;=AsOfDate,1,0),MONTH($D140),DAY($D140)))</f>
        <v/>
      </c>
      <c r="F140" s="13"/>
      <c r="G140" s="13"/>
      <c r="H140" s="13"/>
      <c r="I140" s="13"/>
      <c r="J140" s="13"/>
      <c r="K140" s="14" t="str">
        <f aca="false">IF(AJ140=0,"",DATE(YEAR(AsOfDate)+IF(DATE(YEAR(AsOfDate),MONTH(AK140),DAY(AK140))&lt;=AsOfDate,1,0),MONTH(AK140),DAY(AK140)))</f>
        <v/>
      </c>
      <c r="L140" s="15" t="str">
        <f aca="false">IF(AJ140=0,"",ROUND((AsOfDate-AK140)/365.25,1))</f>
        <v/>
      </c>
      <c r="M140" s="16" t="str">
        <f aca="false">IF(AJ140=0,"",IF(AsOfDate&lt;AK140,"-",DATEDIF(AK140,AsOfDate,"y")&amp;"y "&amp;DATEDIF(AK140,AsOfDate,"ym")&amp;"m "&amp;DATEDIF(AK140,AsOfDate,"md")&amp;"d"))</f>
        <v/>
      </c>
      <c r="N140" s="17" t="str">
        <f aca="false">IF(AJ140=0,"",O140*HoursPerDay)</f>
        <v/>
      </c>
      <c r="O140" s="17" t="str">
        <f aca="false">IF(AJ140=0,"",MAX(0,BC140-BP140))</f>
        <v/>
      </c>
      <c r="P140" s="18"/>
      <c r="Q140" s="16"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16" t="str">
        <f aca="false">IF(AJ140=0,"",IF(AV140="None",IF(O140&gt;0,"No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IF(AJ140=0,"",IF(AV140="None","",EDATE(AK140,BE140)))</f>
        <v/>
      </c>
      <c r="T140" s="17" t="str">
        <f aca="false">IF(AJ140=0,"",IF(NOT(LH_Ready),"",IF($F140&gt;PFYDate,0,IF(LH_ColPeriod=0,W140-U140+V140,SUMIFS(INDEX(LH_Data,0,LH_ColAcc),INDEX(LH_Data,0,LH_ColFirst),$A140,INDEX(LH_Data,0,LH_ColSur),$B140,INDEX(LH_Data,0,LH_ColCat),BonusCat,INDEX(LH_Data,0,LH_ColPeriod),LH_OpenLabel)*UnitFactor))))</f>
        <v/>
      </c>
      <c r="U140" s="17" t="str">
        <f aca="false">IF(AJ140=0,"",IF(NOT(LH_Ready),"",SUMIFS(INDEX(LH_Data,0,LH_ColAcc),INDEX(LH_Data,0,LH_ColFirst),$A140,INDEX(LH_Data,0,LH_ColSur),$B140,INDEX(LH_Data,0,LH_ColCat),BonusCat,INDEX(LH_Data,0,LH_ColStart),"&gt;="&amp;AK140)*UnitFactor))</f>
        <v/>
      </c>
      <c r="V140" s="17" t="str">
        <f aca="false">IF(AJ140=0,"",IF(NOT(LH_Ready),"",SUMIFS(INDEX(LH_Data,0,LH_ColTaken),INDEX(LH_Data,0,LH_ColFirst),$A140,INDEX(LH_Data,0,LH_ColSur),$B140,INDEX(LH_Data,0,LH_ColCat),BonusCat,INDEX(LH_Data,0,LH_ColStart),"&gt;="&amp;AK140)*UnitFactor))</f>
        <v/>
      </c>
      <c r="W140" s="17" t="str">
        <f aca="false">IF(AJ140=0,"",IF(NOT(LH_Ready),"",IF(BG140=0,0,INDEX(INDEX(LH_Data,0,LH_ColClose),BG140-1)*UnitFactor)))</f>
        <v/>
      </c>
      <c r="X140" s="17" t="str">
        <f aca="false">IF(AJ140=0,"",(MAX(0,BC140-BP140)-MAX(0,BD140-BP140))*HoursPerDay)</f>
        <v/>
      </c>
      <c r="Y140" s="17"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16" t="str">
        <f aca="false">IF(OR(AJ140=0,Y140=""),"",IF(Y140&gt;0,"Yes","No"))</f>
        <v/>
      </c>
      <c r="AA140" s="16"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17" t="str">
        <f aca="false">IF(OR(AJ140=0,T140=""),"",MAX(0,BD140-BP140)*HoursPerDay-T140)</f>
        <v/>
      </c>
      <c r="AC140" s="16" t="str">
        <f aca="false">IF(AJ140=0,"",BF140)</f>
        <v/>
      </c>
      <c r="AD140" s="16"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17" t="str">
        <f aca="false">IF(AJ140=0,"",O140-MAX(0,BK140-BP140))</f>
        <v/>
      </c>
      <c r="AF140" s="14" t="str">
        <f aca="false">IF(OR(AJ140=0,AE140="",N(AE140)=0,BL140=""),"",EDATE(AK140,BL140))</f>
        <v/>
      </c>
      <c r="AG140" s="17" t="str">
        <f aca="false">IF(AJ140=0,"",MIN(BC140,BP140))</f>
        <v/>
      </c>
      <c r="AH140" s="12"/>
      <c r="AI140" s="12"/>
      <c r="AJ140" s="16" t="n">
        <f aca="false">IF(OR(LEN($A140&amp;$B140)=0,$F140=""),0,1)</f>
        <v>0</v>
      </c>
      <c r="AK140" s="14"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16" t="str">
        <f aca="false">IF(AJ140=0,"",COUNT($G140:$I140))</f>
        <v/>
      </c>
      <c r="AM140" s="14" t="str">
        <f aca="false">IF(AJ140=0,"",IFERROR(SMALL($G140:$I140,1),""))</f>
        <v/>
      </c>
      <c r="AN140" s="14" t="str">
        <f aca="false">IF(AJ140=0,"",IFERROR(SMALL($G140:$I140,2),""))</f>
        <v/>
      </c>
      <c r="AO140" s="14" t="str">
        <f aca="false">IF(AJ140=0,"",IFERROR(SMALL($G140:$I140,3),""))</f>
        <v/>
      </c>
      <c r="AP140" s="16" t="str">
        <f aca="false">IF(AJ140=0,"",IF(AM140="","",IF(AM140=$H140,"Part-Time",IF(AM140=$I140,"Full-Time","Casual"))))</f>
        <v/>
      </c>
      <c r="AQ140" s="16" t="str">
        <f aca="false">IF(AJ140=0,"",IF(AN140="","",IF(AN140=$H140,"Part-Time",IF(AN140=$I140,"Full-Time","Casual"))))</f>
        <v/>
      </c>
      <c r="AR140" s="16" t="str">
        <f aca="false">IF(AJ140=0,"",IF(AO140="","",IF(AO140=$H140,"Part-Time",IF(AO140=$I140,"Full-Time","Casual"))))</f>
        <v/>
      </c>
      <c r="AS140" s="16"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16" t="str">
        <f aca="false">IF(AJ140=0,"",IF(AL140&lt;2,"",IF(OR(ISNUMBER(SEARCH("full",AQ140)),UPPER(TRIM(AQ140))="FT",UPPER(TRIM(AQ140))="FTE"),"FT",IF(AND(OR(ISNUMBER(SEARCH("part",AQ140)),UPPER(TRIM(AQ140))="PT",UPPER(TRIM(AQ140))="PTE"),Apply2026="Yes",OR($P140="",N($P140)&gt;=PT_MinHours)),"PT","None"))))</f>
        <v/>
      </c>
      <c r="AU140" s="16" t="str">
        <f aca="false">IF(AJ140=0,"",IF(AL140&lt;3,"",IF(OR(ISNUMBER(SEARCH("full",AR140)),UPPER(TRIM(AR140))="FT",UPPER(TRIM(AR140))="FTE"),"FT",IF(AND(OR(ISNUMBER(SEARCH("part",AR140)),UPPER(TRIM(AR140))="PT",UPPER(TRIM(AR140))="PTE"),Apply2026="Yes",OR($P140="",N($P140)&gt;=PT_MinHours)),"PT","None"))))</f>
        <v/>
      </c>
      <c r="AV140" s="16" t="str">
        <f aca="false">IF(AJ140=0,"",IF(AND(AL140&gt;=3,AO140&lt;=AsOfDate),AU140,IF(AND(AL140&gt;=2,AN140&lt;=AsOfDate),AT140,AS140)))</f>
        <v/>
      </c>
      <c r="AW140" s="16" t="str">
        <f aca="false">IF(AJ140=0,"",IF(AsOfDate&lt;AK140,-1,12*(YEAR(AsOfDate)-YEAR(AK140))+MONTH(AsOfDate)-MONTH(AK140)-IF(DAY(AsOfDate)&lt;MIN(DAY(AK140),DAY(EOMONTH(AsOfDate,0))),1,0)))</f>
        <v/>
      </c>
      <c r="AX140" s="16" t="str">
        <f aca="false">IF(AJ140=0,"",IF(OR(AL140&lt;2,AN140&gt;AsOfDate),AW140,IF((AN140-1)&lt;AK140,-1,12*(YEAR((AN140-1))-YEAR(AK140))+MONTH((AN140-1))-MONTH(AK140)-IF(DAY((AN140-1))&lt;MIN(DAY(AK140),DAY(EOMONTH((AN140-1),0))),1,0))))</f>
        <v/>
      </c>
      <c r="AY140" s="16" t="str">
        <f aca="false">IF(AJ140=0,"",IF(OR(AL140&lt;3,AO140&gt;AsOfDate),AW140,IF((AO140-1)&lt;AK140,-1,12*(YEAR((AO140-1))-YEAR(AK140))+MONTH((AO140-1))-MONTH(AK140)-IF(DAY((AO140-1))&lt;MIN(DAY(AK140),DAY(EOMONTH((AO140-1),0))),1,0))))</f>
        <v/>
      </c>
      <c r="AZ140" s="16" t="str">
        <f aca="false">IF(AJ140=0,"",IF(PFYDate&lt;AK140,-1,12*(YEAR(PFYDate)-YEAR(AK140))+MONTH(PFYDate)-MONTH(AK140)-IF(DAY(PFYDate)&lt;MIN(DAY(AK140),DAY(EOMONTH(PFYDate,0))),1,0)))</f>
        <v/>
      </c>
      <c r="BA140" s="16" t="str">
        <f aca="false">IF(AJ140=0,"",IF(OR(AL140&lt;2,AN140&gt;PFYDate),AZ140,IF((AN140-1)&lt;AK140,-1,12*(YEAR((AN140-1))-YEAR(AK140))+MONTH((AN140-1))-MONTH(AK140)-IF(DAY((AN140-1))&lt;MIN(DAY(AK140),DAY(EOMONTH((AN140-1),0))),1,0))))</f>
        <v/>
      </c>
      <c r="BB140" s="16" t="str">
        <f aca="false">IF(AJ140=0,"",IF(OR(AL140&lt;3,AO140&gt;PFYDate),AZ140,IF((AO140-1)&lt;AK140,-1,12*(YEAR((AO140-1))-YEAR(AK140))+MONTH((AO140-1))-MONTH(AK140)-IF(DAY((AO140-1))&lt;MIN(DAY(AK140),DAY(EOMONTH((AO140-1),0))),1,0))))</f>
        <v/>
      </c>
      <c r="BC140" s="16"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16"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16" t="str">
        <f aca="false">IF(AJ140=0,"",IF(AV140="FT",IF(AW140&lt;FT_First,FT_First,IF(AW140&lt;FT_Y5,MIN(FT_Y5,FT_First+FT_Int1*(INT((AW140-FT_First)/FT_Int1)+1)),FT_Y5+12*INT((AW140-FT_Y5)/12)+FT_Int2*(INT(MOD(AW140-FT_Y5,12)/FT_Int2)+1))),IF(AV140="PT",IF(AW140&lt;PT_First,PT_First,PT_First+PT_Int*(INT((AW140-PT_First)/PT_Int)+1)),"")))</f>
        <v/>
      </c>
      <c r="BF140" s="16" t="str">
        <f aca="false">IF(AJ140=0,"",IF(NOT(LH_Ready),0,COUNTIFS(INDEX(LH_Data,0,LH_ColFirst),$A140,INDEX(LH_Data,0,LH_ColSur),$B140,INDEX(LH_Data,0,LH_ColCat),BonusCat)))</f>
        <v/>
      </c>
      <c r="BG140" s="16" t="str">
        <f aca="false">IF(AJ140=0,"",IF(OR(NOT(LH_Ready),BF140=0),0,SUMPRODUCT(MAX((INDEX(LH_Data,0,LH_ColFirst)=$A140)*(INDEX(LH_Data,0,LH_ColSur)=$B140)*(INDEX(LH_Data,0,LH_ColCat)=BonusCat)*ROW(LH_Data)))))</f>
        <v/>
      </c>
      <c r="BH140" s="16" t="str">
        <f aca="false">IF(AJ140=0,"",IF(EOMONTH(AsOfDate,-1)&lt;AK140,-1,12*(YEAR(EOMONTH(AsOfDate,-1))-YEAR(AK140))+MONTH(EOMONTH(AsOfDate,-1))-MONTH(AK140)-IF(DAY(EOMONTH(AsOfDate,-1))&lt;MIN(DAY(AK140),DAY(EOMONTH(EOMONTH(AsOfDate,-1),0))),1,0)))</f>
        <v/>
      </c>
      <c r="BI140" s="16" t="str">
        <f aca="false">IF(AJ140=0,"",IF(OR(AL140&lt;2,AN140&gt;EOMONTH(AsOfDate,-1)),BH140,IF((AN140-1)&lt;AK140,-1,12*(YEAR((AN140-1))-YEAR(AK140))+MONTH((AN140-1))-MONTH(AK140)-IF(DAY((AN140-1))&lt;MIN(DAY(AK140),DAY(EOMONTH((AN140-1),0))),1,0))))</f>
        <v/>
      </c>
      <c r="BJ140" s="16" t="str">
        <f aca="false">IF(AJ140=0,"",IF(OR(AL140&lt;3,AO140&gt;EOMONTH(AsOfDate,-1)),BH140,IF((AO140-1)&lt;AK140,-1,12*(YEAR((AO140-1))-YEAR(AK140))+MONTH((AO140-1))-MONTH(AK140)-IF(DAY((AO140-1))&lt;MIN(DAY(AK140),DAY(EOMONTH((AO140-1),0))),1,0))))</f>
        <v/>
      </c>
      <c r="BK140" s="16"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16" t="str">
        <f aca="false">IF(AJ140=0,"",IF(AV140="FT",IF(AW140&lt;FT_First,"",IF(AW140&lt;FT_Y5,FT_First+FT_Int1*INT((AW140-FT_First)/FT_Int1),FT_Y5+FT_Int2*INT((AW140-FT_Y5)/FT_Int2))),IF(AV140="PT",IF(AW140&lt;PT_First,"",PT_First+PT_Int*INT((AW140-PT_First)/PT_Int)),"")))</f>
        <v/>
      </c>
      <c r="BM140" s="16" t="str">
        <f aca="false">IF(AJ140=0,"",IF((SchemeStart-1)&lt;AK140,-1,12*(YEAR((SchemeStart-1))-YEAR(AK140))+MONTH((SchemeStart-1))-MONTH(AK140)-IF(DAY((SchemeStart-1))&lt;MIN(DAY(AK140),DAY(EOMONTH((SchemeStart-1),0))),1,0)))</f>
        <v/>
      </c>
      <c r="BN140" s="16" t="str">
        <f aca="false">IF(AJ140=0,"",IF(OR(AL140&lt;2,AN140&gt;(SchemeStart-1)),BM140,IF((AN140-1)&lt;AK140,-1,12*(YEAR((AN140-1))-YEAR(AK140))+MONTH((AN140-1))-MONTH(AK140)-IF(DAY((AN140-1))&lt;MIN(DAY(AK140),DAY(EOMONTH((AN140-1),0))),1,0))))</f>
        <v/>
      </c>
      <c r="BO140" s="16" t="str">
        <f aca="false">IF(AJ140=0,"",IF(OR(AL140&lt;3,AO140&gt;(SchemeStart-1)),BM140,IF((AO140-1)&lt;AK140,-1,12*(YEAR((AO140-1))-YEAR(AK140))+MONTH((AO140-1))-MONTH(AK140)-IF(DAY((AO140-1))&lt;MIN(DAY(AK140),DAY(EOMONTH((AO140-1),0))),1,0))))</f>
        <v/>
      </c>
      <c r="BP140" s="16"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12"/>
      <c r="B141" s="12"/>
      <c r="C141" s="12"/>
      <c r="D141" s="13"/>
      <c r="E141" s="14" t="str">
        <f aca="false">IF(OR(AJ141=0,$D141=""),"",DATE(YEAR(AsOfDate)+IF(DATE(YEAR(AsOfDate),MONTH($D141),DAY($D141))&lt;=AsOfDate,1,0),MONTH($D141),DAY($D141)))</f>
        <v/>
      </c>
      <c r="F141" s="13"/>
      <c r="G141" s="13"/>
      <c r="H141" s="13"/>
      <c r="I141" s="13"/>
      <c r="J141" s="13"/>
      <c r="K141" s="14" t="str">
        <f aca="false">IF(AJ141=0,"",DATE(YEAR(AsOfDate)+IF(DATE(YEAR(AsOfDate),MONTH(AK141),DAY(AK141))&lt;=AsOfDate,1,0),MONTH(AK141),DAY(AK141)))</f>
        <v/>
      </c>
      <c r="L141" s="15" t="str">
        <f aca="false">IF(AJ141=0,"",ROUND((AsOfDate-AK141)/365.25,1))</f>
        <v/>
      </c>
      <c r="M141" s="16" t="str">
        <f aca="false">IF(AJ141=0,"",IF(AsOfDate&lt;AK141,"-",DATEDIF(AK141,AsOfDate,"y")&amp;"y "&amp;DATEDIF(AK141,AsOfDate,"ym")&amp;"m "&amp;DATEDIF(AK141,AsOfDate,"md")&amp;"d"))</f>
        <v/>
      </c>
      <c r="N141" s="17" t="str">
        <f aca="false">IF(AJ141=0,"",O141*HoursPerDay)</f>
        <v/>
      </c>
      <c r="O141" s="17" t="str">
        <f aca="false">IF(AJ141=0,"",MAX(0,BC141-BP141))</f>
        <v/>
      </c>
      <c r="P141" s="18"/>
      <c r="Q141" s="16"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16" t="str">
        <f aca="false">IF(AJ141=0,"",IF(AV141="None",IF(O141&gt;0,"No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IF(AJ141=0,"",IF(AV141="None","",EDATE(AK141,BE141)))</f>
        <v/>
      </c>
      <c r="T141" s="17" t="str">
        <f aca="false">IF(AJ141=0,"",IF(NOT(LH_Ready),"",IF($F141&gt;PFYDate,0,IF(LH_ColPeriod=0,W141-U141+V141,SUMIFS(INDEX(LH_Data,0,LH_ColAcc),INDEX(LH_Data,0,LH_ColFirst),$A141,INDEX(LH_Data,0,LH_ColSur),$B141,INDEX(LH_Data,0,LH_ColCat),BonusCat,INDEX(LH_Data,0,LH_ColPeriod),LH_OpenLabel)*UnitFactor))))</f>
        <v/>
      </c>
      <c r="U141" s="17" t="str">
        <f aca="false">IF(AJ141=0,"",IF(NOT(LH_Ready),"",SUMIFS(INDEX(LH_Data,0,LH_ColAcc),INDEX(LH_Data,0,LH_ColFirst),$A141,INDEX(LH_Data,0,LH_ColSur),$B141,INDEX(LH_Data,0,LH_ColCat),BonusCat,INDEX(LH_Data,0,LH_ColStart),"&gt;="&amp;AK141)*UnitFactor))</f>
        <v/>
      </c>
      <c r="V141" s="17" t="str">
        <f aca="false">IF(AJ141=0,"",IF(NOT(LH_Ready),"",SUMIFS(INDEX(LH_Data,0,LH_ColTaken),INDEX(LH_Data,0,LH_ColFirst),$A141,INDEX(LH_Data,0,LH_ColSur),$B141,INDEX(LH_Data,0,LH_ColCat),BonusCat,INDEX(LH_Data,0,LH_ColStart),"&gt;="&amp;AK141)*UnitFactor))</f>
        <v/>
      </c>
      <c r="W141" s="17" t="str">
        <f aca="false">IF(AJ141=0,"",IF(NOT(LH_Ready),"",IF(BG141=0,0,INDEX(INDEX(LH_Data,0,LH_ColClose),BG141-1)*UnitFactor)))</f>
        <v/>
      </c>
      <c r="X141" s="17" t="str">
        <f aca="false">IF(AJ141=0,"",(MAX(0,BC141-BP141)-MAX(0,BD141-BP141))*HoursPerDay)</f>
        <v/>
      </c>
      <c r="Y141" s="17"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16" t="str">
        <f aca="false">IF(OR(AJ141=0,Y141=""),"",IF(Y141&gt;0,"Yes","No"))</f>
        <v/>
      </c>
      <c r="AA141" s="16"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17" t="str">
        <f aca="false">IF(OR(AJ141=0,T141=""),"",MAX(0,BD141-BP141)*HoursPerDay-T141)</f>
        <v/>
      </c>
      <c r="AC141" s="16" t="str">
        <f aca="false">IF(AJ141=0,"",BF141)</f>
        <v/>
      </c>
      <c r="AD141" s="16"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17" t="str">
        <f aca="false">IF(AJ141=0,"",O141-MAX(0,BK141-BP141))</f>
        <v/>
      </c>
      <c r="AF141" s="14" t="str">
        <f aca="false">IF(OR(AJ141=0,AE141="",N(AE141)=0,BL141=""),"",EDATE(AK141,BL141))</f>
        <v/>
      </c>
      <c r="AG141" s="17" t="str">
        <f aca="false">IF(AJ141=0,"",MIN(BC141,BP141))</f>
        <v/>
      </c>
      <c r="AH141" s="12"/>
      <c r="AI141" s="12"/>
      <c r="AJ141" s="16" t="n">
        <f aca="false">IF(OR(LEN($A141&amp;$B141)=0,$F141=""),0,1)</f>
        <v>0</v>
      </c>
      <c r="AK141" s="14"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16" t="str">
        <f aca="false">IF(AJ141=0,"",COUNT($G141:$I141))</f>
        <v/>
      </c>
      <c r="AM141" s="14" t="str">
        <f aca="false">IF(AJ141=0,"",IFERROR(SMALL($G141:$I141,1),""))</f>
        <v/>
      </c>
      <c r="AN141" s="14" t="str">
        <f aca="false">IF(AJ141=0,"",IFERROR(SMALL($G141:$I141,2),""))</f>
        <v/>
      </c>
      <c r="AO141" s="14" t="str">
        <f aca="false">IF(AJ141=0,"",IFERROR(SMALL($G141:$I141,3),""))</f>
        <v/>
      </c>
      <c r="AP141" s="16" t="str">
        <f aca="false">IF(AJ141=0,"",IF(AM141="","",IF(AM141=$H141,"Part-Time",IF(AM141=$I141,"Full-Time","Casual"))))</f>
        <v/>
      </c>
      <c r="AQ141" s="16" t="str">
        <f aca="false">IF(AJ141=0,"",IF(AN141="","",IF(AN141=$H141,"Part-Time",IF(AN141=$I141,"Full-Time","Casual"))))</f>
        <v/>
      </c>
      <c r="AR141" s="16" t="str">
        <f aca="false">IF(AJ141=0,"",IF(AO141="","",IF(AO141=$H141,"Part-Time",IF(AO141=$I141,"Full-Time","Casual"))))</f>
        <v/>
      </c>
      <c r="AS141" s="16"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16" t="str">
        <f aca="false">IF(AJ141=0,"",IF(AL141&lt;2,"",IF(OR(ISNUMBER(SEARCH("full",AQ141)),UPPER(TRIM(AQ141))="FT",UPPER(TRIM(AQ141))="FTE"),"FT",IF(AND(OR(ISNUMBER(SEARCH("part",AQ141)),UPPER(TRIM(AQ141))="PT",UPPER(TRIM(AQ141))="PTE"),Apply2026="Yes",OR($P141="",N($P141)&gt;=PT_MinHours)),"PT","None"))))</f>
        <v/>
      </c>
      <c r="AU141" s="16" t="str">
        <f aca="false">IF(AJ141=0,"",IF(AL141&lt;3,"",IF(OR(ISNUMBER(SEARCH("full",AR141)),UPPER(TRIM(AR141))="FT",UPPER(TRIM(AR141))="FTE"),"FT",IF(AND(OR(ISNUMBER(SEARCH("part",AR141)),UPPER(TRIM(AR141))="PT",UPPER(TRIM(AR141))="PTE"),Apply2026="Yes",OR($P141="",N($P141)&gt;=PT_MinHours)),"PT","None"))))</f>
        <v/>
      </c>
      <c r="AV141" s="16" t="str">
        <f aca="false">IF(AJ141=0,"",IF(AND(AL141&gt;=3,AO141&lt;=AsOfDate),AU141,IF(AND(AL141&gt;=2,AN141&lt;=AsOfDate),AT141,AS141)))</f>
        <v/>
      </c>
      <c r="AW141" s="16" t="str">
        <f aca="false">IF(AJ141=0,"",IF(AsOfDate&lt;AK141,-1,12*(YEAR(AsOfDate)-YEAR(AK141))+MONTH(AsOfDate)-MONTH(AK141)-IF(DAY(AsOfDate)&lt;MIN(DAY(AK141),DAY(EOMONTH(AsOfDate,0))),1,0)))</f>
        <v/>
      </c>
      <c r="AX141" s="16" t="str">
        <f aca="false">IF(AJ141=0,"",IF(OR(AL141&lt;2,AN141&gt;AsOfDate),AW141,IF((AN141-1)&lt;AK141,-1,12*(YEAR((AN141-1))-YEAR(AK141))+MONTH((AN141-1))-MONTH(AK141)-IF(DAY((AN141-1))&lt;MIN(DAY(AK141),DAY(EOMONTH((AN141-1),0))),1,0))))</f>
        <v/>
      </c>
      <c r="AY141" s="16" t="str">
        <f aca="false">IF(AJ141=0,"",IF(OR(AL141&lt;3,AO141&gt;AsOfDate),AW141,IF((AO141-1)&lt;AK141,-1,12*(YEAR((AO141-1))-YEAR(AK141))+MONTH((AO141-1))-MONTH(AK141)-IF(DAY((AO141-1))&lt;MIN(DAY(AK141),DAY(EOMONTH((AO141-1),0))),1,0))))</f>
        <v/>
      </c>
      <c r="AZ141" s="16" t="str">
        <f aca="false">IF(AJ141=0,"",IF(PFYDate&lt;AK141,-1,12*(YEAR(PFYDate)-YEAR(AK141))+MONTH(PFYDate)-MONTH(AK141)-IF(DAY(PFYDate)&lt;MIN(DAY(AK141),DAY(EOMONTH(PFYDate,0))),1,0)))</f>
        <v/>
      </c>
      <c r="BA141" s="16" t="str">
        <f aca="false">IF(AJ141=0,"",IF(OR(AL141&lt;2,AN141&gt;PFYDate),AZ141,IF((AN141-1)&lt;AK141,-1,12*(YEAR((AN141-1))-YEAR(AK141))+MONTH((AN141-1))-MONTH(AK141)-IF(DAY((AN141-1))&lt;MIN(DAY(AK141),DAY(EOMONTH((AN141-1),0))),1,0))))</f>
        <v/>
      </c>
      <c r="BB141" s="16" t="str">
        <f aca="false">IF(AJ141=0,"",IF(OR(AL141&lt;3,AO141&gt;PFYDate),AZ141,IF((AO141-1)&lt;AK141,-1,12*(YEAR((AO141-1))-YEAR(AK141))+MONTH((AO141-1))-MONTH(AK141)-IF(DAY((AO141-1))&lt;MIN(DAY(AK141),DAY(EOMONTH((AO141-1),0))),1,0))))</f>
        <v/>
      </c>
      <c r="BC141" s="16"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16"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16" t="str">
        <f aca="false">IF(AJ141=0,"",IF(AV141="FT",IF(AW141&lt;FT_First,FT_First,IF(AW141&lt;FT_Y5,MIN(FT_Y5,FT_First+FT_Int1*(INT((AW141-FT_First)/FT_Int1)+1)),FT_Y5+12*INT((AW141-FT_Y5)/12)+FT_Int2*(INT(MOD(AW141-FT_Y5,12)/FT_Int2)+1))),IF(AV141="PT",IF(AW141&lt;PT_First,PT_First,PT_First+PT_Int*(INT((AW141-PT_First)/PT_Int)+1)),"")))</f>
        <v/>
      </c>
      <c r="BF141" s="16" t="str">
        <f aca="false">IF(AJ141=0,"",IF(NOT(LH_Ready),0,COUNTIFS(INDEX(LH_Data,0,LH_ColFirst),$A141,INDEX(LH_Data,0,LH_ColSur),$B141,INDEX(LH_Data,0,LH_ColCat),BonusCat)))</f>
        <v/>
      </c>
      <c r="BG141" s="16" t="str">
        <f aca="false">IF(AJ141=0,"",IF(OR(NOT(LH_Ready),BF141=0),0,SUMPRODUCT(MAX((INDEX(LH_Data,0,LH_ColFirst)=$A141)*(INDEX(LH_Data,0,LH_ColSur)=$B141)*(INDEX(LH_Data,0,LH_ColCat)=BonusCat)*ROW(LH_Data)))))</f>
        <v/>
      </c>
      <c r="BH141" s="16" t="str">
        <f aca="false">IF(AJ141=0,"",IF(EOMONTH(AsOfDate,-1)&lt;AK141,-1,12*(YEAR(EOMONTH(AsOfDate,-1))-YEAR(AK141))+MONTH(EOMONTH(AsOfDate,-1))-MONTH(AK141)-IF(DAY(EOMONTH(AsOfDate,-1))&lt;MIN(DAY(AK141),DAY(EOMONTH(EOMONTH(AsOfDate,-1),0))),1,0)))</f>
        <v/>
      </c>
      <c r="BI141" s="16" t="str">
        <f aca="false">IF(AJ141=0,"",IF(OR(AL141&lt;2,AN141&gt;EOMONTH(AsOfDate,-1)),BH141,IF((AN141-1)&lt;AK141,-1,12*(YEAR((AN141-1))-YEAR(AK141))+MONTH((AN141-1))-MONTH(AK141)-IF(DAY((AN141-1))&lt;MIN(DAY(AK141),DAY(EOMONTH((AN141-1),0))),1,0))))</f>
        <v/>
      </c>
      <c r="BJ141" s="16" t="str">
        <f aca="false">IF(AJ141=0,"",IF(OR(AL141&lt;3,AO141&gt;EOMONTH(AsOfDate,-1)),BH141,IF((AO141-1)&lt;AK141,-1,12*(YEAR((AO141-1))-YEAR(AK141))+MONTH((AO141-1))-MONTH(AK141)-IF(DAY((AO141-1))&lt;MIN(DAY(AK141),DAY(EOMONTH((AO141-1),0))),1,0))))</f>
        <v/>
      </c>
      <c r="BK141" s="16"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16" t="str">
        <f aca="false">IF(AJ141=0,"",IF(AV141="FT",IF(AW141&lt;FT_First,"",IF(AW141&lt;FT_Y5,FT_First+FT_Int1*INT((AW141-FT_First)/FT_Int1),FT_Y5+FT_Int2*INT((AW141-FT_Y5)/FT_Int2))),IF(AV141="PT",IF(AW141&lt;PT_First,"",PT_First+PT_Int*INT((AW141-PT_First)/PT_Int)),"")))</f>
        <v/>
      </c>
      <c r="BM141" s="16" t="str">
        <f aca="false">IF(AJ141=0,"",IF((SchemeStart-1)&lt;AK141,-1,12*(YEAR((SchemeStart-1))-YEAR(AK141))+MONTH((SchemeStart-1))-MONTH(AK141)-IF(DAY((SchemeStart-1))&lt;MIN(DAY(AK141),DAY(EOMONTH((SchemeStart-1),0))),1,0)))</f>
        <v/>
      </c>
      <c r="BN141" s="16" t="str">
        <f aca="false">IF(AJ141=0,"",IF(OR(AL141&lt;2,AN141&gt;(SchemeStart-1)),BM141,IF((AN141-1)&lt;AK141,-1,12*(YEAR((AN141-1))-YEAR(AK141))+MONTH((AN141-1))-MONTH(AK141)-IF(DAY((AN141-1))&lt;MIN(DAY(AK141),DAY(EOMONTH((AN141-1),0))),1,0))))</f>
        <v/>
      </c>
      <c r="BO141" s="16" t="str">
        <f aca="false">IF(AJ141=0,"",IF(OR(AL141&lt;3,AO141&gt;(SchemeStart-1)),BM141,IF((AO141-1)&lt;AK141,-1,12*(YEAR((AO141-1))-YEAR(AK141))+MONTH((AO141-1))-MONTH(AK141)-IF(DAY((AO141-1))&lt;MIN(DAY(AK141),DAY(EOMONTH((AO141-1),0))),1,0))))</f>
        <v/>
      </c>
      <c r="BP141" s="16"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12"/>
      <c r="B142" s="12"/>
      <c r="C142" s="12"/>
      <c r="D142" s="13"/>
      <c r="E142" s="14" t="str">
        <f aca="false">IF(OR(AJ142=0,$D142=""),"",DATE(YEAR(AsOfDate)+IF(DATE(YEAR(AsOfDate),MONTH($D142),DAY($D142))&lt;=AsOfDate,1,0),MONTH($D142),DAY($D142)))</f>
        <v/>
      </c>
      <c r="F142" s="13"/>
      <c r="G142" s="13"/>
      <c r="H142" s="13"/>
      <c r="I142" s="13"/>
      <c r="J142" s="13"/>
      <c r="K142" s="14" t="str">
        <f aca="false">IF(AJ142=0,"",DATE(YEAR(AsOfDate)+IF(DATE(YEAR(AsOfDate),MONTH(AK142),DAY(AK142))&lt;=AsOfDate,1,0),MONTH(AK142),DAY(AK142)))</f>
        <v/>
      </c>
      <c r="L142" s="15" t="str">
        <f aca="false">IF(AJ142=0,"",ROUND((AsOfDate-AK142)/365.25,1))</f>
        <v/>
      </c>
      <c r="M142" s="16" t="str">
        <f aca="false">IF(AJ142=0,"",IF(AsOfDate&lt;AK142,"-",DATEDIF(AK142,AsOfDate,"y")&amp;"y "&amp;DATEDIF(AK142,AsOfDate,"ym")&amp;"m "&amp;DATEDIF(AK142,AsOfDate,"md")&amp;"d"))</f>
        <v/>
      </c>
      <c r="N142" s="17" t="str">
        <f aca="false">IF(AJ142=0,"",O142*HoursPerDay)</f>
        <v/>
      </c>
      <c r="O142" s="17" t="str">
        <f aca="false">IF(AJ142=0,"",MAX(0,BC142-BP142))</f>
        <v/>
      </c>
      <c r="P142" s="18"/>
      <c r="Q142" s="16"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16" t="str">
        <f aca="false">IF(AJ142=0,"",IF(AV142="None",IF(O142&gt;0,"No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IF(AJ142=0,"",IF(AV142="None","",EDATE(AK142,BE142)))</f>
        <v/>
      </c>
      <c r="T142" s="17" t="str">
        <f aca="false">IF(AJ142=0,"",IF(NOT(LH_Ready),"",IF($F142&gt;PFYDate,0,IF(LH_ColPeriod=0,W142-U142+V142,SUMIFS(INDEX(LH_Data,0,LH_ColAcc),INDEX(LH_Data,0,LH_ColFirst),$A142,INDEX(LH_Data,0,LH_ColSur),$B142,INDEX(LH_Data,0,LH_ColCat),BonusCat,INDEX(LH_Data,0,LH_ColPeriod),LH_OpenLabel)*UnitFactor))))</f>
        <v/>
      </c>
      <c r="U142" s="17" t="str">
        <f aca="false">IF(AJ142=0,"",IF(NOT(LH_Ready),"",SUMIFS(INDEX(LH_Data,0,LH_ColAcc),INDEX(LH_Data,0,LH_ColFirst),$A142,INDEX(LH_Data,0,LH_ColSur),$B142,INDEX(LH_Data,0,LH_ColCat),BonusCat,INDEX(LH_Data,0,LH_ColStart),"&gt;="&amp;AK142)*UnitFactor))</f>
        <v/>
      </c>
      <c r="V142" s="17" t="str">
        <f aca="false">IF(AJ142=0,"",IF(NOT(LH_Ready),"",SUMIFS(INDEX(LH_Data,0,LH_ColTaken),INDEX(LH_Data,0,LH_ColFirst),$A142,INDEX(LH_Data,0,LH_ColSur),$B142,INDEX(LH_Data,0,LH_ColCat),BonusCat,INDEX(LH_Data,0,LH_ColStart),"&gt;="&amp;AK142)*UnitFactor))</f>
        <v/>
      </c>
      <c r="W142" s="17" t="str">
        <f aca="false">IF(AJ142=0,"",IF(NOT(LH_Ready),"",IF(BG142=0,0,INDEX(INDEX(LH_Data,0,LH_ColClose),BG142-1)*UnitFactor)))</f>
        <v/>
      </c>
      <c r="X142" s="17" t="str">
        <f aca="false">IF(AJ142=0,"",(MAX(0,BC142-BP142)-MAX(0,BD142-BP142))*HoursPerDay)</f>
        <v/>
      </c>
      <c r="Y142" s="17"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16" t="str">
        <f aca="false">IF(OR(AJ142=0,Y142=""),"",IF(Y142&gt;0,"Yes","No"))</f>
        <v/>
      </c>
      <c r="AA142" s="16"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17" t="str">
        <f aca="false">IF(OR(AJ142=0,T142=""),"",MAX(0,BD142-BP142)*HoursPerDay-T142)</f>
        <v/>
      </c>
      <c r="AC142" s="16" t="str">
        <f aca="false">IF(AJ142=0,"",BF142)</f>
        <v/>
      </c>
      <c r="AD142" s="16"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17" t="str">
        <f aca="false">IF(AJ142=0,"",O142-MAX(0,BK142-BP142))</f>
        <v/>
      </c>
      <c r="AF142" s="14" t="str">
        <f aca="false">IF(OR(AJ142=0,AE142="",N(AE142)=0,BL142=""),"",EDATE(AK142,BL142))</f>
        <v/>
      </c>
      <c r="AG142" s="17" t="str">
        <f aca="false">IF(AJ142=0,"",MIN(BC142,BP142))</f>
        <v/>
      </c>
      <c r="AH142" s="12"/>
      <c r="AI142" s="12"/>
      <c r="AJ142" s="16" t="n">
        <f aca="false">IF(OR(LEN($A142&amp;$B142)=0,$F142=""),0,1)</f>
        <v>0</v>
      </c>
      <c r="AK142" s="14"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16" t="str">
        <f aca="false">IF(AJ142=0,"",COUNT($G142:$I142))</f>
        <v/>
      </c>
      <c r="AM142" s="14" t="str">
        <f aca="false">IF(AJ142=0,"",IFERROR(SMALL($G142:$I142,1),""))</f>
        <v/>
      </c>
      <c r="AN142" s="14" t="str">
        <f aca="false">IF(AJ142=0,"",IFERROR(SMALL($G142:$I142,2),""))</f>
        <v/>
      </c>
      <c r="AO142" s="14" t="str">
        <f aca="false">IF(AJ142=0,"",IFERROR(SMALL($G142:$I142,3),""))</f>
        <v/>
      </c>
      <c r="AP142" s="16" t="str">
        <f aca="false">IF(AJ142=0,"",IF(AM142="","",IF(AM142=$H142,"Part-Time",IF(AM142=$I142,"Full-Time","Casual"))))</f>
        <v/>
      </c>
      <c r="AQ142" s="16" t="str">
        <f aca="false">IF(AJ142=0,"",IF(AN142="","",IF(AN142=$H142,"Part-Time",IF(AN142=$I142,"Full-Time","Casual"))))</f>
        <v/>
      </c>
      <c r="AR142" s="16" t="str">
        <f aca="false">IF(AJ142=0,"",IF(AO142="","",IF(AO142=$H142,"Part-Time",IF(AO142=$I142,"Full-Time","Casual"))))</f>
        <v/>
      </c>
      <c r="AS142" s="16"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16" t="str">
        <f aca="false">IF(AJ142=0,"",IF(AL142&lt;2,"",IF(OR(ISNUMBER(SEARCH("full",AQ142)),UPPER(TRIM(AQ142))="FT",UPPER(TRIM(AQ142))="FTE"),"FT",IF(AND(OR(ISNUMBER(SEARCH("part",AQ142)),UPPER(TRIM(AQ142))="PT",UPPER(TRIM(AQ142))="PTE"),Apply2026="Yes",OR($P142="",N($P142)&gt;=PT_MinHours)),"PT","None"))))</f>
        <v/>
      </c>
      <c r="AU142" s="16" t="str">
        <f aca="false">IF(AJ142=0,"",IF(AL142&lt;3,"",IF(OR(ISNUMBER(SEARCH("full",AR142)),UPPER(TRIM(AR142))="FT",UPPER(TRIM(AR142))="FTE"),"FT",IF(AND(OR(ISNUMBER(SEARCH("part",AR142)),UPPER(TRIM(AR142))="PT",UPPER(TRIM(AR142))="PTE"),Apply2026="Yes",OR($P142="",N($P142)&gt;=PT_MinHours)),"PT","None"))))</f>
        <v/>
      </c>
      <c r="AV142" s="16" t="str">
        <f aca="false">IF(AJ142=0,"",IF(AND(AL142&gt;=3,AO142&lt;=AsOfDate),AU142,IF(AND(AL142&gt;=2,AN142&lt;=AsOfDate),AT142,AS142)))</f>
        <v/>
      </c>
      <c r="AW142" s="16" t="str">
        <f aca="false">IF(AJ142=0,"",IF(AsOfDate&lt;AK142,-1,12*(YEAR(AsOfDate)-YEAR(AK142))+MONTH(AsOfDate)-MONTH(AK142)-IF(DAY(AsOfDate)&lt;MIN(DAY(AK142),DAY(EOMONTH(AsOfDate,0))),1,0)))</f>
        <v/>
      </c>
      <c r="AX142" s="16" t="str">
        <f aca="false">IF(AJ142=0,"",IF(OR(AL142&lt;2,AN142&gt;AsOfDate),AW142,IF((AN142-1)&lt;AK142,-1,12*(YEAR((AN142-1))-YEAR(AK142))+MONTH((AN142-1))-MONTH(AK142)-IF(DAY((AN142-1))&lt;MIN(DAY(AK142),DAY(EOMONTH((AN142-1),0))),1,0))))</f>
        <v/>
      </c>
      <c r="AY142" s="16" t="str">
        <f aca="false">IF(AJ142=0,"",IF(OR(AL142&lt;3,AO142&gt;AsOfDate),AW142,IF((AO142-1)&lt;AK142,-1,12*(YEAR((AO142-1))-YEAR(AK142))+MONTH((AO142-1))-MONTH(AK142)-IF(DAY((AO142-1))&lt;MIN(DAY(AK142),DAY(EOMONTH((AO142-1),0))),1,0))))</f>
        <v/>
      </c>
      <c r="AZ142" s="16" t="str">
        <f aca="false">IF(AJ142=0,"",IF(PFYDate&lt;AK142,-1,12*(YEAR(PFYDate)-YEAR(AK142))+MONTH(PFYDate)-MONTH(AK142)-IF(DAY(PFYDate)&lt;MIN(DAY(AK142),DAY(EOMONTH(PFYDate,0))),1,0)))</f>
        <v/>
      </c>
      <c r="BA142" s="16" t="str">
        <f aca="false">IF(AJ142=0,"",IF(OR(AL142&lt;2,AN142&gt;PFYDate),AZ142,IF((AN142-1)&lt;AK142,-1,12*(YEAR((AN142-1))-YEAR(AK142))+MONTH((AN142-1))-MONTH(AK142)-IF(DAY((AN142-1))&lt;MIN(DAY(AK142),DAY(EOMONTH((AN142-1),0))),1,0))))</f>
        <v/>
      </c>
      <c r="BB142" s="16" t="str">
        <f aca="false">IF(AJ142=0,"",IF(OR(AL142&lt;3,AO142&gt;PFYDate),AZ142,IF((AO142-1)&lt;AK142,-1,12*(YEAR((AO142-1))-YEAR(AK142))+MONTH((AO142-1))-MONTH(AK142)-IF(DAY((AO142-1))&lt;MIN(DAY(AK142),DAY(EOMONTH((AO142-1),0))),1,0))))</f>
        <v/>
      </c>
      <c r="BC142" s="16"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16"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16" t="str">
        <f aca="false">IF(AJ142=0,"",IF(AV142="FT",IF(AW142&lt;FT_First,FT_First,IF(AW142&lt;FT_Y5,MIN(FT_Y5,FT_First+FT_Int1*(INT((AW142-FT_First)/FT_Int1)+1)),FT_Y5+12*INT((AW142-FT_Y5)/12)+FT_Int2*(INT(MOD(AW142-FT_Y5,12)/FT_Int2)+1))),IF(AV142="PT",IF(AW142&lt;PT_First,PT_First,PT_First+PT_Int*(INT((AW142-PT_First)/PT_Int)+1)),"")))</f>
        <v/>
      </c>
      <c r="BF142" s="16" t="str">
        <f aca="false">IF(AJ142=0,"",IF(NOT(LH_Ready),0,COUNTIFS(INDEX(LH_Data,0,LH_ColFirst),$A142,INDEX(LH_Data,0,LH_ColSur),$B142,INDEX(LH_Data,0,LH_ColCat),BonusCat)))</f>
        <v/>
      </c>
      <c r="BG142" s="16" t="str">
        <f aca="false">IF(AJ142=0,"",IF(OR(NOT(LH_Ready),BF142=0),0,SUMPRODUCT(MAX((INDEX(LH_Data,0,LH_ColFirst)=$A142)*(INDEX(LH_Data,0,LH_ColSur)=$B142)*(INDEX(LH_Data,0,LH_ColCat)=BonusCat)*ROW(LH_Data)))))</f>
        <v/>
      </c>
      <c r="BH142" s="16" t="str">
        <f aca="false">IF(AJ142=0,"",IF(EOMONTH(AsOfDate,-1)&lt;AK142,-1,12*(YEAR(EOMONTH(AsOfDate,-1))-YEAR(AK142))+MONTH(EOMONTH(AsOfDate,-1))-MONTH(AK142)-IF(DAY(EOMONTH(AsOfDate,-1))&lt;MIN(DAY(AK142),DAY(EOMONTH(EOMONTH(AsOfDate,-1),0))),1,0)))</f>
        <v/>
      </c>
      <c r="BI142" s="16" t="str">
        <f aca="false">IF(AJ142=0,"",IF(OR(AL142&lt;2,AN142&gt;EOMONTH(AsOfDate,-1)),BH142,IF((AN142-1)&lt;AK142,-1,12*(YEAR((AN142-1))-YEAR(AK142))+MONTH((AN142-1))-MONTH(AK142)-IF(DAY((AN142-1))&lt;MIN(DAY(AK142),DAY(EOMONTH((AN142-1),0))),1,0))))</f>
        <v/>
      </c>
      <c r="BJ142" s="16" t="str">
        <f aca="false">IF(AJ142=0,"",IF(OR(AL142&lt;3,AO142&gt;EOMONTH(AsOfDate,-1)),BH142,IF((AO142-1)&lt;AK142,-1,12*(YEAR((AO142-1))-YEAR(AK142))+MONTH((AO142-1))-MONTH(AK142)-IF(DAY((AO142-1))&lt;MIN(DAY(AK142),DAY(EOMONTH((AO142-1),0))),1,0))))</f>
        <v/>
      </c>
      <c r="BK142" s="16"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16" t="str">
        <f aca="false">IF(AJ142=0,"",IF(AV142="FT",IF(AW142&lt;FT_First,"",IF(AW142&lt;FT_Y5,FT_First+FT_Int1*INT((AW142-FT_First)/FT_Int1),FT_Y5+FT_Int2*INT((AW142-FT_Y5)/FT_Int2))),IF(AV142="PT",IF(AW142&lt;PT_First,"",PT_First+PT_Int*INT((AW142-PT_First)/PT_Int)),"")))</f>
        <v/>
      </c>
      <c r="BM142" s="16" t="str">
        <f aca="false">IF(AJ142=0,"",IF((SchemeStart-1)&lt;AK142,-1,12*(YEAR((SchemeStart-1))-YEAR(AK142))+MONTH((SchemeStart-1))-MONTH(AK142)-IF(DAY((SchemeStart-1))&lt;MIN(DAY(AK142),DAY(EOMONTH((SchemeStart-1),0))),1,0)))</f>
        <v/>
      </c>
      <c r="BN142" s="16" t="str">
        <f aca="false">IF(AJ142=0,"",IF(OR(AL142&lt;2,AN142&gt;(SchemeStart-1)),BM142,IF((AN142-1)&lt;AK142,-1,12*(YEAR((AN142-1))-YEAR(AK142))+MONTH((AN142-1))-MONTH(AK142)-IF(DAY((AN142-1))&lt;MIN(DAY(AK142),DAY(EOMONTH((AN142-1),0))),1,0))))</f>
        <v/>
      </c>
      <c r="BO142" s="16" t="str">
        <f aca="false">IF(AJ142=0,"",IF(OR(AL142&lt;3,AO142&gt;(SchemeStart-1)),BM142,IF((AO142-1)&lt;AK142,-1,12*(YEAR((AO142-1))-YEAR(AK142))+MONTH((AO142-1))-MONTH(AK142)-IF(DAY((AO142-1))&lt;MIN(DAY(AK142),DAY(EOMONTH((AO142-1),0))),1,0))))</f>
        <v/>
      </c>
      <c r="BP142" s="16"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12"/>
      <c r="B143" s="12"/>
      <c r="C143" s="12"/>
      <c r="D143" s="13"/>
      <c r="E143" s="14" t="str">
        <f aca="false">IF(OR(AJ143=0,$D143=""),"",DATE(YEAR(AsOfDate)+IF(DATE(YEAR(AsOfDate),MONTH($D143),DAY($D143))&lt;=AsOfDate,1,0),MONTH($D143),DAY($D143)))</f>
        <v/>
      </c>
      <c r="F143" s="13"/>
      <c r="G143" s="13"/>
      <c r="H143" s="13"/>
      <c r="I143" s="13"/>
      <c r="J143" s="13"/>
      <c r="K143" s="14" t="str">
        <f aca="false">IF(AJ143=0,"",DATE(YEAR(AsOfDate)+IF(DATE(YEAR(AsOfDate),MONTH(AK143),DAY(AK143))&lt;=AsOfDate,1,0),MONTH(AK143),DAY(AK143)))</f>
        <v/>
      </c>
      <c r="L143" s="15" t="str">
        <f aca="false">IF(AJ143=0,"",ROUND((AsOfDate-AK143)/365.25,1))</f>
        <v/>
      </c>
      <c r="M143" s="16" t="str">
        <f aca="false">IF(AJ143=0,"",IF(AsOfDate&lt;AK143,"-",DATEDIF(AK143,AsOfDate,"y")&amp;"y "&amp;DATEDIF(AK143,AsOfDate,"ym")&amp;"m "&amp;DATEDIF(AK143,AsOfDate,"md")&amp;"d"))</f>
        <v/>
      </c>
      <c r="N143" s="17" t="str">
        <f aca="false">IF(AJ143=0,"",O143*HoursPerDay)</f>
        <v/>
      </c>
      <c r="O143" s="17" t="str">
        <f aca="false">IF(AJ143=0,"",MAX(0,BC143-BP143))</f>
        <v/>
      </c>
      <c r="P143" s="18"/>
      <c r="Q143" s="16"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16" t="str">
        <f aca="false">IF(AJ143=0,"",IF(AV143="None",IF(O143&gt;0,"No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IF(AJ143=0,"",IF(AV143="None","",EDATE(AK143,BE143)))</f>
        <v/>
      </c>
      <c r="T143" s="17" t="str">
        <f aca="false">IF(AJ143=0,"",IF(NOT(LH_Ready),"",IF($F143&gt;PFYDate,0,IF(LH_ColPeriod=0,W143-U143+V143,SUMIFS(INDEX(LH_Data,0,LH_ColAcc),INDEX(LH_Data,0,LH_ColFirst),$A143,INDEX(LH_Data,0,LH_ColSur),$B143,INDEX(LH_Data,0,LH_ColCat),BonusCat,INDEX(LH_Data,0,LH_ColPeriod),LH_OpenLabel)*UnitFactor))))</f>
        <v/>
      </c>
      <c r="U143" s="17" t="str">
        <f aca="false">IF(AJ143=0,"",IF(NOT(LH_Ready),"",SUMIFS(INDEX(LH_Data,0,LH_ColAcc),INDEX(LH_Data,0,LH_ColFirst),$A143,INDEX(LH_Data,0,LH_ColSur),$B143,INDEX(LH_Data,0,LH_ColCat),BonusCat,INDEX(LH_Data,0,LH_ColStart),"&gt;="&amp;AK143)*UnitFactor))</f>
        <v/>
      </c>
      <c r="V143" s="17" t="str">
        <f aca="false">IF(AJ143=0,"",IF(NOT(LH_Ready),"",SUMIFS(INDEX(LH_Data,0,LH_ColTaken),INDEX(LH_Data,0,LH_ColFirst),$A143,INDEX(LH_Data,0,LH_ColSur),$B143,INDEX(LH_Data,0,LH_ColCat),BonusCat,INDEX(LH_Data,0,LH_ColStart),"&gt;="&amp;AK143)*UnitFactor))</f>
        <v/>
      </c>
      <c r="W143" s="17" t="str">
        <f aca="false">IF(AJ143=0,"",IF(NOT(LH_Ready),"",IF(BG143=0,0,INDEX(INDEX(LH_Data,0,LH_ColClose),BG143-1)*UnitFactor)))</f>
        <v/>
      </c>
      <c r="X143" s="17" t="str">
        <f aca="false">IF(AJ143=0,"",(MAX(0,BC143-BP143)-MAX(0,BD143-BP143))*HoursPerDay)</f>
        <v/>
      </c>
      <c r="Y143" s="17"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16" t="str">
        <f aca="false">IF(OR(AJ143=0,Y143=""),"",IF(Y143&gt;0,"Yes","No"))</f>
        <v/>
      </c>
      <c r="AA143" s="16"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17" t="str">
        <f aca="false">IF(OR(AJ143=0,T143=""),"",MAX(0,BD143-BP143)*HoursPerDay-T143)</f>
        <v/>
      </c>
      <c r="AC143" s="16" t="str">
        <f aca="false">IF(AJ143=0,"",BF143)</f>
        <v/>
      </c>
      <c r="AD143" s="16"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17" t="str">
        <f aca="false">IF(AJ143=0,"",O143-MAX(0,BK143-BP143))</f>
        <v/>
      </c>
      <c r="AF143" s="14" t="str">
        <f aca="false">IF(OR(AJ143=0,AE143="",N(AE143)=0,BL143=""),"",EDATE(AK143,BL143))</f>
        <v/>
      </c>
      <c r="AG143" s="17" t="str">
        <f aca="false">IF(AJ143=0,"",MIN(BC143,BP143))</f>
        <v/>
      </c>
      <c r="AH143" s="12"/>
      <c r="AI143" s="12"/>
      <c r="AJ143" s="16" t="n">
        <f aca="false">IF(OR(LEN($A143&amp;$B143)=0,$F143=""),0,1)</f>
        <v>0</v>
      </c>
      <c r="AK143" s="14"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16" t="str">
        <f aca="false">IF(AJ143=0,"",COUNT($G143:$I143))</f>
        <v/>
      </c>
      <c r="AM143" s="14" t="str">
        <f aca="false">IF(AJ143=0,"",IFERROR(SMALL($G143:$I143,1),""))</f>
        <v/>
      </c>
      <c r="AN143" s="14" t="str">
        <f aca="false">IF(AJ143=0,"",IFERROR(SMALL($G143:$I143,2),""))</f>
        <v/>
      </c>
      <c r="AO143" s="14" t="str">
        <f aca="false">IF(AJ143=0,"",IFERROR(SMALL($G143:$I143,3),""))</f>
        <v/>
      </c>
      <c r="AP143" s="16" t="str">
        <f aca="false">IF(AJ143=0,"",IF(AM143="","",IF(AM143=$H143,"Part-Time",IF(AM143=$I143,"Full-Time","Casual"))))</f>
        <v/>
      </c>
      <c r="AQ143" s="16" t="str">
        <f aca="false">IF(AJ143=0,"",IF(AN143="","",IF(AN143=$H143,"Part-Time",IF(AN143=$I143,"Full-Time","Casual"))))</f>
        <v/>
      </c>
      <c r="AR143" s="16" t="str">
        <f aca="false">IF(AJ143=0,"",IF(AO143="","",IF(AO143=$H143,"Part-Time",IF(AO143=$I143,"Full-Time","Casual"))))</f>
        <v/>
      </c>
      <c r="AS143" s="16"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16" t="str">
        <f aca="false">IF(AJ143=0,"",IF(AL143&lt;2,"",IF(OR(ISNUMBER(SEARCH("full",AQ143)),UPPER(TRIM(AQ143))="FT",UPPER(TRIM(AQ143))="FTE"),"FT",IF(AND(OR(ISNUMBER(SEARCH("part",AQ143)),UPPER(TRIM(AQ143))="PT",UPPER(TRIM(AQ143))="PTE"),Apply2026="Yes",OR($P143="",N($P143)&gt;=PT_MinHours)),"PT","None"))))</f>
        <v/>
      </c>
      <c r="AU143" s="16" t="str">
        <f aca="false">IF(AJ143=0,"",IF(AL143&lt;3,"",IF(OR(ISNUMBER(SEARCH("full",AR143)),UPPER(TRIM(AR143))="FT",UPPER(TRIM(AR143))="FTE"),"FT",IF(AND(OR(ISNUMBER(SEARCH("part",AR143)),UPPER(TRIM(AR143))="PT",UPPER(TRIM(AR143))="PTE"),Apply2026="Yes",OR($P143="",N($P143)&gt;=PT_MinHours)),"PT","None"))))</f>
        <v/>
      </c>
      <c r="AV143" s="16" t="str">
        <f aca="false">IF(AJ143=0,"",IF(AND(AL143&gt;=3,AO143&lt;=AsOfDate),AU143,IF(AND(AL143&gt;=2,AN143&lt;=AsOfDate),AT143,AS143)))</f>
        <v/>
      </c>
      <c r="AW143" s="16" t="str">
        <f aca="false">IF(AJ143=0,"",IF(AsOfDate&lt;AK143,-1,12*(YEAR(AsOfDate)-YEAR(AK143))+MONTH(AsOfDate)-MONTH(AK143)-IF(DAY(AsOfDate)&lt;MIN(DAY(AK143),DAY(EOMONTH(AsOfDate,0))),1,0)))</f>
        <v/>
      </c>
      <c r="AX143" s="16" t="str">
        <f aca="false">IF(AJ143=0,"",IF(OR(AL143&lt;2,AN143&gt;AsOfDate),AW143,IF((AN143-1)&lt;AK143,-1,12*(YEAR((AN143-1))-YEAR(AK143))+MONTH((AN143-1))-MONTH(AK143)-IF(DAY((AN143-1))&lt;MIN(DAY(AK143),DAY(EOMONTH((AN143-1),0))),1,0))))</f>
        <v/>
      </c>
      <c r="AY143" s="16" t="str">
        <f aca="false">IF(AJ143=0,"",IF(OR(AL143&lt;3,AO143&gt;AsOfDate),AW143,IF((AO143-1)&lt;AK143,-1,12*(YEAR((AO143-1))-YEAR(AK143))+MONTH((AO143-1))-MONTH(AK143)-IF(DAY((AO143-1))&lt;MIN(DAY(AK143),DAY(EOMONTH((AO143-1),0))),1,0))))</f>
        <v/>
      </c>
      <c r="AZ143" s="16" t="str">
        <f aca="false">IF(AJ143=0,"",IF(PFYDate&lt;AK143,-1,12*(YEAR(PFYDate)-YEAR(AK143))+MONTH(PFYDate)-MONTH(AK143)-IF(DAY(PFYDate)&lt;MIN(DAY(AK143),DAY(EOMONTH(PFYDate,0))),1,0)))</f>
        <v/>
      </c>
      <c r="BA143" s="16" t="str">
        <f aca="false">IF(AJ143=0,"",IF(OR(AL143&lt;2,AN143&gt;PFYDate),AZ143,IF((AN143-1)&lt;AK143,-1,12*(YEAR((AN143-1))-YEAR(AK143))+MONTH((AN143-1))-MONTH(AK143)-IF(DAY((AN143-1))&lt;MIN(DAY(AK143),DAY(EOMONTH((AN143-1),0))),1,0))))</f>
        <v/>
      </c>
      <c r="BB143" s="16" t="str">
        <f aca="false">IF(AJ143=0,"",IF(OR(AL143&lt;3,AO143&gt;PFYDate),AZ143,IF((AO143-1)&lt;AK143,-1,12*(YEAR((AO143-1))-YEAR(AK143))+MONTH((AO143-1))-MONTH(AK143)-IF(DAY((AO143-1))&lt;MIN(DAY(AK143),DAY(EOMONTH((AO143-1),0))),1,0))))</f>
        <v/>
      </c>
      <c r="BC143" s="16"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16"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16" t="str">
        <f aca="false">IF(AJ143=0,"",IF(AV143="FT",IF(AW143&lt;FT_First,FT_First,IF(AW143&lt;FT_Y5,MIN(FT_Y5,FT_First+FT_Int1*(INT((AW143-FT_First)/FT_Int1)+1)),FT_Y5+12*INT((AW143-FT_Y5)/12)+FT_Int2*(INT(MOD(AW143-FT_Y5,12)/FT_Int2)+1))),IF(AV143="PT",IF(AW143&lt;PT_First,PT_First,PT_First+PT_Int*(INT((AW143-PT_First)/PT_Int)+1)),"")))</f>
        <v/>
      </c>
      <c r="BF143" s="16" t="str">
        <f aca="false">IF(AJ143=0,"",IF(NOT(LH_Ready),0,COUNTIFS(INDEX(LH_Data,0,LH_ColFirst),$A143,INDEX(LH_Data,0,LH_ColSur),$B143,INDEX(LH_Data,0,LH_ColCat),BonusCat)))</f>
        <v/>
      </c>
      <c r="BG143" s="16" t="str">
        <f aca="false">IF(AJ143=0,"",IF(OR(NOT(LH_Ready),BF143=0),0,SUMPRODUCT(MAX((INDEX(LH_Data,0,LH_ColFirst)=$A143)*(INDEX(LH_Data,0,LH_ColSur)=$B143)*(INDEX(LH_Data,0,LH_ColCat)=BonusCat)*ROW(LH_Data)))))</f>
        <v/>
      </c>
      <c r="BH143" s="16" t="str">
        <f aca="false">IF(AJ143=0,"",IF(EOMONTH(AsOfDate,-1)&lt;AK143,-1,12*(YEAR(EOMONTH(AsOfDate,-1))-YEAR(AK143))+MONTH(EOMONTH(AsOfDate,-1))-MONTH(AK143)-IF(DAY(EOMONTH(AsOfDate,-1))&lt;MIN(DAY(AK143),DAY(EOMONTH(EOMONTH(AsOfDate,-1),0))),1,0)))</f>
        <v/>
      </c>
      <c r="BI143" s="16" t="str">
        <f aca="false">IF(AJ143=0,"",IF(OR(AL143&lt;2,AN143&gt;EOMONTH(AsOfDate,-1)),BH143,IF((AN143-1)&lt;AK143,-1,12*(YEAR((AN143-1))-YEAR(AK143))+MONTH((AN143-1))-MONTH(AK143)-IF(DAY((AN143-1))&lt;MIN(DAY(AK143),DAY(EOMONTH((AN143-1),0))),1,0))))</f>
        <v/>
      </c>
      <c r="BJ143" s="16" t="str">
        <f aca="false">IF(AJ143=0,"",IF(OR(AL143&lt;3,AO143&gt;EOMONTH(AsOfDate,-1)),BH143,IF((AO143-1)&lt;AK143,-1,12*(YEAR((AO143-1))-YEAR(AK143))+MONTH((AO143-1))-MONTH(AK143)-IF(DAY((AO143-1))&lt;MIN(DAY(AK143),DAY(EOMONTH((AO143-1),0))),1,0))))</f>
        <v/>
      </c>
      <c r="BK143" s="16"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16" t="str">
        <f aca="false">IF(AJ143=0,"",IF(AV143="FT",IF(AW143&lt;FT_First,"",IF(AW143&lt;FT_Y5,FT_First+FT_Int1*INT((AW143-FT_First)/FT_Int1),FT_Y5+FT_Int2*INT((AW143-FT_Y5)/FT_Int2))),IF(AV143="PT",IF(AW143&lt;PT_First,"",PT_First+PT_Int*INT((AW143-PT_First)/PT_Int)),"")))</f>
        <v/>
      </c>
      <c r="BM143" s="16" t="str">
        <f aca="false">IF(AJ143=0,"",IF((SchemeStart-1)&lt;AK143,-1,12*(YEAR((SchemeStart-1))-YEAR(AK143))+MONTH((SchemeStart-1))-MONTH(AK143)-IF(DAY((SchemeStart-1))&lt;MIN(DAY(AK143),DAY(EOMONTH((SchemeStart-1),0))),1,0)))</f>
        <v/>
      </c>
      <c r="BN143" s="16" t="str">
        <f aca="false">IF(AJ143=0,"",IF(OR(AL143&lt;2,AN143&gt;(SchemeStart-1)),BM143,IF((AN143-1)&lt;AK143,-1,12*(YEAR((AN143-1))-YEAR(AK143))+MONTH((AN143-1))-MONTH(AK143)-IF(DAY((AN143-1))&lt;MIN(DAY(AK143),DAY(EOMONTH((AN143-1),0))),1,0))))</f>
        <v/>
      </c>
      <c r="BO143" s="16" t="str">
        <f aca="false">IF(AJ143=0,"",IF(OR(AL143&lt;3,AO143&gt;(SchemeStart-1)),BM143,IF((AO143-1)&lt;AK143,-1,12*(YEAR((AO143-1))-YEAR(AK143))+MONTH((AO143-1))-MONTH(AK143)-IF(DAY((AO143-1))&lt;MIN(DAY(AK143),DAY(EOMONTH((AO143-1),0))),1,0))))</f>
        <v/>
      </c>
      <c r="BP143" s="16"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12"/>
      <c r="B144" s="12"/>
      <c r="C144" s="12"/>
      <c r="D144" s="13"/>
      <c r="E144" s="14" t="str">
        <f aca="false">IF(OR(AJ144=0,$D144=""),"",DATE(YEAR(AsOfDate)+IF(DATE(YEAR(AsOfDate),MONTH($D144),DAY($D144))&lt;=AsOfDate,1,0),MONTH($D144),DAY($D144)))</f>
        <v/>
      </c>
      <c r="F144" s="13"/>
      <c r="G144" s="13"/>
      <c r="H144" s="13"/>
      <c r="I144" s="13"/>
      <c r="J144" s="13"/>
      <c r="K144" s="14" t="str">
        <f aca="false">IF(AJ144=0,"",DATE(YEAR(AsOfDate)+IF(DATE(YEAR(AsOfDate),MONTH(AK144),DAY(AK144))&lt;=AsOfDate,1,0),MONTH(AK144),DAY(AK144)))</f>
        <v/>
      </c>
      <c r="L144" s="15" t="str">
        <f aca="false">IF(AJ144=0,"",ROUND((AsOfDate-AK144)/365.25,1))</f>
        <v/>
      </c>
      <c r="M144" s="16" t="str">
        <f aca="false">IF(AJ144=0,"",IF(AsOfDate&lt;AK144,"-",DATEDIF(AK144,AsOfDate,"y")&amp;"y "&amp;DATEDIF(AK144,AsOfDate,"ym")&amp;"m "&amp;DATEDIF(AK144,AsOfDate,"md")&amp;"d"))</f>
        <v/>
      </c>
      <c r="N144" s="17" t="str">
        <f aca="false">IF(AJ144=0,"",O144*HoursPerDay)</f>
        <v/>
      </c>
      <c r="O144" s="17" t="str">
        <f aca="false">IF(AJ144=0,"",MAX(0,BC144-BP144))</f>
        <v/>
      </c>
      <c r="P144" s="18"/>
      <c r="Q144" s="16"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16" t="str">
        <f aca="false">IF(AJ144=0,"",IF(AV144="None",IF(O144&gt;0,"No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IF(AJ144=0,"",IF(AV144="None","",EDATE(AK144,BE144)))</f>
        <v/>
      </c>
      <c r="T144" s="17" t="str">
        <f aca="false">IF(AJ144=0,"",IF(NOT(LH_Ready),"",IF($F144&gt;PFYDate,0,IF(LH_ColPeriod=0,W144-U144+V144,SUMIFS(INDEX(LH_Data,0,LH_ColAcc),INDEX(LH_Data,0,LH_ColFirst),$A144,INDEX(LH_Data,0,LH_ColSur),$B144,INDEX(LH_Data,0,LH_ColCat),BonusCat,INDEX(LH_Data,0,LH_ColPeriod),LH_OpenLabel)*UnitFactor))))</f>
        <v/>
      </c>
      <c r="U144" s="17" t="str">
        <f aca="false">IF(AJ144=0,"",IF(NOT(LH_Ready),"",SUMIFS(INDEX(LH_Data,0,LH_ColAcc),INDEX(LH_Data,0,LH_ColFirst),$A144,INDEX(LH_Data,0,LH_ColSur),$B144,INDEX(LH_Data,0,LH_ColCat),BonusCat,INDEX(LH_Data,0,LH_ColStart),"&gt;="&amp;AK144)*UnitFactor))</f>
        <v/>
      </c>
      <c r="V144" s="17" t="str">
        <f aca="false">IF(AJ144=0,"",IF(NOT(LH_Ready),"",SUMIFS(INDEX(LH_Data,0,LH_ColTaken),INDEX(LH_Data,0,LH_ColFirst),$A144,INDEX(LH_Data,0,LH_ColSur),$B144,INDEX(LH_Data,0,LH_ColCat),BonusCat,INDEX(LH_Data,0,LH_ColStart),"&gt;="&amp;AK144)*UnitFactor))</f>
        <v/>
      </c>
      <c r="W144" s="17" t="str">
        <f aca="false">IF(AJ144=0,"",IF(NOT(LH_Ready),"",IF(BG144=0,0,INDEX(INDEX(LH_Data,0,LH_ColClose),BG144-1)*UnitFactor)))</f>
        <v/>
      </c>
      <c r="X144" s="17" t="str">
        <f aca="false">IF(AJ144=0,"",(MAX(0,BC144-BP144)-MAX(0,BD144-BP144))*HoursPerDay)</f>
        <v/>
      </c>
      <c r="Y144" s="17"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16" t="str">
        <f aca="false">IF(OR(AJ144=0,Y144=""),"",IF(Y144&gt;0,"Yes","No"))</f>
        <v/>
      </c>
      <c r="AA144" s="16"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17" t="str">
        <f aca="false">IF(OR(AJ144=0,T144=""),"",MAX(0,BD144-BP144)*HoursPerDay-T144)</f>
        <v/>
      </c>
      <c r="AC144" s="16" t="str">
        <f aca="false">IF(AJ144=0,"",BF144)</f>
        <v/>
      </c>
      <c r="AD144" s="16"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17" t="str">
        <f aca="false">IF(AJ144=0,"",O144-MAX(0,BK144-BP144))</f>
        <v/>
      </c>
      <c r="AF144" s="14" t="str">
        <f aca="false">IF(OR(AJ144=0,AE144="",N(AE144)=0,BL144=""),"",EDATE(AK144,BL144))</f>
        <v/>
      </c>
      <c r="AG144" s="17" t="str">
        <f aca="false">IF(AJ144=0,"",MIN(BC144,BP144))</f>
        <v/>
      </c>
      <c r="AH144" s="12"/>
      <c r="AI144" s="12"/>
      <c r="AJ144" s="16" t="n">
        <f aca="false">IF(OR(LEN($A144&amp;$B144)=0,$F144=""),0,1)</f>
        <v>0</v>
      </c>
      <c r="AK144" s="14"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16" t="str">
        <f aca="false">IF(AJ144=0,"",COUNT($G144:$I144))</f>
        <v/>
      </c>
      <c r="AM144" s="14" t="str">
        <f aca="false">IF(AJ144=0,"",IFERROR(SMALL($G144:$I144,1),""))</f>
        <v/>
      </c>
      <c r="AN144" s="14" t="str">
        <f aca="false">IF(AJ144=0,"",IFERROR(SMALL($G144:$I144,2),""))</f>
        <v/>
      </c>
      <c r="AO144" s="14" t="str">
        <f aca="false">IF(AJ144=0,"",IFERROR(SMALL($G144:$I144,3),""))</f>
        <v/>
      </c>
      <c r="AP144" s="16" t="str">
        <f aca="false">IF(AJ144=0,"",IF(AM144="","",IF(AM144=$H144,"Part-Time",IF(AM144=$I144,"Full-Time","Casual"))))</f>
        <v/>
      </c>
      <c r="AQ144" s="16" t="str">
        <f aca="false">IF(AJ144=0,"",IF(AN144="","",IF(AN144=$H144,"Part-Time",IF(AN144=$I144,"Full-Time","Casual"))))</f>
        <v/>
      </c>
      <c r="AR144" s="16" t="str">
        <f aca="false">IF(AJ144=0,"",IF(AO144="","",IF(AO144=$H144,"Part-Time",IF(AO144=$I144,"Full-Time","Casual"))))</f>
        <v/>
      </c>
      <c r="AS144" s="16"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16" t="str">
        <f aca="false">IF(AJ144=0,"",IF(AL144&lt;2,"",IF(OR(ISNUMBER(SEARCH("full",AQ144)),UPPER(TRIM(AQ144))="FT",UPPER(TRIM(AQ144))="FTE"),"FT",IF(AND(OR(ISNUMBER(SEARCH("part",AQ144)),UPPER(TRIM(AQ144))="PT",UPPER(TRIM(AQ144))="PTE"),Apply2026="Yes",OR($P144="",N($P144)&gt;=PT_MinHours)),"PT","None"))))</f>
        <v/>
      </c>
      <c r="AU144" s="16" t="str">
        <f aca="false">IF(AJ144=0,"",IF(AL144&lt;3,"",IF(OR(ISNUMBER(SEARCH("full",AR144)),UPPER(TRIM(AR144))="FT",UPPER(TRIM(AR144))="FTE"),"FT",IF(AND(OR(ISNUMBER(SEARCH("part",AR144)),UPPER(TRIM(AR144))="PT",UPPER(TRIM(AR144))="PTE"),Apply2026="Yes",OR($P144="",N($P144)&gt;=PT_MinHours)),"PT","None"))))</f>
        <v/>
      </c>
      <c r="AV144" s="16" t="str">
        <f aca="false">IF(AJ144=0,"",IF(AND(AL144&gt;=3,AO144&lt;=AsOfDate),AU144,IF(AND(AL144&gt;=2,AN144&lt;=AsOfDate),AT144,AS144)))</f>
        <v/>
      </c>
      <c r="AW144" s="16" t="str">
        <f aca="false">IF(AJ144=0,"",IF(AsOfDate&lt;AK144,-1,12*(YEAR(AsOfDate)-YEAR(AK144))+MONTH(AsOfDate)-MONTH(AK144)-IF(DAY(AsOfDate)&lt;MIN(DAY(AK144),DAY(EOMONTH(AsOfDate,0))),1,0)))</f>
        <v/>
      </c>
      <c r="AX144" s="16" t="str">
        <f aca="false">IF(AJ144=0,"",IF(OR(AL144&lt;2,AN144&gt;AsOfDate),AW144,IF((AN144-1)&lt;AK144,-1,12*(YEAR((AN144-1))-YEAR(AK144))+MONTH((AN144-1))-MONTH(AK144)-IF(DAY((AN144-1))&lt;MIN(DAY(AK144),DAY(EOMONTH((AN144-1),0))),1,0))))</f>
        <v/>
      </c>
      <c r="AY144" s="16" t="str">
        <f aca="false">IF(AJ144=0,"",IF(OR(AL144&lt;3,AO144&gt;AsOfDate),AW144,IF((AO144-1)&lt;AK144,-1,12*(YEAR((AO144-1))-YEAR(AK144))+MONTH((AO144-1))-MONTH(AK144)-IF(DAY((AO144-1))&lt;MIN(DAY(AK144),DAY(EOMONTH((AO144-1),0))),1,0))))</f>
        <v/>
      </c>
      <c r="AZ144" s="16" t="str">
        <f aca="false">IF(AJ144=0,"",IF(PFYDate&lt;AK144,-1,12*(YEAR(PFYDate)-YEAR(AK144))+MONTH(PFYDate)-MONTH(AK144)-IF(DAY(PFYDate)&lt;MIN(DAY(AK144),DAY(EOMONTH(PFYDate,0))),1,0)))</f>
        <v/>
      </c>
      <c r="BA144" s="16" t="str">
        <f aca="false">IF(AJ144=0,"",IF(OR(AL144&lt;2,AN144&gt;PFYDate),AZ144,IF((AN144-1)&lt;AK144,-1,12*(YEAR((AN144-1))-YEAR(AK144))+MONTH((AN144-1))-MONTH(AK144)-IF(DAY((AN144-1))&lt;MIN(DAY(AK144),DAY(EOMONTH((AN144-1),0))),1,0))))</f>
        <v/>
      </c>
      <c r="BB144" s="16" t="str">
        <f aca="false">IF(AJ144=0,"",IF(OR(AL144&lt;3,AO144&gt;PFYDate),AZ144,IF((AO144-1)&lt;AK144,-1,12*(YEAR((AO144-1))-YEAR(AK144))+MONTH((AO144-1))-MONTH(AK144)-IF(DAY((AO144-1))&lt;MIN(DAY(AK144),DAY(EOMONTH((AO144-1),0))),1,0))))</f>
        <v/>
      </c>
      <c r="BC144" s="16"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16"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16" t="str">
        <f aca="false">IF(AJ144=0,"",IF(AV144="FT",IF(AW144&lt;FT_First,FT_First,IF(AW144&lt;FT_Y5,MIN(FT_Y5,FT_First+FT_Int1*(INT((AW144-FT_First)/FT_Int1)+1)),FT_Y5+12*INT((AW144-FT_Y5)/12)+FT_Int2*(INT(MOD(AW144-FT_Y5,12)/FT_Int2)+1))),IF(AV144="PT",IF(AW144&lt;PT_First,PT_First,PT_First+PT_Int*(INT((AW144-PT_First)/PT_Int)+1)),"")))</f>
        <v/>
      </c>
      <c r="BF144" s="16" t="str">
        <f aca="false">IF(AJ144=0,"",IF(NOT(LH_Ready),0,COUNTIFS(INDEX(LH_Data,0,LH_ColFirst),$A144,INDEX(LH_Data,0,LH_ColSur),$B144,INDEX(LH_Data,0,LH_ColCat),BonusCat)))</f>
        <v/>
      </c>
      <c r="BG144" s="16" t="str">
        <f aca="false">IF(AJ144=0,"",IF(OR(NOT(LH_Ready),BF144=0),0,SUMPRODUCT(MAX((INDEX(LH_Data,0,LH_ColFirst)=$A144)*(INDEX(LH_Data,0,LH_ColSur)=$B144)*(INDEX(LH_Data,0,LH_ColCat)=BonusCat)*ROW(LH_Data)))))</f>
        <v/>
      </c>
      <c r="BH144" s="16" t="str">
        <f aca="false">IF(AJ144=0,"",IF(EOMONTH(AsOfDate,-1)&lt;AK144,-1,12*(YEAR(EOMONTH(AsOfDate,-1))-YEAR(AK144))+MONTH(EOMONTH(AsOfDate,-1))-MONTH(AK144)-IF(DAY(EOMONTH(AsOfDate,-1))&lt;MIN(DAY(AK144),DAY(EOMONTH(EOMONTH(AsOfDate,-1),0))),1,0)))</f>
        <v/>
      </c>
      <c r="BI144" s="16" t="str">
        <f aca="false">IF(AJ144=0,"",IF(OR(AL144&lt;2,AN144&gt;EOMONTH(AsOfDate,-1)),BH144,IF((AN144-1)&lt;AK144,-1,12*(YEAR((AN144-1))-YEAR(AK144))+MONTH((AN144-1))-MONTH(AK144)-IF(DAY((AN144-1))&lt;MIN(DAY(AK144),DAY(EOMONTH((AN144-1),0))),1,0))))</f>
        <v/>
      </c>
      <c r="BJ144" s="16" t="str">
        <f aca="false">IF(AJ144=0,"",IF(OR(AL144&lt;3,AO144&gt;EOMONTH(AsOfDate,-1)),BH144,IF((AO144-1)&lt;AK144,-1,12*(YEAR((AO144-1))-YEAR(AK144))+MONTH((AO144-1))-MONTH(AK144)-IF(DAY((AO144-1))&lt;MIN(DAY(AK144),DAY(EOMONTH((AO144-1),0))),1,0))))</f>
        <v/>
      </c>
      <c r="BK144" s="16"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16" t="str">
        <f aca="false">IF(AJ144=0,"",IF(AV144="FT",IF(AW144&lt;FT_First,"",IF(AW144&lt;FT_Y5,FT_First+FT_Int1*INT((AW144-FT_First)/FT_Int1),FT_Y5+FT_Int2*INT((AW144-FT_Y5)/FT_Int2))),IF(AV144="PT",IF(AW144&lt;PT_First,"",PT_First+PT_Int*INT((AW144-PT_First)/PT_Int)),"")))</f>
        <v/>
      </c>
      <c r="BM144" s="16" t="str">
        <f aca="false">IF(AJ144=0,"",IF((SchemeStart-1)&lt;AK144,-1,12*(YEAR((SchemeStart-1))-YEAR(AK144))+MONTH((SchemeStart-1))-MONTH(AK144)-IF(DAY((SchemeStart-1))&lt;MIN(DAY(AK144),DAY(EOMONTH((SchemeStart-1),0))),1,0)))</f>
        <v/>
      </c>
      <c r="BN144" s="16" t="str">
        <f aca="false">IF(AJ144=0,"",IF(OR(AL144&lt;2,AN144&gt;(SchemeStart-1)),BM144,IF((AN144-1)&lt;AK144,-1,12*(YEAR((AN144-1))-YEAR(AK144))+MONTH((AN144-1))-MONTH(AK144)-IF(DAY((AN144-1))&lt;MIN(DAY(AK144),DAY(EOMONTH((AN144-1),0))),1,0))))</f>
        <v/>
      </c>
      <c r="BO144" s="16" t="str">
        <f aca="false">IF(AJ144=0,"",IF(OR(AL144&lt;3,AO144&gt;(SchemeStart-1)),BM144,IF((AO144-1)&lt;AK144,-1,12*(YEAR((AO144-1))-YEAR(AK144))+MONTH((AO144-1))-MONTH(AK144)-IF(DAY((AO144-1))&lt;MIN(DAY(AK144),DAY(EOMONTH((AO144-1),0))),1,0))))</f>
        <v/>
      </c>
      <c r="BP144" s="16"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12"/>
      <c r="B145" s="12"/>
      <c r="C145" s="12"/>
      <c r="D145" s="13"/>
      <c r="E145" s="14" t="str">
        <f aca="false">IF(OR(AJ145=0,$D145=""),"",DATE(YEAR(AsOfDate)+IF(DATE(YEAR(AsOfDate),MONTH($D145),DAY($D145))&lt;=AsOfDate,1,0),MONTH($D145),DAY($D145)))</f>
        <v/>
      </c>
      <c r="F145" s="13"/>
      <c r="G145" s="13"/>
      <c r="H145" s="13"/>
      <c r="I145" s="13"/>
      <c r="J145" s="13"/>
      <c r="K145" s="14" t="str">
        <f aca="false">IF(AJ145=0,"",DATE(YEAR(AsOfDate)+IF(DATE(YEAR(AsOfDate),MONTH(AK145),DAY(AK145))&lt;=AsOfDate,1,0),MONTH(AK145),DAY(AK145)))</f>
        <v/>
      </c>
      <c r="L145" s="15" t="str">
        <f aca="false">IF(AJ145=0,"",ROUND((AsOfDate-AK145)/365.25,1))</f>
        <v/>
      </c>
      <c r="M145" s="16" t="str">
        <f aca="false">IF(AJ145=0,"",IF(AsOfDate&lt;AK145,"-",DATEDIF(AK145,AsOfDate,"y")&amp;"y "&amp;DATEDIF(AK145,AsOfDate,"ym")&amp;"m "&amp;DATEDIF(AK145,AsOfDate,"md")&amp;"d"))</f>
        <v/>
      </c>
      <c r="N145" s="17" t="str">
        <f aca="false">IF(AJ145=0,"",O145*HoursPerDay)</f>
        <v/>
      </c>
      <c r="O145" s="17" t="str">
        <f aca="false">IF(AJ145=0,"",MAX(0,BC145-BP145))</f>
        <v/>
      </c>
      <c r="P145" s="18"/>
      <c r="Q145" s="16"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16" t="str">
        <f aca="false">IF(AJ145=0,"",IF(AV145="None",IF(O145&gt;0,"No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IF(AJ145=0,"",IF(AV145="None","",EDATE(AK145,BE145)))</f>
        <v/>
      </c>
      <c r="T145" s="17" t="str">
        <f aca="false">IF(AJ145=0,"",IF(NOT(LH_Ready),"",IF($F145&gt;PFYDate,0,IF(LH_ColPeriod=0,W145-U145+V145,SUMIFS(INDEX(LH_Data,0,LH_ColAcc),INDEX(LH_Data,0,LH_ColFirst),$A145,INDEX(LH_Data,0,LH_ColSur),$B145,INDEX(LH_Data,0,LH_ColCat),BonusCat,INDEX(LH_Data,0,LH_ColPeriod),LH_OpenLabel)*UnitFactor))))</f>
        <v/>
      </c>
      <c r="U145" s="17" t="str">
        <f aca="false">IF(AJ145=0,"",IF(NOT(LH_Ready),"",SUMIFS(INDEX(LH_Data,0,LH_ColAcc),INDEX(LH_Data,0,LH_ColFirst),$A145,INDEX(LH_Data,0,LH_ColSur),$B145,INDEX(LH_Data,0,LH_ColCat),BonusCat,INDEX(LH_Data,0,LH_ColStart),"&gt;="&amp;AK145)*UnitFactor))</f>
        <v/>
      </c>
      <c r="V145" s="17" t="str">
        <f aca="false">IF(AJ145=0,"",IF(NOT(LH_Ready),"",SUMIFS(INDEX(LH_Data,0,LH_ColTaken),INDEX(LH_Data,0,LH_ColFirst),$A145,INDEX(LH_Data,0,LH_ColSur),$B145,INDEX(LH_Data,0,LH_ColCat),BonusCat,INDEX(LH_Data,0,LH_ColStart),"&gt;="&amp;AK145)*UnitFactor))</f>
        <v/>
      </c>
      <c r="W145" s="17" t="str">
        <f aca="false">IF(AJ145=0,"",IF(NOT(LH_Ready),"",IF(BG145=0,0,INDEX(INDEX(LH_Data,0,LH_ColClose),BG145-1)*UnitFactor)))</f>
        <v/>
      </c>
      <c r="X145" s="17" t="str">
        <f aca="false">IF(AJ145=0,"",(MAX(0,BC145-BP145)-MAX(0,BD145-BP145))*HoursPerDay)</f>
        <v/>
      </c>
      <c r="Y145" s="17"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16" t="str">
        <f aca="false">IF(OR(AJ145=0,Y145=""),"",IF(Y145&gt;0,"Yes","No"))</f>
        <v/>
      </c>
      <c r="AA145" s="16"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17" t="str">
        <f aca="false">IF(OR(AJ145=0,T145=""),"",MAX(0,BD145-BP145)*HoursPerDay-T145)</f>
        <v/>
      </c>
      <c r="AC145" s="16" t="str">
        <f aca="false">IF(AJ145=0,"",BF145)</f>
        <v/>
      </c>
      <c r="AD145" s="16"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17" t="str">
        <f aca="false">IF(AJ145=0,"",O145-MAX(0,BK145-BP145))</f>
        <v/>
      </c>
      <c r="AF145" s="14" t="str">
        <f aca="false">IF(OR(AJ145=0,AE145="",N(AE145)=0,BL145=""),"",EDATE(AK145,BL145))</f>
        <v/>
      </c>
      <c r="AG145" s="17" t="str">
        <f aca="false">IF(AJ145=0,"",MIN(BC145,BP145))</f>
        <v/>
      </c>
      <c r="AH145" s="12"/>
      <c r="AI145" s="12"/>
      <c r="AJ145" s="16" t="n">
        <f aca="false">IF(OR(LEN($A145&amp;$B145)=0,$F145=""),0,1)</f>
        <v>0</v>
      </c>
      <c r="AK145" s="14"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16" t="str">
        <f aca="false">IF(AJ145=0,"",COUNT($G145:$I145))</f>
        <v/>
      </c>
      <c r="AM145" s="14" t="str">
        <f aca="false">IF(AJ145=0,"",IFERROR(SMALL($G145:$I145,1),""))</f>
        <v/>
      </c>
      <c r="AN145" s="14" t="str">
        <f aca="false">IF(AJ145=0,"",IFERROR(SMALL($G145:$I145,2),""))</f>
        <v/>
      </c>
      <c r="AO145" s="14" t="str">
        <f aca="false">IF(AJ145=0,"",IFERROR(SMALL($G145:$I145,3),""))</f>
        <v/>
      </c>
      <c r="AP145" s="16" t="str">
        <f aca="false">IF(AJ145=0,"",IF(AM145="","",IF(AM145=$H145,"Part-Time",IF(AM145=$I145,"Full-Time","Casual"))))</f>
        <v/>
      </c>
      <c r="AQ145" s="16" t="str">
        <f aca="false">IF(AJ145=0,"",IF(AN145="","",IF(AN145=$H145,"Part-Time",IF(AN145=$I145,"Full-Time","Casual"))))</f>
        <v/>
      </c>
      <c r="AR145" s="16" t="str">
        <f aca="false">IF(AJ145=0,"",IF(AO145="","",IF(AO145=$H145,"Part-Time",IF(AO145=$I145,"Full-Time","Casual"))))</f>
        <v/>
      </c>
      <c r="AS145" s="16"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16" t="str">
        <f aca="false">IF(AJ145=0,"",IF(AL145&lt;2,"",IF(OR(ISNUMBER(SEARCH("full",AQ145)),UPPER(TRIM(AQ145))="FT",UPPER(TRIM(AQ145))="FTE"),"FT",IF(AND(OR(ISNUMBER(SEARCH("part",AQ145)),UPPER(TRIM(AQ145))="PT",UPPER(TRIM(AQ145))="PTE"),Apply2026="Yes",OR($P145="",N($P145)&gt;=PT_MinHours)),"PT","None"))))</f>
        <v/>
      </c>
      <c r="AU145" s="16" t="str">
        <f aca="false">IF(AJ145=0,"",IF(AL145&lt;3,"",IF(OR(ISNUMBER(SEARCH("full",AR145)),UPPER(TRIM(AR145))="FT",UPPER(TRIM(AR145))="FTE"),"FT",IF(AND(OR(ISNUMBER(SEARCH("part",AR145)),UPPER(TRIM(AR145))="PT",UPPER(TRIM(AR145))="PTE"),Apply2026="Yes",OR($P145="",N($P145)&gt;=PT_MinHours)),"PT","None"))))</f>
        <v/>
      </c>
      <c r="AV145" s="16" t="str">
        <f aca="false">IF(AJ145=0,"",IF(AND(AL145&gt;=3,AO145&lt;=AsOfDate),AU145,IF(AND(AL145&gt;=2,AN145&lt;=AsOfDate),AT145,AS145)))</f>
        <v/>
      </c>
      <c r="AW145" s="16" t="str">
        <f aca="false">IF(AJ145=0,"",IF(AsOfDate&lt;AK145,-1,12*(YEAR(AsOfDate)-YEAR(AK145))+MONTH(AsOfDate)-MONTH(AK145)-IF(DAY(AsOfDate)&lt;MIN(DAY(AK145),DAY(EOMONTH(AsOfDate,0))),1,0)))</f>
        <v/>
      </c>
      <c r="AX145" s="16" t="str">
        <f aca="false">IF(AJ145=0,"",IF(OR(AL145&lt;2,AN145&gt;AsOfDate),AW145,IF((AN145-1)&lt;AK145,-1,12*(YEAR((AN145-1))-YEAR(AK145))+MONTH((AN145-1))-MONTH(AK145)-IF(DAY((AN145-1))&lt;MIN(DAY(AK145),DAY(EOMONTH((AN145-1),0))),1,0))))</f>
        <v/>
      </c>
      <c r="AY145" s="16" t="str">
        <f aca="false">IF(AJ145=0,"",IF(OR(AL145&lt;3,AO145&gt;AsOfDate),AW145,IF((AO145-1)&lt;AK145,-1,12*(YEAR((AO145-1))-YEAR(AK145))+MONTH((AO145-1))-MONTH(AK145)-IF(DAY((AO145-1))&lt;MIN(DAY(AK145),DAY(EOMONTH((AO145-1),0))),1,0))))</f>
        <v/>
      </c>
      <c r="AZ145" s="16" t="str">
        <f aca="false">IF(AJ145=0,"",IF(PFYDate&lt;AK145,-1,12*(YEAR(PFYDate)-YEAR(AK145))+MONTH(PFYDate)-MONTH(AK145)-IF(DAY(PFYDate)&lt;MIN(DAY(AK145),DAY(EOMONTH(PFYDate,0))),1,0)))</f>
        <v/>
      </c>
      <c r="BA145" s="16" t="str">
        <f aca="false">IF(AJ145=0,"",IF(OR(AL145&lt;2,AN145&gt;PFYDate),AZ145,IF((AN145-1)&lt;AK145,-1,12*(YEAR((AN145-1))-YEAR(AK145))+MONTH((AN145-1))-MONTH(AK145)-IF(DAY((AN145-1))&lt;MIN(DAY(AK145),DAY(EOMONTH((AN145-1),0))),1,0))))</f>
        <v/>
      </c>
      <c r="BB145" s="16" t="str">
        <f aca="false">IF(AJ145=0,"",IF(OR(AL145&lt;3,AO145&gt;PFYDate),AZ145,IF((AO145-1)&lt;AK145,-1,12*(YEAR((AO145-1))-YEAR(AK145))+MONTH((AO145-1))-MONTH(AK145)-IF(DAY((AO145-1))&lt;MIN(DAY(AK145),DAY(EOMONTH((AO145-1),0))),1,0))))</f>
        <v/>
      </c>
      <c r="BC145" s="16"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16"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16" t="str">
        <f aca="false">IF(AJ145=0,"",IF(AV145="FT",IF(AW145&lt;FT_First,FT_First,IF(AW145&lt;FT_Y5,MIN(FT_Y5,FT_First+FT_Int1*(INT((AW145-FT_First)/FT_Int1)+1)),FT_Y5+12*INT((AW145-FT_Y5)/12)+FT_Int2*(INT(MOD(AW145-FT_Y5,12)/FT_Int2)+1))),IF(AV145="PT",IF(AW145&lt;PT_First,PT_First,PT_First+PT_Int*(INT((AW145-PT_First)/PT_Int)+1)),"")))</f>
        <v/>
      </c>
      <c r="BF145" s="16" t="str">
        <f aca="false">IF(AJ145=0,"",IF(NOT(LH_Ready),0,COUNTIFS(INDEX(LH_Data,0,LH_ColFirst),$A145,INDEX(LH_Data,0,LH_ColSur),$B145,INDEX(LH_Data,0,LH_ColCat),BonusCat)))</f>
        <v/>
      </c>
      <c r="BG145" s="16" t="str">
        <f aca="false">IF(AJ145=0,"",IF(OR(NOT(LH_Ready),BF145=0),0,SUMPRODUCT(MAX((INDEX(LH_Data,0,LH_ColFirst)=$A145)*(INDEX(LH_Data,0,LH_ColSur)=$B145)*(INDEX(LH_Data,0,LH_ColCat)=BonusCat)*ROW(LH_Data)))))</f>
        <v/>
      </c>
      <c r="BH145" s="16" t="str">
        <f aca="false">IF(AJ145=0,"",IF(EOMONTH(AsOfDate,-1)&lt;AK145,-1,12*(YEAR(EOMONTH(AsOfDate,-1))-YEAR(AK145))+MONTH(EOMONTH(AsOfDate,-1))-MONTH(AK145)-IF(DAY(EOMONTH(AsOfDate,-1))&lt;MIN(DAY(AK145),DAY(EOMONTH(EOMONTH(AsOfDate,-1),0))),1,0)))</f>
        <v/>
      </c>
      <c r="BI145" s="16" t="str">
        <f aca="false">IF(AJ145=0,"",IF(OR(AL145&lt;2,AN145&gt;EOMONTH(AsOfDate,-1)),BH145,IF((AN145-1)&lt;AK145,-1,12*(YEAR((AN145-1))-YEAR(AK145))+MONTH((AN145-1))-MONTH(AK145)-IF(DAY((AN145-1))&lt;MIN(DAY(AK145),DAY(EOMONTH((AN145-1),0))),1,0))))</f>
        <v/>
      </c>
      <c r="BJ145" s="16" t="str">
        <f aca="false">IF(AJ145=0,"",IF(OR(AL145&lt;3,AO145&gt;EOMONTH(AsOfDate,-1)),BH145,IF((AO145-1)&lt;AK145,-1,12*(YEAR((AO145-1))-YEAR(AK145))+MONTH((AO145-1))-MONTH(AK145)-IF(DAY((AO145-1))&lt;MIN(DAY(AK145),DAY(EOMONTH((AO145-1),0))),1,0))))</f>
        <v/>
      </c>
      <c r="BK145" s="16"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16" t="str">
        <f aca="false">IF(AJ145=0,"",IF(AV145="FT",IF(AW145&lt;FT_First,"",IF(AW145&lt;FT_Y5,FT_First+FT_Int1*INT((AW145-FT_First)/FT_Int1),FT_Y5+FT_Int2*INT((AW145-FT_Y5)/FT_Int2))),IF(AV145="PT",IF(AW145&lt;PT_First,"",PT_First+PT_Int*INT((AW145-PT_First)/PT_Int)),"")))</f>
        <v/>
      </c>
      <c r="BM145" s="16" t="str">
        <f aca="false">IF(AJ145=0,"",IF((SchemeStart-1)&lt;AK145,-1,12*(YEAR((SchemeStart-1))-YEAR(AK145))+MONTH((SchemeStart-1))-MONTH(AK145)-IF(DAY((SchemeStart-1))&lt;MIN(DAY(AK145),DAY(EOMONTH((SchemeStart-1),0))),1,0)))</f>
        <v/>
      </c>
      <c r="BN145" s="16" t="str">
        <f aca="false">IF(AJ145=0,"",IF(OR(AL145&lt;2,AN145&gt;(SchemeStart-1)),BM145,IF((AN145-1)&lt;AK145,-1,12*(YEAR((AN145-1))-YEAR(AK145))+MONTH((AN145-1))-MONTH(AK145)-IF(DAY((AN145-1))&lt;MIN(DAY(AK145),DAY(EOMONTH((AN145-1),0))),1,0))))</f>
        <v/>
      </c>
      <c r="BO145" s="16" t="str">
        <f aca="false">IF(AJ145=0,"",IF(OR(AL145&lt;3,AO145&gt;(SchemeStart-1)),BM145,IF((AO145-1)&lt;AK145,-1,12*(YEAR((AO145-1))-YEAR(AK145))+MONTH((AO145-1))-MONTH(AK145)-IF(DAY((AO145-1))&lt;MIN(DAY(AK145),DAY(EOMONTH((AO145-1),0))),1,0))))</f>
        <v/>
      </c>
      <c r="BP145" s="16"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12"/>
      <c r="B146" s="12"/>
      <c r="C146" s="12"/>
      <c r="D146" s="13"/>
      <c r="E146" s="14" t="str">
        <f aca="false">IF(OR(AJ146=0,$D146=""),"",DATE(YEAR(AsOfDate)+IF(DATE(YEAR(AsOfDate),MONTH($D146),DAY($D146))&lt;=AsOfDate,1,0),MONTH($D146),DAY($D146)))</f>
        <v/>
      </c>
      <c r="F146" s="13"/>
      <c r="G146" s="13"/>
      <c r="H146" s="13"/>
      <c r="I146" s="13"/>
      <c r="J146" s="13"/>
      <c r="K146" s="14" t="str">
        <f aca="false">IF(AJ146=0,"",DATE(YEAR(AsOfDate)+IF(DATE(YEAR(AsOfDate),MONTH(AK146),DAY(AK146))&lt;=AsOfDate,1,0),MONTH(AK146),DAY(AK146)))</f>
        <v/>
      </c>
      <c r="L146" s="15" t="str">
        <f aca="false">IF(AJ146=0,"",ROUND((AsOfDate-AK146)/365.25,1))</f>
        <v/>
      </c>
      <c r="M146" s="16" t="str">
        <f aca="false">IF(AJ146=0,"",IF(AsOfDate&lt;AK146,"-",DATEDIF(AK146,AsOfDate,"y")&amp;"y "&amp;DATEDIF(AK146,AsOfDate,"ym")&amp;"m "&amp;DATEDIF(AK146,AsOfDate,"md")&amp;"d"))</f>
        <v/>
      </c>
      <c r="N146" s="17" t="str">
        <f aca="false">IF(AJ146=0,"",O146*HoursPerDay)</f>
        <v/>
      </c>
      <c r="O146" s="17" t="str">
        <f aca="false">IF(AJ146=0,"",MAX(0,BC146-BP146))</f>
        <v/>
      </c>
      <c r="P146" s="18"/>
      <c r="Q146" s="16"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16" t="str">
        <f aca="false">IF(AJ146=0,"",IF(AV146="None",IF(O146&gt;0,"No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IF(AJ146=0,"",IF(AV146="None","",EDATE(AK146,BE146)))</f>
        <v/>
      </c>
      <c r="T146" s="17" t="str">
        <f aca="false">IF(AJ146=0,"",IF(NOT(LH_Ready),"",IF($F146&gt;PFYDate,0,IF(LH_ColPeriod=0,W146-U146+V146,SUMIFS(INDEX(LH_Data,0,LH_ColAcc),INDEX(LH_Data,0,LH_ColFirst),$A146,INDEX(LH_Data,0,LH_ColSur),$B146,INDEX(LH_Data,0,LH_ColCat),BonusCat,INDEX(LH_Data,0,LH_ColPeriod),LH_OpenLabel)*UnitFactor))))</f>
        <v/>
      </c>
      <c r="U146" s="17" t="str">
        <f aca="false">IF(AJ146=0,"",IF(NOT(LH_Ready),"",SUMIFS(INDEX(LH_Data,0,LH_ColAcc),INDEX(LH_Data,0,LH_ColFirst),$A146,INDEX(LH_Data,0,LH_ColSur),$B146,INDEX(LH_Data,0,LH_ColCat),BonusCat,INDEX(LH_Data,0,LH_ColStart),"&gt;="&amp;AK146)*UnitFactor))</f>
        <v/>
      </c>
      <c r="V146" s="17" t="str">
        <f aca="false">IF(AJ146=0,"",IF(NOT(LH_Ready),"",SUMIFS(INDEX(LH_Data,0,LH_ColTaken),INDEX(LH_Data,0,LH_ColFirst),$A146,INDEX(LH_Data,0,LH_ColSur),$B146,INDEX(LH_Data,0,LH_ColCat),BonusCat,INDEX(LH_Data,0,LH_ColStart),"&gt;="&amp;AK146)*UnitFactor))</f>
        <v/>
      </c>
      <c r="W146" s="17" t="str">
        <f aca="false">IF(AJ146=0,"",IF(NOT(LH_Ready),"",IF(BG146=0,0,INDEX(INDEX(LH_Data,0,LH_ColClose),BG146-1)*UnitFactor)))</f>
        <v/>
      </c>
      <c r="X146" s="17" t="str">
        <f aca="false">IF(AJ146=0,"",(MAX(0,BC146-BP146)-MAX(0,BD146-BP146))*HoursPerDay)</f>
        <v/>
      </c>
      <c r="Y146" s="17"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16" t="str">
        <f aca="false">IF(OR(AJ146=0,Y146=""),"",IF(Y146&gt;0,"Yes","No"))</f>
        <v/>
      </c>
      <c r="AA146" s="16"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17" t="str">
        <f aca="false">IF(OR(AJ146=0,T146=""),"",MAX(0,BD146-BP146)*HoursPerDay-T146)</f>
        <v/>
      </c>
      <c r="AC146" s="16" t="str">
        <f aca="false">IF(AJ146=0,"",BF146)</f>
        <v/>
      </c>
      <c r="AD146" s="16"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17" t="str">
        <f aca="false">IF(AJ146=0,"",O146-MAX(0,BK146-BP146))</f>
        <v/>
      </c>
      <c r="AF146" s="14" t="str">
        <f aca="false">IF(OR(AJ146=0,AE146="",N(AE146)=0,BL146=""),"",EDATE(AK146,BL146))</f>
        <v/>
      </c>
      <c r="AG146" s="17" t="str">
        <f aca="false">IF(AJ146=0,"",MIN(BC146,BP146))</f>
        <v/>
      </c>
      <c r="AH146" s="12"/>
      <c r="AI146" s="12"/>
      <c r="AJ146" s="16" t="n">
        <f aca="false">IF(OR(LEN($A146&amp;$B146)=0,$F146=""),0,1)</f>
        <v>0</v>
      </c>
      <c r="AK146" s="14"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16" t="str">
        <f aca="false">IF(AJ146=0,"",COUNT($G146:$I146))</f>
        <v/>
      </c>
      <c r="AM146" s="14" t="str">
        <f aca="false">IF(AJ146=0,"",IFERROR(SMALL($G146:$I146,1),""))</f>
        <v/>
      </c>
      <c r="AN146" s="14" t="str">
        <f aca="false">IF(AJ146=0,"",IFERROR(SMALL($G146:$I146,2),""))</f>
        <v/>
      </c>
      <c r="AO146" s="14" t="str">
        <f aca="false">IF(AJ146=0,"",IFERROR(SMALL($G146:$I146,3),""))</f>
        <v/>
      </c>
      <c r="AP146" s="16" t="str">
        <f aca="false">IF(AJ146=0,"",IF(AM146="","",IF(AM146=$H146,"Part-Time",IF(AM146=$I146,"Full-Time","Casual"))))</f>
        <v/>
      </c>
      <c r="AQ146" s="16" t="str">
        <f aca="false">IF(AJ146=0,"",IF(AN146="","",IF(AN146=$H146,"Part-Time",IF(AN146=$I146,"Full-Time","Casual"))))</f>
        <v/>
      </c>
      <c r="AR146" s="16" t="str">
        <f aca="false">IF(AJ146=0,"",IF(AO146="","",IF(AO146=$H146,"Part-Time",IF(AO146=$I146,"Full-Time","Casual"))))</f>
        <v/>
      </c>
      <c r="AS146" s="16"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16" t="str">
        <f aca="false">IF(AJ146=0,"",IF(AL146&lt;2,"",IF(OR(ISNUMBER(SEARCH("full",AQ146)),UPPER(TRIM(AQ146))="FT",UPPER(TRIM(AQ146))="FTE"),"FT",IF(AND(OR(ISNUMBER(SEARCH("part",AQ146)),UPPER(TRIM(AQ146))="PT",UPPER(TRIM(AQ146))="PTE"),Apply2026="Yes",OR($P146="",N($P146)&gt;=PT_MinHours)),"PT","None"))))</f>
        <v/>
      </c>
      <c r="AU146" s="16" t="str">
        <f aca="false">IF(AJ146=0,"",IF(AL146&lt;3,"",IF(OR(ISNUMBER(SEARCH("full",AR146)),UPPER(TRIM(AR146))="FT",UPPER(TRIM(AR146))="FTE"),"FT",IF(AND(OR(ISNUMBER(SEARCH("part",AR146)),UPPER(TRIM(AR146))="PT",UPPER(TRIM(AR146))="PTE"),Apply2026="Yes",OR($P146="",N($P146)&gt;=PT_MinHours)),"PT","None"))))</f>
        <v/>
      </c>
      <c r="AV146" s="16" t="str">
        <f aca="false">IF(AJ146=0,"",IF(AND(AL146&gt;=3,AO146&lt;=AsOfDate),AU146,IF(AND(AL146&gt;=2,AN146&lt;=AsOfDate),AT146,AS146)))</f>
        <v/>
      </c>
      <c r="AW146" s="16" t="str">
        <f aca="false">IF(AJ146=0,"",IF(AsOfDate&lt;AK146,-1,12*(YEAR(AsOfDate)-YEAR(AK146))+MONTH(AsOfDate)-MONTH(AK146)-IF(DAY(AsOfDate)&lt;MIN(DAY(AK146),DAY(EOMONTH(AsOfDate,0))),1,0)))</f>
        <v/>
      </c>
      <c r="AX146" s="16" t="str">
        <f aca="false">IF(AJ146=0,"",IF(OR(AL146&lt;2,AN146&gt;AsOfDate),AW146,IF((AN146-1)&lt;AK146,-1,12*(YEAR((AN146-1))-YEAR(AK146))+MONTH((AN146-1))-MONTH(AK146)-IF(DAY((AN146-1))&lt;MIN(DAY(AK146),DAY(EOMONTH((AN146-1),0))),1,0))))</f>
        <v/>
      </c>
      <c r="AY146" s="16" t="str">
        <f aca="false">IF(AJ146=0,"",IF(OR(AL146&lt;3,AO146&gt;AsOfDate),AW146,IF((AO146-1)&lt;AK146,-1,12*(YEAR((AO146-1))-YEAR(AK146))+MONTH((AO146-1))-MONTH(AK146)-IF(DAY((AO146-1))&lt;MIN(DAY(AK146),DAY(EOMONTH((AO146-1),0))),1,0))))</f>
        <v/>
      </c>
      <c r="AZ146" s="16" t="str">
        <f aca="false">IF(AJ146=0,"",IF(PFYDate&lt;AK146,-1,12*(YEAR(PFYDate)-YEAR(AK146))+MONTH(PFYDate)-MONTH(AK146)-IF(DAY(PFYDate)&lt;MIN(DAY(AK146),DAY(EOMONTH(PFYDate,0))),1,0)))</f>
        <v/>
      </c>
      <c r="BA146" s="16" t="str">
        <f aca="false">IF(AJ146=0,"",IF(OR(AL146&lt;2,AN146&gt;PFYDate),AZ146,IF((AN146-1)&lt;AK146,-1,12*(YEAR((AN146-1))-YEAR(AK146))+MONTH((AN146-1))-MONTH(AK146)-IF(DAY((AN146-1))&lt;MIN(DAY(AK146),DAY(EOMONTH((AN146-1),0))),1,0))))</f>
        <v/>
      </c>
      <c r="BB146" s="16" t="str">
        <f aca="false">IF(AJ146=0,"",IF(OR(AL146&lt;3,AO146&gt;PFYDate),AZ146,IF((AO146-1)&lt;AK146,-1,12*(YEAR((AO146-1))-YEAR(AK146))+MONTH((AO146-1))-MONTH(AK146)-IF(DAY((AO146-1))&lt;MIN(DAY(AK146),DAY(EOMONTH((AO146-1),0))),1,0))))</f>
        <v/>
      </c>
      <c r="BC146" s="16"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16"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16" t="str">
        <f aca="false">IF(AJ146=0,"",IF(AV146="FT",IF(AW146&lt;FT_First,FT_First,IF(AW146&lt;FT_Y5,MIN(FT_Y5,FT_First+FT_Int1*(INT((AW146-FT_First)/FT_Int1)+1)),FT_Y5+12*INT((AW146-FT_Y5)/12)+FT_Int2*(INT(MOD(AW146-FT_Y5,12)/FT_Int2)+1))),IF(AV146="PT",IF(AW146&lt;PT_First,PT_First,PT_First+PT_Int*(INT((AW146-PT_First)/PT_Int)+1)),"")))</f>
        <v/>
      </c>
      <c r="BF146" s="16" t="str">
        <f aca="false">IF(AJ146=0,"",IF(NOT(LH_Ready),0,COUNTIFS(INDEX(LH_Data,0,LH_ColFirst),$A146,INDEX(LH_Data,0,LH_ColSur),$B146,INDEX(LH_Data,0,LH_ColCat),BonusCat)))</f>
        <v/>
      </c>
      <c r="BG146" s="16" t="str">
        <f aca="false">IF(AJ146=0,"",IF(OR(NOT(LH_Ready),BF146=0),0,SUMPRODUCT(MAX((INDEX(LH_Data,0,LH_ColFirst)=$A146)*(INDEX(LH_Data,0,LH_ColSur)=$B146)*(INDEX(LH_Data,0,LH_ColCat)=BonusCat)*ROW(LH_Data)))))</f>
        <v/>
      </c>
      <c r="BH146" s="16" t="str">
        <f aca="false">IF(AJ146=0,"",IF(EOMONTH(AsOfDate,-1)&lt;AK146,-1,12*(YEAR(EOMONTH(AsOfDate,-1))-YEAR(AK146))+MONTH(EOMONTH(AsOfDate,-1))-MONTH(AK146)-IF(DAY(EOMONTH(AsOfDate,-1))&lt;MIN(DAY(AK146),DAY(EOMONTH(EOMONTH(AsOfDate,-1),0))),1,0)))</f>
        <v/>
      </c>
      <c r="BI146" s="16" t="str">
        <f aca="false">IF(AJ146=0,"",IF(OR(AL146&lt;2,AN146&gt;EOMONTH(AsOfDate,-1)),BH146,IF((AN146-1)&lt;AK146,-1,12*(YEAR((AN146-1))-YEAR(AK146))+MONTH((AN146-1))-MONTH(AK146)-IF(DAY((AN146-1))&lt;MIN(DAY(AK146),DAY(EOMONTH((AN146-1),0))),1,0))))</f>
        <v/>
      </c>
      <c r="BJ146" s="16" t="str">
        <f aca="false">IF(AJ146=0,"",IF(OR(AL146&lt;3,AO146&gt;EOMONTH(AsOfDate,-1)),BH146,IF((AO146-1)&lt;AK146,-1,12*(YEAR((AO146-1))-YEAR(AK146))+MONTH((AO146-1))-MONTH(AK146)-IF(DAY((AO146-1))&lt;MIN(DAY(AK146),DAY(EOMONTH((AO146-1),0))),1,0))))</f>
        <v/>
      </c>
      <c r="BK146" s="16"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16" t="str">
        <f aca="false">IF(AJ146=0,"",IF(AV146="FT",IF(AW146&lt;FT_First,"",IF(AW146&lt;FT_Y5,FT_First+FT_Int1*INT((AW146-FT_First)/FT_Int1),FT_Y5+FT_Int2*INT((AW146-FT_Y5)/FT_Int2))),IF(AV146="PT",IF(AW146&lt;PT_First,"",PT_First+PT_Int*INT((AW146-PT_First)/PT_Int)),"")))</f>
        <v/>
      </c>
      <c r="BM146" s="16" t="str">
        <f aca="false">IF(AJ146=0,"",IF((SchemeStart-1)&lt;AK146,-1,12*(YEAR((SchemeStart-1))-YEAR(AK146))+MONTH((SchemeStart-1))-MONTH(AK146)-IF(DAY((SchemeStart-1))&lt;MIN(DAY(AK146),DAY(EOMONTH((SchemeStart-1),0))),1,0)))</f>
        <v/>
      </c>
      <c r="BN146" s="16" t="str">
        <f aca="false">IF(AJ146=0,"",IF(OR(AL146&lt;2,AN146&gt;(SchemeStart-1)),BM146,IF((AN146-1)&lt;AK146,-1,12*(YEAR((AN146-1))-YEAR(AK146))+MONTH((AN146-1))-MONTH(AK146)-IF(DAY((AN146-1))&lt;MIN(DAY(AK146),DAY(EOMONTH((AN146-1),0))),1,0))))</f>
        <v/>
      </c>
      <c r="BO146" s="16" t="str">
        <f aca="false">IF(AJ146=0,"",IF(OR(AL146&lt;3,AO146&gt;(SchemeStart-1)),BM146,IF((AO146-1)&lt;AK146,-1,12*(YEAR((AO146-1))-YEAR(AK146))+MONTH((AO146-1))-MONTH(AK146)-IF(DAY((AO146-1))&lt;MIN(DAY(AK146),DAY(EOMONTH((AO146-1),0))),1,0))))</f>
        <v/>
      </c>
      <c r="BP146" s="16"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12"/>
      <c r="B147" s="12"/>
      <c r="C147" s="12"/>
      <c r="D147" s="13"/>
      <c r="E147" s="14" t="str">
        <f aca="false">IF(OR(AJ147=0,$D147=""),"",DATE(YEAR(AsOfDate)+IF(DATE(YEAR(AsOfDate),MONTH($D147),DAY($D147))&lt;=AsOfDate,1,0),MONTH($D147),DAY($D147)))</f>
        <v/>
      </c>
      <c r="F147" s="13"/>
      <c r="G147" s="13"/>
      <c r="H147" s="13"/>
      <c r="I147" s="13"/>
      <c r="J147" s="13"/>
      <c r="K147" s="14" t="str">
        <f aca="false">IF(AJ147=0,"",DATE(YEAR(AsOfDate)+IF(DATE(YEAR(AsOfDate),MONTH(AK147),DAY(AK147))&lt;=AsOfDate,1,0),MONTH(AK147),DAY(AK147)))</f>
        <v/>
      </c>
      <c r="L147" s="15" t="str">
        <f aca="false">IF(AJ147=0,"",ROUND((AsOfDate-AK147)/365.25,1))</f>
        <v/>
      </c>
      <c r="M147" s="16" t="str">
        <f aca="false">IF(AJ147=0,"",IF(AsOfDate&lt;AK147,"-",DATEDIF(AK147,AsOfDate,"y")&amp;"y "&amp;DATEDIF(AK147,AsOfDate,"ym")&amp;"m "&amp;DATEDIF(AK147,AsOfDate,"md")&amp;"d"))</f>
        <v/>
      </c>
      <c r="N147" s="17" t="str">
        <f aca="false">IF(AJ147=0,"",O147*HoursPerDay)</f>
        <v/>
      </c>
      <c r="O147" s="17" t="str">
        <f aca="false">IF(AJ147=0,"",MAX(0,BC147-BP147))</f>
        <v/>
      </c>
      <c r="P147" s="18"/>
      <c r="Q147" s="16"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16" t="str">
        <f aca="false">IF(AJ147=0,"",IF(AV147="None",IF(O147&gt;0,"No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IF(AJ147=0,"",IF(AV147="None","",EDATE(AK147,BE147)))</f>
        <v/>
      </c>
      <c r="T147" s="17" t="str">
        <f aca="false">IF(AJ147=0,"",IF(NOT(LH_Ready),"",IF($F147&gt;PFYDate,0,IF(LH_ColPeriod=0,W147-U147+V147,SUMIFS(INDEX(LH_Data,0,LH_ColAcc),INDEX(LH_Data,0,LH_ColFirst),$A147,INDEX(LH_Data,0,LH_ColSur),$B147,INDEX(LH_Data,0,LH_ColCat),BonusCat,INDEX(LH_Data,0,LH_ColPeriod),LH_OpenLabel)*UnitFactor))))</f>
        <v/>
      </c>
      <c r="U147" s="17" t="str">
        <f aca="false">IF(AJ147=0,"",IF(NOT(LH_Ready),"",SUMIFS(INDEX(LH_Data,0,LH_ColAcc),INDEX(LH_Data,0,LH_ColFirst),$A147,INDEX(LH_Data,0,LH_ColSur),$B147,INDEX(LH_Data,0,LH_ColCat),BonusCat,INDEX(LH_Data,0,LH_ColStart),"&gt;="&amp;AK147)*UnitFactor))</f>
        <v/>
      </c>
      <c r="V147" s="17" t="str">
        <f aca="false">IF(AJ147=0,"",IF(NOT(LH_Ready),"",SUMIFS(INDEX(LH_Data,0,LH_ColTaken),INDEX(LH_Data,0,LH_ColFirst),$A147,INDEX(LH_Data,0,LH_ColSur),$B147,INDEX(LH_Data,0,LH_ColCat),BonusCat,INDEX(LH_Data,0,LH_ColStart),"&gt;="&amp;AK147)*UnitFactor))</f>
        <v/>
      </c>
      <c r="W147" s="17" t="str">
        <f aca="false">IF(AJ147=0,"",IF(NOT(LH_Ready),"",IF(BG147=0,0,INDEX(INDEX(LH_Data,0,LH_ColClose),BG147-1)*UnitFactor)))</f>
        <v/>
      </c>
      <c r="X147" s="17" t="str">
        <f aca="false">IF(AJ147=0,"",(MAX(0,BC147-BP147)-MAX(0,BD147-BP147))*HoursPerDay)</f>
        <v/>
      </c>
      <c r="Y147" s="17"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16" t="str">
        <f aca="false">IF(OR(AJ147=0,Y147=""),"",IF(Y147&gt;0,"Yes","No"))</f>
        <v/>
      </c>
      <c r="AA147" s="16"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17" t="str">
        <f aca="false">IF(OR(AJ147=0,T147=""),"",MAX(0,BD147-BP147)*HoursPerDay-T147)</f>
        <v/>
      </c>
      <c r="AC147" s="16" t="str">
        <f aca="false">IF(AJ147=0,"",BF147)</f>
        <v/>
      </c>
      <c r="AD147" s="16"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17" t="str">
        <f aca="false">IF(AJ147=0,"",O147-MAX(0,BK147-BP147))</f>
        <v/>
      </c>
      <c r="AF147" s="14" t="str">
        <f aca="false">IF(OR(AJ147=0,AE147="",N(AE147)=0,BL147=""),"",EDATE(AK147,BL147))</f>
        <v/>
      </c>
      <c r="AG147" s="17" t="str">
        <f aca="false">IF(AJ147=0,"",MIN(BC147,BP147))</f>
        <v/>
      </c>
      <c r="AH147" s="12"/>
      <c r="AI147" s="12"/>
      <c r="AJ147" s="16" t="n">
        <f aca="false">IF(OR(LEN($A147&amp;$B147)=0,$F147=""),0,1)</f>
        <v>0</v>
      </c>
      <c r="AK147" s="14"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16" t="str">
        <f aca="false">IF(AJ147=0,"",COUNT($G147:$I147))</f>
        <v/>
      </c>
      <c r="AM147" s="14" t="str">
        <f aca="false">IF(AJ147=0,"",IFERROR(SMALL($G147:$I147,1),""))</f>
        <v/>
      </c>
      <c r="AN147" s="14" t="str">
        <f aca="false">IF(AJ147=0,"",IFERROR(SMALL($G147:$I147,2),""))</f>
        <v/>
      </c>
      <c r="AO147" s="14" t="str">
        <f aca="false">IF(AJ147=0,"",IFERROR(SMALL($G147:$I147,3),""))</f>
        <v/>
      </c>
      <c r="AP147" s="16" t="str">
        <f aca="false">IF(AJ147=0,"",IF(AM147="","",IF(AM147=$H147,"Part-Time",IF(AM147=$I147,"Full-Time","Casual"))))</f>
        <v/>
      </c>
      <c r="AQ147" s="16" t="str">
        <f aca="false">IF(AJ147=0,"",IF(AN147="","",IF(AN147=$H147,"Part-Time",IF(AN147=$I147,"Full-Time","Casual"))))</f>
        <v/>
      </c>
      <c r="AR147" s="16" t="str">
        <f aca="false">IF(AJ147=0,"",IF(AO147="","",IF(AO147=$H147,"Part-Time",IF(AO147=$I147,"Full-Time","Casual"))))</f>
        <v/>
      </c>
      <c r="AS147" s="16"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16" t="str">
        <f aca="false">IF(AJ147=0,"",IF(AL147&lt;2,"",IF(OR(ISNUMBER(SEARCH("full",AQ147)),UPPER(TRIM(AQ147))="FT",UPPER(TRIM(AQ147))="FTE"),"FT",IF(AND(OR(ISNUMBER(SEARCH("part",AQ147)),UPPER(TRIM(AQ147))="PT",UPPER(TRIM(AQ147))="PTE"),Apply2026="Yes",OR($P147="",N($P147)&gt;=PT_MinHours)),"PT","None"))))</f>
        <v/>
      </c>
      <c r="AU147" s="16" t="str">
        <f aca="false">IF(AJ147=0,"",IF(AL147&lt;3,"",IF(OR(ISNUMBER(SEARCH("full",AR147)),UPPER(TRIM(AR147))="FT",UPPER(TRIM(AR147))="FTE"),"FT",IF(AND(OR(ISNUMBER(SEARCH("part",AR147)),UPPER(TRIM(AR147))="PT",UPPER(TRIM(AR147))="PTE"),Apply2026="Yes",OR($P147="",N($P147)&gt;=PT_MinHours)),"PT","None"))))</f>
        <v/>
      </c>
      <c r="AV147" s="16" t="str">
        <f aca="false">IF(AJ147=0,"",IF(AND(AL147&gt;=3,AO147&lt;=AsOfDate),AU147,IF(AND(AL147&gt;=2,AN147&lt;=AsOfDate),AT147,AS147)))</f>
        <v/>
      </c>
      <c r="AW147" s="16" t="str">
        <f aca="false">IF(AJ147=0,"",IF(AsOfDate&lt;AK147,-1,12*(YEAR(AsOfDate)-YEAR(AK147))+MONTH(AsOfDate)-MONTH(AK147)-IF(DAY(AsOfDate)&lt;MIN(DAY(AK147),DAY(EOMONTH(AsOfDate,0))),1,0)))</f>
        <v/>
      </c>
      <c r="AX147" s="16" t="str">
        <f aca="false">IF(AJ147=0,"",IF(OR(AL147&lt;2,AN147&gt;AsOfDate),AW147,IF((AN147-1)&lt;AK147,-1,12*(YEAR((AN147-1))-YEAR(AK147))+MONTH((AN147-1))-MONTH(AK147)-IF(DAY((AN147-1))&lt;MIN(DAY(AK147),DAY(EOMONTH((AN147-1),0))),1,0))))</f>
        <v/>
      </c>
      <c r="AY147" s="16" t="str">
        <f aca="false">IF(AJ147=0,"",IF(OR(AL147&lt;3,AO147&gt;AsOfDate),AW147,IF((AO147-1)&lt;AK147,-1,12*(YEAR((AO147-1))-YEAR(AK147))+MONTH((AO147-1))-MONTH(AK147)-IF(DAY((AO147-1))&lt;MIN(DAY(AK147),DAY(EOMONTH((AO147-1),0))),1,0))))</f>
        <v/>
      </c>
      <c r="AZ147" s="16" t="str">
        <f aca="false">IF(AJ147=0,"",IF(PFYDate&lt;AK147,-1,12*(YEAR(PFYDate)-YEAR(AK147))+MONTH(PFYDate)-MONTH(AK147)-IF(DAY(PFYDate)&lt;MIN(DAY(AK147),DAY(EOMONTH(PFYDate,0))),1,0)))</f>
        <v/>
      </c>
      <c r="BA147" s="16" t="str">
        <f aca="false">IF(AJ147=0,"",IF(OR(AL147&lt;2,AN147&gt;PFYDate),AZ147,IF((AN147-1)&lt;AK147,-1,12*(YEAR((AN147-1))-YEAR(AK147))+MONTH((AN147-1))-MONTH(AK147)-IF(DAY((AN147-1))&lt;MIN(DAY(AK147),DAY(EOMONTH((AN147-1),0))),1,0))))</f>
        <v/>
      </c>
      <c r="BB147" s="16" t="str">
        <f aca="false">IF(AJ147=0,"",IF(OR(AL147&lt;3,AO147&gt;PFYDate),AZ147,IF((AO147-1)&lt;AK147,-1,12*(YEAR((AO147-1))-YEAR(AK147))+MONTH((AO147-1))-MONTH(AK147)-IF(DAY((AO147-1))&lt;MIN(DAY(AK147),DAY(EOMONTH((AO147-1),0))),1,0))))</f>
        <v/>
      </c>
      <c r="BC147" s="16"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16"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16" t="str">
        <f aca="false">IF(AJ147=0,"",IF(AV147="FT",IF(AW147&lt;FT_First,FT_First,IF(AW147&lt;FT_Y5,MIN(FT_Y5,FT_First+FT_Int1*(INT((AW147-FT_First)/FT_Int1)+1)),FT_Y5+12*INT((AW147-FT_Y5)/12)+FT_Int2*(INT(MOD(AW147-FT_Y5,12)/FT_Int2)+1))),IF(AV147="PT",IF(AW147&lt;PT_First,PT_First,PT_First+PT_Int*(INT((AW147-PT_First)/PT_Int)+1)),"")))</f>
        <v/>
      </c>
      <c r="BF147" s="16" t="str">
        <f aca="false">IF(AJ147=0,"",IF(NOT(LH_Ready),0,COUNTIFS(INDEX(LH_Data,0,LH_ColFirst),$A147,INDEX(LH_Data,0,LH_ColSur),$B147,INDEX(LH_Data,0,LH_ColCat),BonusCat)))</f>
        <v/>
      </c>
      <c r="BG147" s="16" t="str">
        <f aca="false">IF(AJ147=0,"",IF(OR(NOT(LH_Ready),BF147=0),0,SUMPRODUCT(MAX((INDEX(LH_Data,0,LH_ColFirst)=$A147)*(INDEX(LH_Data,0,LH_ColSur)=$B147)*(INDEX(LH_Data,0,LH_ColCat)=BonusCat)*ROW(LH_Data)))))</f>
        <v/>
      </c>
      <c r="BH147" s="16" t="str">
        <f aca="false">IF(AJ147=0,"",IF(EOMONTH(AsOfDate,-1)&lt;AK147,-1,12*(YEAR(EOMONTH(AsOfDate,-1))-YEAR(AK147))+MONTH(EOMONTH(AsOfDate,-1))-MONTH(AK147)-IF(DAY(EOMONTH(AsOfDate,-1))&lt;MIN(DAY(AK147),DAY(EOMONTH(EOMONTH(AsOfDate,-1),0))),1,0)))</f>
        <v/>
      </c>
      <c r="BI147" s="16" t="str">
        <f aca="false">IF(AJ147=0,"",IF(OR(AL147&lt;2,AN147&gt;EOMONTH(AsOfDate,-1)),BH147,IF((AN147-1)&lt;AK147,-1,12*(YEAR((AN147-1))-YEAR(AK147))+MONTH((AN147-1))-MONTH(AK147)-IF(DAY((AN147-1))&lt;MIN(DAY(AK147),DAY(EOMONTH((AN147-1),0))),1,0))))</f>
        <v/>
      </c>
      <c r="BJ147" s="16" t="str">
        <f aca="false">IF(AJ147=0,"",IF(OR(AL147&lt;3,AO147&gt;EOMONTH(AsOfDate,-1)),BH147,IF((AO147-1)&lt;AK147,-1,12*(YEAR((AO147-1))-YEAR(AK147))+MONTH((AO147-1))-MONTH(AK147)-IF(DAY((AO147-1))&lt;MIN(DAY(AK147),DAY(EOMONTH((AO147-1),0))),1,0))))</f>
        <v/>
      </c>
      <c r="BK147" s="16"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16" t="str">
        <f aca="false">IF(AJ147=0,"",IF(AV147="FT",IF(AW147&lt;FT_First,"",IF(AW147&lt;FT_Y5,FT_First+FT_Int1*INT((AW147-FT_First)/FT_Int1),FT_Y5+FT_Int2*INT((AW147-FT_Y5)/FT_Int2))),IF(AV147="PT",IF(AW147&lt;PT_First,"",PT_First+PT_Int*INT((AW147-PT_First)/PT_Int)),"")))</f>
        <v/>
      </c>
      <c r="BM147" s="16" t="str">
        <f aca="false">IF(AJ147=0,"",IF((SchemeStart-1)&lt;AK147,-1,12*(YEAR((SchemeStart-1))-YEAR(AK147))+MONTH((SchemeStart-1))-MONTH(AK147)-IF(DAY((SchemeStart-1))&lt;MIN(DAY(AK147),DAY(EOMONTH((SchemeStart-1),0))),1,0)))</f>
        <v/>
      </c>
      <c r="BN147" s="16" t="str">
        <f aca="false">IF(AJ147=0,"",IF(OR(AL147&lt;2,AN147&gt;(SchemeStart-1)),BM147,IF((AN147-1)&lt;AK147,-1,12*(YEAR((AN147-1))-YEAR(AK147))+MONTH((AN147-1))-MONTH(AK147)-IF(DAY((AN147-1))&lt;MIN(DAY(AK147),DAY(EOMONTH((AN147-1),0))),1,0))))</f>
        <v/>
      </c>
      <c r="BO147" s="16" t="str">
        <f aca="false">IF(AJ147=0,"",IF(OR(AL147&lt;3,AO147&gt;(SchemeStart-1)),BM147,IF((AO147-1)&lt;AK147,-1,12*(YEAR((AO147-1))-YEAR(AK147))+MONTH((AO147-1))-MONTH(AK147)-IF(DAY((AO147-1))&lt;MIN(DAY(AK147),DAY(EOMONTH((AO147-1),0))),1,0))))</f>
        <v/>
      </c>
      <c r="BP147" s="16"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12"/>
      <c r="B148" s="12"/>
      <c r="C148" s="12"/>
      <c r="D148" s="13"/>
      <c r="E148" s="14" t="str">
        <f aca="false">IF(OR(AJ148=0,$D148=""),"",DATE(YEAR(AsOfDate)+IF(DATE(YEAR(AsOfDate),MONTH($D148),DAY($D148))&lt;=AsOfDate,1,0),MONTH($D148),DAY($D148)))</f>
        <v/>
      </c>
      <c r="F148" s="13"/>
      <c r="G148" s="13"/>
      <c r="H148" s="13"/>
      <c r="I148" s="13"/>
      <c r="J148" s="13"/>
      <c r="K148" s="14" t="str">
        <f aca="false">IF(AJ148=0,"",DATE(YEAR(AsOfDate)+IF(DATE(YEAR(AsOfDate),MONTH(AK148),DAY(AK148))&lt;=AsOfDate,1,0),MONTH(AK148),DAY(AK148)))</f>
        <v/>
      </c>
      <c r="L148" s="15" t="str">
        <f aca="false">IF(AJ148=0,"",ROUND((AsOfDate-AK148)/365.25,1))</f>
        <v/>
      </c>
      <c r="M148" s="16" t="str">
        <f aca="false">IF(AJ148=0,"",IF(AsOfDate&lt;AK148,"-",DATEDIF(AK148,AsOfDate,"y")&amp;"y "&amp;DATEDIF(AK148,AsOfDate,"ym")&amp;"m "&amp;DATEDIF(AK148,AsOfDate,"md")&amp;"d"))</f>
        <v/>
      </c>
      <c r="N148" s="17" t="str">
        <f aca="false">IF(AJ148=0,"",O148*HoursPerDay)</f>
        <v/>
      </c>
      <c r="O148" s="17" t="str">
        <f aca="false">IF(AJ148=0,"",MAX(0,BC148-BP148))</f>
        <v/>
      </c>
      <c r="P148" s="18"/>
      <c r="Q148" s="16"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16" t="str">
        <f aca="false">IF(AJ148=0,"",IF(AV148="None",IF(O148&gt;0,"No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IF(AJ148=0,"",IF(AV148="None","",EDATE(AK148,BE148)))</f>
        <v/>
      </c>
      <c r="T148" s="17" t="str">
        <f aca="false">IF(AJ148=0,"",IF(NOT(LH_Ready),"",IF($F148&gt;PFYDate,0,IF(LH_ColPeriod=0,W148-U148+V148,SUMIFS(INDEX(LH_Data,0,LH_ColAcc),INDEX(LH_Data,0,LH_ColFirst),$A148,INDEX(LH_Data,0,LH_ColSur),$B148,INDEX(LH_Data,0,LH_ColCat),BonusCat,INDEX(LH_Data,0,LH_ColPeriod),LH_OpenLabel)*UnitFactor))))</f>
        <v/>
      </c>
      <c r="U148" s="17" t="str">
        <f aca="false">IF(AJ148=0,"",IF(NOT(LH_Ready),"",SUMIFS(INDEX(LH_Data,0,LH_ColAcc),INDEX(LH_Data,0,LH_ColFirst),$A148,INDEX(LH_Data,0,LH_ColSur),$B148,INDEX(LH_Data,0,LH_ColCat),BonusCat,INDEX(LH_Data,0,LH_ColStart),"&gt;="&amp;AK148)*UnitFactor))</f>
        <v/>
      </c>
      <c r="V148" s="17" t="str">
        <f aca="false">IF(AJ148=0,"",IF(NOT(LH_Ready),"",SUMIFS(INDEX(LH_Data,0,LH_ColTaken),INDEX(LH_Data,0,LH_ColFirst),$A148,INDEX(LH_Data,0,LH_ColSur),$B148,INDEX(LH_Data,0,LH_ColCat),BonusCat,INDEX(LH_Data,0,LH_ColStart),"&gt;="&amp;AK148)*UnitFactor))</f>
        <v/>
      </c>
      <c r="W148" s="17" t="str">
        <f aca="false">IF(AJ148=0,"",IF(NOT(LH_Ready),"",IF(BG148=0,0,INDEX(INDEX(LH_Data,0,LH_ColClose),BG148-1)*UnitFactor)))</f>
        <v/>
      </c>
      <c r="X148" s="17" t="str">
        <f aca="false">IF(AJ148=0,"",(MAX(0,BC148-BP148)-MAX(0,BD148-BP148))*HoursPerDay)</f>
        <v/>
      </c>
      <c r="Y148" s="17"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16" t="str">
        <f aca="false">IF(OR(AJ148=0,Y148=""),"",IF(Y148&gt;0,"Yes","No"))</f>
        <v/>
      </c>
      <c r="AA148" s="16"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17" t="str">
        <f aca="false">IF(OR(AJ148=0,T148=""),"",MAX(0,BD148-BP148)*HoursPerDay-T148)</f>
        <v/>
      </c>
      <c r="AC148" s="16" t="str">
        <f aca="false">IF(AJ148=0,"",BF148)</f>
        <v/>
      </c>
      <c r="AD148" s="16"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17" t="str">
        <f aca="false">IF(AJ148=0,"",O148-MAX(0,BK148-BP148))</f>
        <v/>
      </c>
      <c r="AF148" s="14" t="str">
        <f aca="false">IF(OR(AJ148=0,AE148="",N(AE148)=0,BL148=""),"",EDATE(AK148,BL148))</f>
        <v/>
      </c>
      <c r="AG148" s="17" t="str">
        <f aca="false">IF(AJ148=0,"",MIN(BC148,BP148))</f>
        <v/>
      </c>
      <c r="AH148" s="12"/>
      <c r="AI148" s="12"/>
      <c r="AJ148" s="16" t="n">
        <f aca="false">IF(OR(LEN($A148&amp;$B148)=0,$F148=""),0,1)</f>
        <v>0</v>
      </c>
      <c r="AK148" s="14"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16" t="str">
        <f aca="false">IF(AJ148=0,"",COUNT($G148:$I148))</f>
        <v/>
      </c>
      <c r="AM148" s="14" t="str">
        <f aca="false">IF(AJ148=0,"",IFERROR(SMALL($G148:$I148,1),""))</f>
        <v/>
      </c>
      <c r="AN148" s="14" t="str">
        <f aca="false">IF(AJ148=0,"",IFERROR(SMALL($G148:$I148,2),""))</f>
        <v/>
      </c>
      <c r="AO148" s="14" t="str">
        <f aca="false">IF(AJ148=0,"",IFERROR(SMALL($G148:$I148,3),""))</f>
        <v/>
      </c>
      <c r="AP148" s="16" t="str">
        <f aca="false">IF(AJ148=0,"",IF(AM148="","",IF(AM148=$H148,"Part-Time",IF(AM148=$I148,"Full-Time","Casual"))))</f>
        <v/>
      </c>
      <c r="AQ148" s="16" t="str">
        <f aca="false">IF(AJ148=0,"",IF(AN148="","",IF(AN148=$H148,"Part-Time",IF(AN148=$I148,"Full-Time","Casual"))))</f>
        <v/>
      </c>
      <c r="AR148" s="16" t="str">
        <f aca="false">IF(AJ148=0,"",IF(AO148="","",IF(AO148=$H148,"Part-Time",IF(AO148=$I148,"Full-Time","Casual"))))</f>
        <v/>
      </c>
      <c r="AS148" s="16"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16" t="str">
        <f aca="false">IF(AJ148=0,"",IF(AL148&lt;2,"",IF(OR(ISNUMBER(SEARCH("full",AQ148)),UPPER(TRIM(AQ148))="FT",UPPER(TRIM(AQ148))="FTE"),"FT",IF(AND(OR(ISNUMBER(SEARCH("part",AQ148)),UPPER(TRIM(AQ148))="PT",UPPER(TRIM(AQ148))="PTE"),Apply2026="Yes",OR($P148="",N($P148)&gt;=PT_MinHours)),"PT","None"))))</f>
        <v/>
      </c>
      <c r="AU148" s="16" t="str">
        <f aca="false">IF(AJ148=0,"",IF(AL148&lt;3,"",IF(OR(ISNUMBER(SEARCH("full",AR148)),UPPER(TRIM(AR148))="FT",UPPER(TRIM(AR148))="FTE"),"FT",IF(AND(OR(ISNUMBER(SEARCH("part",AR148)),UPPER(TRIM(AR148))="PT",UPPER(TRIM(AR148))="PTE"),Apply2026="Yes",OR($P148="",N($P148)&gt;=PT_MinHours)),"PT","None"))))</f>
        <v/>
      </c>
      <c r="AV148" s="16" t="str">
        <f aca="false">IF(AJ148=0,"",IF(AND(AL148&gt;=3,AO148&lt;=AsOfDate),AU148,IF(AND(AL148&gt;=2,AN148&lt;=AsOfDate),AT148,AS148)))</f>
        <v/>
      </c>
      <c r="AW148" s="16" t="str">
        <f aca="false">IF(AJ148=0,"",IF(AsOfDate&lt;AK148,-1,12*(YEAR(AsOfDate)-YEAR(AK148))+MONTH(AsOfDate)-MONTH(AK148)-IF(DAY(AsOfDate)&lt;MIN(DAY(AK148),DAY(EOMONTH(AsOfDate,0))),1,0)))</f>
        <v/>
      </c>
      <c r="AX148" s="16" t="str">
        <f aca="false">IF(AJ148=0,"",IF(OR(AL148&lt;2,AN148&gt;AsOfDate),AW148,IF((AN148-1)&lt;AK148,-1,12*(YEAR((AN148-1))-YEAR(AK148))+MONTH((AN148-1))-MONTH(AK148)-IF(DAY((AN148-1))&lt;MIN(DAY(AK148),DAY(EOMONTH((AN148-1),0))),1,0))))</f>
        <v/>
      </c>
      <c r="AY148" s="16" t="str">
        <f aca="false">IF(AJ148=0,"",IF(OR(AL148&lt;3,AO148&gt;AsOfDate),AW148,IF((AO148-1)&lt;AK148,-1,12*(YEAR((AO148-1))-YEAR(AK148))+MONTH((AO148-1))-MONTH(AK148)-IF(DAY((AO148-1))&lt;MIN(DAY(AK148),DAY(EOMONTH((AO148-1),0))),1,0))))</f>
        <v/>
      </c>
      <c r="AZ148" s="16" t="str">
        <f aca="false">IF(AJ148=0,"",IF(PFYDate&lt;AK148,-1,12*(YEAR(PFYDate)-YEAR(AK148))+MONTH(PFYDate)-MONTH(AK148)-IF(DAY(PFYDate)&lt;MIN(DAY(AK148),DAY(EOMONTH(PFYDate,0))),1,0)))</f>
        <v/>
      </c>
      <c r="BA148" s="16" t="str">
        <f aca="false">IF(AJ148=0,"",IF(OR(AL148&lt;2,AN148&gt;PFYDate),AZ148,IF((AN148-1)&lt;AK148,-1,12*(YEAR((AN148-1))-YEAR(AK148))+MONTH((AN148-1))-MONTH(AK148)-IF(DAY((AN148-1))&lt;MIN(DAY(AK148),DAY(EOMONTH((AN148-1),0))),1,0))))</f>
        <v/>
      </c>
      <c r="BB148" s="16" t="str">
        <f aca="false">IF(AJ148=0,"",IF(OR(AL148&lt;3,AO148&gt;PFYDate),AZ148,IF((AO148-1)&lt;AK148,-1,12*(YEAR((AO148-1))-YEAR(AK148))+MONTH((AO148-1))-MONTH(AK148)-IF(DAY((AO148-1))&lt;MIN(DAY(AK148),DAY(EOMONTH((AO148-1),0))),1,0))))</f>
        <v/>
      </c>
      <c r="BC148" s="16"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16"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16" t="str">
        <f aca="false">IF(AJ148=0,"",IF(AV148="FT",IF(AW148&lt;FT_First,FT_First,IF(AW148&lt;FT_Y5,MIN(FT_Y5,FT_First+FT_Int1*(INT((AW148-FT_First)/FT_Int1)+1)),FT_Y5+12*INT((AW148-FT_Y5)/12)+FT_Int2*(INT(MOD(AW148-FT_Y5,12)/FT_Int2)+1))),IF(AV148="PT",IF(AW148&lt;PT_First,PT_First,PT_First+PT_Int*(INT((AW148-PT_First)/PT_Int)+1)),"")))</f>
        <v/>
      </c>
      <c r="BF148" s="16" t="str">
        <f aca="false">IF(AJ148=0,"",IF(NOT(LH_Ready),0,COUNTIFS(INDEX(LH_Data,0,LH_ColFirst),$A148,INDEX(LH_Data,0,LH_ColSur),$B148,INDEX(LH_Data,0,LH_ColCat),BonusCat)))</f>
        <v/>
      </c>
      <c r="BG148" s="16" t="str">
        <f aca="false">IF(AJ148=0,"",IF(OR(NOT(LH_Ready),BF148=0),0,SUMPRODUCT(MAX((INDEX(LH_Data,0,LH_ColFirst)=$A148)*(INDEX(LH_Data,0,LH_ColSur)=$B148)*(INDEX(LH_Data,0,LH_ColCat)=BonusCat)*ROW(LH_Data)))))</f>
        <v/>
      </c>
      <c r="BH148" s="16" t="str">
        <f aca="false">IF(AJ148=0,"",IF(EOMONTH(AsOfDate,-1)&lt;AK148,-1,12*(YEAR(EOMONTH(AsOfDate,-1))-YEAR(AK148))+MONTH(EOMONTH(AsOfDate,-1))-MONTH(AK148)-IF(DAY(EOMONTH(AsOfDate,-1))&lt;MIN(DAY(AK148),DAY(EOMONTH(EOMONTH(AsOfDate,-1),0))),1,0)))</f>
        <v/>
      </c>
      <c r="BI148" s="16" t="str">
        <f aca="false">IF(AJ148=0,"",IF(OR(AL148&lt;2,AN148&gt;EOMONTH(AsOfDate,-1)),BH148,IF((AN148-1)&lt;AK148,-1,12*(YEAR((AN148-1))-YEAR(AK148))+MONTH((AN148-1))-MONTH(AK148)-IF(DAY((AN148-1))&lt;MIN(DAY(AK148),DAY(EOMONTH((AN148-1),0))),1,0))))</f>
        <v/>
      </c>
      <c r="BJ148" s="16" t="str">
        <f aca="false">IF(AJ148=0,"",IF(OR(AL148&lt;3,AO148&gt;EOMONTH(AsOfDate,-1)),BH148,IF((AO148-1)&lt;AK148,-1,12*(YEAR((AO148-1))-YEAR(AK148))+MONTH((AO148-1))-MONTH(AK148)-IF(DAY((AO148-1))&lt;MIN(DAY(AK148),DAY(EOMONTH((AO148-1),0))),1,0))))</f>
        <v/>
      </c>
      <c r="BK148" s="16"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16" t="str">
        <f aca="false">IF(AJ148=0,"",IF(AV148="FT",IF(AW148&lt;FT_First,"",IF(AW148&lt;FT_Y5,FT_First+FT_Int1*INT((AW148-FT_First)/FT_Int1),FT_Y5+FT_Int2*INT((AW148-FT_Y5)/FT_Int2))),IF(AV148="PT",IF(AW148&lt;PT_First,"",PT_First+PT_Int*INT((AW148-PT_First)/PT_Int)),"")))</f>
        <v/>
      </c>
      <c r="BM148" s="16" t="str">
        <f aca="false">IF(AJ148=0,"",IF((SchemeStart-1)&lt;AK148,-1,12*(YEAR((SchemeStart-1))-YEAR(AK148))+MONTH((SchemeStart-1))-MONTH(AK148)-IF(DAY((SchemeStart-1))&lt;MIN(DAY(AK148),DAY(EOMONTH((SchemeStart-1),0))),1,0)))</f>
        <v/>
      </c>
      <c r="BN148" s="16" t="str">
        <f aca="false">IF(AJ148=0,"",IF(OR(AL148&lt;2,AN148&gt;(SchemeStart-1)),BM148,IF((AN148-1)&lt;AK148,-1,12*(YEAR((AN148-1))-YEAR(AK148))+MONTH((AN148-1))-MONTH(AK148)-IF(DAY((AN148-1))&lt;MIN(DAY(AK148),DAY(EOMONTH((AN148-1),0))),1,0))))</f>
        <v/>
      </c>
      <c r="BO148" s="16" t="str">
        <f aca="false">IF(AJ148=0,"",IF(OR(AL148&lt;3,AO148&gt;(SchemeStart-1)),BM148,IF((AO148-1)&lt;AK148,-1,12*(YEAR((AO148-1))-YEAR(AK148))+MONTH((AO148-1))-MONTH(AK148)-IF(DAY((AO148-1))&lt;MIN(DAY(AK148),DAY(EOMONTH((AO148-1),0))),1,0))))</f>
        <v/>
      </c>
      <c r="BP148" s="16"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12"/>
      <c r="B149" s="12"/>
      <c r="C149" s="12"/>
      <c r="D149" s="13"/>
      <c r="E149" s="14" t="str">
        <f aca="false">IF(OR(AJ149=0,$D149=""),"",DATE(YEAR(AsOfDate)+IF(DATE(YEAR(AsOfDate),MONTH($D149),DAY($D149))&lt;=AsOfDate,1,0),MONTH($D149),DAY($D149)))</f>
        <v/>
      </c>
      <c r="F149" s="13"/>
      <c r="G149" s="13"/>
      <c r="H149" s="13"/>
      <c r="I149" s="13"/>
      <c r="J149" s="13"/>
      <c r="K149" s="14" t="str">
        <f aca="false">IF(AJ149=0,"",DATE(YEAR(AsOfDate)+IF(DATE(YEAR(AsOfDate),MONTH(AK149),DAY(AK149))&lt;=AsOfDate,1,0),MONTH(AK149),DAY(AK149)))</f>
        <v/>
      </c>
      <c r="L149" s="15" t="str">
        <f aca="false">IF(AJ149=0,"",ROUND((AsOfDate-AK149)/365.25,1))</f>
        <v/>
      </c>
      <c r="M149" s="16" t="str">
        <f aca="false">IF(AJ149=0,"",IF(AsOfDate&lt;AK149,"-",DATEDIF(AK149,AsOfDate,"y")&amp;"y "&amp;DATEDIF(AK149,AsOfDate,"ym")&amp;"m "&amp;DATEDIF(AK149,AsOfDate,"md")&amp;"d"))</f>
        <v/>
      </c>
      <c r="N149" s="17" t="str">
        <f aca="false">IF(AJ149=0,"",O149*HoursPerDay)</f>
        <v/>
      </c>
      <c r="O149" s="17" t="str">
        <f aca="false">IF(AJ149=0,"",MAX(0,BC149-BP149))</f>
        <v/>
      </c>
      <c r="P149" s="18"/>
      <c r="Q149" s="16"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16" t="str">
        <f aca="false">IF(AJ149=0,"",IF(AV149="None",IF(O149&gt;0,"No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IF(AJ149=0,"",IF(AV149="None","",EDATE(AK149,BE149)))</f>
        <v/>
      </c>
      <c r="T149" s="17" t="str">
        <f aca="false">IF(AJ149=0,"",IF(NOT(LH_Ready),"",IF($F149&gt;PFYDate,0,IF(LH_ColPeriod=0,W149-U149+V149,SUMIFS(INDEX(LH_Data,0,LH_ColAcc),INDEX(LH_Data,0,LH_ColFirst),$A149,INDEX(LH_Data,0,LH_ColSur),$B149,INDEX(LH_Data,0,LH_ColCat),BonusCat,INDEX(LH_Data,0,LH_ColPeriod),LH_OpenLabel)*UnitFactor))))</f>
        <v/>
      </c>
      <c r="U149" s="17" t="str">
        <f aca="false">IF(AJ149=0,"",IF(NOT(LH_Ready),"",SUMIFS(INDEX(LH_Data,0,LH_ColAcc),INDEX(LH_Data,0,LH_ColFirst),$A149,INDEX(LH_Data,0,LH_ColSur),$B149,INDEX(LH_Data,0,LH_ColCat),BonusCat,INDEX(LH_Data,0,LH_ColStart),"&gt;="&amp;AK149)*UnitFactor))</f>
        <v/>
      </c>
      <c r="V149" s="17" t="str">
        <f aca="false">IF(AJ149=0,"",IF(NOT(LH_Ready),"",SUMIFS(INDEX(LH_Data,0,LH_ColTaken),INDEX(LH_Data,0,LH_ColFirst),$A149,INDEX(LH_Data,0,LH_ColSur),$B149,INDEX(LH_Data,0,LH_ColCat),BonusCat,INDEX(LH_Data,0,LH_ColStart),"&gt;="&amp;AK149)*UnitFactor))</f>
        <v/>
      </c>
      <c r="W149" s="17" t="str">
        <f aca="false">IF(AJ149=0,"",IF(NOT(LH_Ready),"",IF(BG149=0,0,INDEX(INDEX(LH_Data,0,LH_ColClose),BG149-1)*UnitFactor)))</f>
        <v/>
      </c>
      <c r="X149" s="17" t="str">
        <f aca="false">IF(AJ149=0,"",(MAX(0,BC149-BP149)-MAX(0,BD149-BP149))*HoursPerDay)</f>
        <v/>
      </c>
      <c r="Y149" s="17"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16" t="str">
        <f aca="false">IF(OR(AJ149=0,Y149=""),"",IF(Y149&gt;0,"Yes","No"))</f>
        <v/>
      </c>
      <c r="AA149" s="16"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17" t="str">
        <f aca="false">IF(OR(AJ149=0,T149=""),"",MAX(0,BD149-BP149)*HoursPerDay-T149)</f>
        <v/>
      </c>
      <c r="AC149" s="16" t="str">
        <f aca="false">IF(AJ149=0,"",BF149)</f>
        <v/>
      </c>
      <c r="AD149" s="16"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17" t="str">
        <f aca="false">IF(AJ149=0,"",O149-MAX(0,BK149-BP149))</f>
        <v/>
      </c>
      <c r="AF149" s="14" t="str">
        <f aca="false">IF(OR(AJ149=0,AE149="",N(AE149)=0,BL149=""),"",EDATE(AK149,BL149))</f>
        <v/>
      </c>
      <c r="AG149" s="17" t="str">
        <f aca="false">IF(AJ149=0,"",MIN(BC149,BP149))</f>
        <v/>
      </c>
      <c r="AH149" s="12"/>
      <c r="AI149" s="12"/>
      <c r="AJ149" s="16" t="n">
        <f aca="false">IF(OR(LEN($A149&amp;$B149)=0,$F149=""),0,1)</f>
        <v>0</v>
      </c>
      <c r="AK149" s="14"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16" t="str">
        <f aca="false">IF(AJ149=0,"",COUNT($G149:$I149))</f>
        <v/>
      </c>
      <c r="AM149" s="14" t="str">
        <f aca="false">IF(AJ149=0,"",IFERROR(SMALL($G149:$I149,1),""))</f>
        <v/>
      </c>
      <c r="AN149" s="14" t="str">
        <f aca="false">IF(AJ149=0,"",IFERROR(SMALL($G149:$I149,2),""))</f>
        <v/>
      </c>
      <c r="AO149" s="14" t="str">
        <f aca="false">IF(AJ149=0,"",IFERROR(SMALL($G149:$I149,3),""))</f>
        <v/>
      </c>
      <c r="AP149" s="16" t="str">
        <f aca="false">IF(AJ149=0,"",IF(AM149="","",IF(AM149=$H149,"Part-Time",IF(AM149=$I149,"Full-Time","Casual"))))</f>
        <v/>
      </c>
      <c r="AQ149" s="16" t="str">
        <f aca="false">IF(AJ149=0,"",IF(AN149="","",IF(AN149=$H149,"Part-Time",IF(AN149=$I149,"Full-Time","Casual"))))</f>
        <v/>
      </c>
      <c r="AR149" s="16" t="str">
        <f aca="false">IF(AJ149=0,"",IF(AO149="","",IF(AO149=$H149,"Part-Time",IF(AO149=$I149,"Full-Time","Casual"))))</f>
        <v/>
      </c>
      <c r="AS149" s="16"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16" t="str">
        <f aca="false">IF(AJ149=0,"",IF(AL149&lt;2,"",IF(OR(ISNUMBER(SEARCH("full",AQ149)),UPPER(TRIM(AQ149))="FT",UPPER(TRIM(AQ149))="FTE"),"FT",IF(AND(OR(ISNUMBER(SEARCH("part",AQ149)),UPPER(TRIM(AQ149))="PT",UPPER(TRIM(AQ149))="PTE"),Apply2026="Yes",OR($P149="",N($P149)&gt;=PT_MinHours)),"PT","None"))))</f>
        <v/>
      </c>
      <c r="AU149" s="16" t="str">
        <f aca="false">IF(AJ149=0,"",IF(AL149&lt;3,"",IF(OR(ISNUMBER(SEARCH("full",AR149)),UPPER(TRIM(AR149))="FT",UPPER(TRIM(AR149))="FTE"),"FT",IF(AND(OR(ISNUMBER(SEARCH("part",AR149)),UPPER(TRIM(AR149))="PT",UPPER(TRIM(AR149))="PTE"),Apply2026="Yes",OR($P149="",N($P149)&gt;=PT_MinHours)),"PT","None"))))</f>
        <v/>
      </c>
      <c r="AV149" s="16" t="str">
        <f aca="false">IF(AJ149=0,"",IF(AND(AL149&gt;=3,AO149&lt;=AsOfDate),AU149,IF(AND(AL149&gt;=2,AN149&lt;=AsOfDate),AT149,AS149)))</f>
        <v/>
      </c>
      <c r="AW149" s="16" t="str">
        <f aca="false">IF(AJ149=0,"",IF(AsOfDate&lt;AK149,-1,12*(YEAR(AsOfDate)-YEAR(AK149))+MONTH(AsOfDate)-MONTH(AK149)-IF(DAY(AsOfDate)&lt;MIN(DAY(AK149),DAY(EOMONTH(AsOfDate,0))),1,0)))</f>
        <v/>
      </c>
      <c r="AX149" s="16" t="str">
        <f aca="false">IF(AJ149=0,"",IF(OR(AL149&lt;2,AN149&gt;AsOfDate),AW149,IF((AN149-1)&lt;AK149,-1,12*(YEAR((AN149-1))-YEAR(AK149))+MONTH((AN149-1))-MONTH(AK149)-IF(DAY((AN149-1))&lt;MIN(DAY(AK149),DAY(EOMONTH((AN149-1),0))),1,0))))</f>
        <v/>
      </c>
      <c r="AY149" s="16" t="str">
        <f aca="false">IF(AJ149=0,"",IF(OR(AL149&lt;3,AO149&gt;AsOfDate),AW149,IF((AO149-1)&lt;AK149,-1,12*(YEAR((AO149-1))-YEAR(AK149))+MONTH((AO149-1))-MONTH(AK149)-IF(DAY((AO149-1))&lt;MIN(DAY(AK149),DAY(EOMONTH((AO149-1),0))),1,0))))</f>
        <v/>
      </c>
      <c r="AZ149" s="16" t="str">
        <f aca="false">IF(AJ149=0,"",IF(PFYDate&lt;AK149,-1,12*(YEAR(PFYDate)-YEAR(AK149))+MONTH(PFYDate)-MONTH(AK149)-IF(DAY(PFYDate)&lt;MIN(DAY(AK149),DAY(EOMONTH(PFYDate,0))),1,0)))</f>
        <v/>
      </c>
      <c r="BA149" s="16" t="str">
        <f aca="false">IF(AJ149=0,"",IF(OR(AL149&lt;2,AN149&gt;PFYDate),AZ149,IF((AN149-1)&lt;AK149,-1,12*(YEAR((AN149-1))-YEAR(AK149))+MONTH((AN149-1))-MONTH(AK149)-IF(DAY((AN149-1))&lt;MIN(DAY(AK149),DAY(EOMONTH((AN149-1),0))),1,0))))</f>
        <v/>
      </c>
      <c r="BB149" s="16" t="str">
        <f aca="false">IF(AJ149=0,"",IF(OR(AL149&lt;3,AO149&gt;PFYDate),AZ149,IF((AO149-1)&lt;AK149,-1,12*(YEAR((AO149-1))-YEAR(AK149))+MONTH((AO149-1))-MONTH(AK149)-IF(DAY((AO149-1))&lt;MIN(DAY(AK149),DAY(EOMONTH((AO149-1),0))),1,0))))</f>
        <v/>
      </c>
      <c r="BC149" s="16"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16"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16" t="str">
        <f aca="false">IF(AJ149=0,"",IF(AV149="FT",IF(AW149&lt;FT_First,FT_First,IF(AW149&lt;FT_Y5,MIN(FT_Y5,FT_First+FT_Int1*(INT((AW149-FT_First)/FT_Int1)+1)),FT_Y5+12*INT((AW149-FT_Y5)/12)+FT_Int2*(INT(MOD(AW149-FT_Y5,12)/FT_Int2)+1))),IF(AV149="PT",IF(AW149&lt;PT_First,PT_First,PT_First+PT_Int*(INT((AW149-PT_First)/PT_Int)+1)),"")))</f>
        <v/>
      </c>
      <c r="BF149" s="16" t="str">
        <f aca="false">IF(AJ149=0,"",IF(NOT(LH_Ready),0,COUNTIFS(INDEX(LH_Data,0,LH_ColFirst),$A149,INDEX(LH_Data,0,LH_ColSur),$B149,INDEX(LH_Data,0,LH_ColCat),BonusCat)))</f>
        <v/>
      </c>
      <c r="BG149" s="16" t="str">
        <f aca="false">IF(AJ149=0,"",IF(OR(NOT(LH_Ready),BF149=0),0,SUMPRODUCT(MAX((INDEX(LH_Data,0,LH_ColFirst)=$A149)*(INDEX(LH_Data,0,LH_ColSur)=$B149)*(INDEX(LH_Data,0,LH_ColCat)=BonusCat)*ROW(LH_Data)))))</f>
        <v/>
      </c>
      <c r="BH149" s="16" t="str">
        <f aca="false">IF(AJ149=0,"",IF(EOMONTH(AsOfDate,-1)&lt;AK149,-1,12*(YEAR(EOMONTH(AsOfDate,-1))-YEAR(AK149))+MONTH(EOMONTH(AsOfDate,-1))-MONTH(AK149)-IF(DAY(EOMONTH(AsOfDate,-1))&lt;MIN(DAY(AK149),DAY(EOMONTH(EOMONTH(AsOfDate,-1),0))),1,0)))</f>
        <v/>
      </c>
      <c r="BI149" s="16" t="str">
        <f aca="false">IF(AJ149=0,"",IF(OR(AL149&lt;2,AN149&gt;EOMONTH(AsOfDate,-1)),BH149,IF((AN149-1)&lt;AK149,-1,12*(YEAR((AN149-1))-YEAR(AK149))+MONTH((AN149-1))-MONTH(AK149)-IF(DAY((AN149-1))&lt;MIN(DAY(AK149),DAY(EOMONTH((AN149-1),0))),1,0))))</f>
        <v/>
      </c>
      <c r="BJ149" s="16" t="str">
        <f aca="false">IF(AJ149=0,"",IF(OR(AL149&lt;3,AO149&gt;EOMONTH(AsOfDate,-1)),BH149,IF((AO149-1)&lt;AK149,-1,12*(YEAR((AO149-1))-YEAR(AK149))+MONTH((AO149-1))-MONTH(AK149)-IF(DAY((AO149-1))&lt;MIN(DAY(AK149),DAY(EOMONTH((AO149-1),0))),1,0))))</f>
        <v/>
      </c>
      <c r="BK149" s="16"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16" t="str">
        <f aca="false">IF(AJ149=0,"",IF(AV149="FT",IF(AW149&lt;FT_First,"",IF(AW149&lt;FT_Y5,FT_First+FT_Int1*INT((AW149-FT_First)/FT_Int1),FT_Y5+FT_Int2*INT((AW149-FT_Y5)/FT_Int2))),IF(AV149="PT",IF(AW149&lt;PT_First,"",PT_First+PT_Int*INT((AW149-PT_First)/PT_Int)),"")))</f>
        <v/>
      </c>
      <c r="BM149" s="16" t="str">
        <f aca="false">IF(AJ149=0,"",IF((SchemeStart-1)&lt;AK149,-1,12*(YEAR((SchemeStart-1))-YEAR(AK149))+MONTH((SchemeStart-1))-MONTH(AK149)-IF(DAY((SchemeStart-1))&lt;MIN(DAY(AK149),DAY(EOMONTH((SchemeStart-1),0))),1,0)))</f>
        <v/>
      </c>
      <c r="BN149" s="16" t="str">
        <f aca="false">IF(AJ149=0,"",IF(OR(AL149&lt;2,AN149&gt;(SchemeStart-1)),BM149,IF((AN149-1)&lt;AK149,-1,12*(YEAR((AN149-1))-YEAR(AK149))+MONTH((AN149-1))-MONTH(AK149)-IF(DAY((AN149-1))&lt;MIN(DAY(AK149),DAY(EOMONTH((AN149-1),0))),1,0))))</f>
        <v/>
      </c>
      <c r="BO149" s="16" t="str">
        <f aca="false">IF(AJ149=0,"",IF(OR(AL149&lt;3,AO149&gt;(SchemeStart-1)),BM149,IF((AO149-1)&lt;AK149,-1,12*(YEAR((AO149-1))-YEAR(AK149))+MONTH((AO149-1))-MONTH(AK149)-IF(DAY((AO149-1))&lt;MIN(DAY(AK149),DAY(EOMONTH((AO149-1),0))),1,0))))</f>
        <v/>
      </c>
      <c r="BP149" s="16"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12"/>
      <c r="B150" s="12"/>
      <c r="C150" s="12"/>
      <c r="D150" s="13"/>
      <c r="E150" s="14" t="str">
        <f aca="false">IF(OR(AJ150=0,$D150=""),"",DATE(YEAR(AsOfDate)+IF(DATE(YEAR(AsOfDate),MONTH($D150),DAY($D150))&lt;=AsOfDate,1,0),MONTH($D150),DAY($D150)))</f>
        <v/>
      </c>
      <c r="F150" s="13"/>
      <c r="G150" s="13"/>
      <c r="H150" s="13"/>
      <c r="I150" s="13"/>
      <c r="J150" s="13"/>
      <c r="K150" s="14" t="str">
        <f aca="false">IF(AJ150=0,"",DATE(YEAR(AsOfDate)+IF(DATE(YEAR(AsOfDate),MONTH(AK150),DAY(AK150))&lt;=AsOfDate,1,0),MONTH(AK150),DAY(AK150)))</f>
        <v/>
      </c>
      <c r="L150" s="15" t="str">
        <f aca="false">IF(AJ150=0,"",ROUND((AsOfDate-AK150)/365.25,1))</f>
        <v/>
      </c>
      <c r="M150" s="16" t="str">
        <f aca="false">IF(AJ150=0,"",IF(AsOfDate&lt;AK150,"-",DATEDIF(AK150,AsOfDate,"y")&amp;"y "&amp;DATEDIF(AK150,AsOfDate,"ym")&amp;"m "&amp;DATEDIF(AK150,AsOfDate,"md")&amp;"d"))</f>
        <v/>
      </c>
      <c r="N150" s="17" t="str">
        <f aca="false">IF(AJ150=0,"",O150*HoursPerDay)</f>
        <v/>
      </c>
      <c r="O150" s="17" t="str">
        <f aca="false">IF(AJ150=0,"",MAX(0,BC150-BP150))</f>
        <v/>
      </c>
      <c r="P150" s="18"/>
      <c r="Q150" s="16"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16" t="str">
        <f aca="false">IF(AJ150=0,"",IF(AV150="None",IF(O150&gt;0,"No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IF(AJ150=0,"",IF(AV150="None","",EDATE(AK150,BE150)))</f>
        <v/>
      </c>
      <c r="T150" s="17" t="str">
        <f aca="false">IF(AJ150=0,"",IF(NOT(LH_Ready),"",IF($F150&gt;PFYDate,0,IF(LH_ColPeriod=0,W150-U150+V150,SUMIFS(INDEX(LH_Data,0,LH_ColAcc),INDEX(LH_Data,0,LH_ColFirst),$A150,INDEX(LH_Data,0,LH_ColSur),$B150,INDEX(LH_Data,0,LH_ColCat),BonusCat,INDEX(LH_Data,0,LH_ColPeriod),LH_OpenLabel)*UnitFactor))))</f>
        <v/>
      </c>
      <c r="U150" s="17" t="str">
        <f aca="false">IF(AJ150=0,"",IF(NOT(LH_Ready),"",SUMIFS(INDEX(LH_Data,0,LH_ColAcc),INDEX(LH_Data,0,LH_ColFirst),$A150,INDEX(LH_Data,0,LH_ColSur),$B150,INDEX(LH_Data,0,LH_ColCat),BonusCat,INDEX(LH_Data,0,LH_ColStart),"&gt;="&amp;AK150)*UnitFactor))</f>
        <v/>
      </c>
      <c r="V150" s="17" t="str">
        <f aca="false">IF(AJ150=0,"",IF(NOT(LH_Ready),"",SUMIFS(INDEX(LH_Data,0,LH_ColTaken),INDEX(LH_Data,0,LH_ColFirst),$A150,INDEX(LH_Data,0,LH_ColSur),$B150,INDEX(LH_Data,0,LH_ColCat),BonusCat,INDEX(LH_Data,0,LH_ColStart),"&gt;="&amp;AK150)*UnitFactor))</f>
        <v/>
      </c>
      <c r="W150" s="17" t="str">
        <f aca="false">IF(AJ150=0,"",IF(NOT(LH_Ready),"",IF(BG150=0,0,INDEX(INDEX(LH_Data,0,LH_ColClose),BG150-1)*UnitFactor)))</f>
        <v/>
      </c>
      <c r="X150" s="17" t="str">
        <f aca="false">IF(AJ150=0,"",(MAX(0,BC150-BP150)-MAX(0,BD150-BP150))*HoursPerDay)</f>
        <v/>
      </c>
      <c r="Y150" s="17"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16" t="str">
        <f aca="false">IF(OR(AJ150=0,Y150=""),"",IF(Y150&gt;0,"Yes","No"))</f>
        <v/>
      </c>
      <c r="AA150" s="16"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17" t="str">
        <f aca="false">IF(OR(AJ150=0,T150=""),"",MAX(0,BD150-BP150)*HoursPerDay-T150)</f>
        <v/>
      </c>
      <c r="AC150" s="16" t="str">
        <f aca="false">IF(AJ150=0,"",BF150)</f>
        <v/>
      </c>
      <c r="AD150" s="16"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17" t="str">
        <f aca="false">IF(AJ150=0,"",O150-MAX(0,BK150-BP150))</f>
        <v/>
      </c>
      <c r="AF150" s="14" t="str">
        <f aca="false">IF(OR(AJ150=0,AE150="",N(AE150)=0,BL150=""),"",EDATE(AK150,BL150))</f>
        <v/>
      </c>
      <c r="AG150" s="17" t="str">
        <f aca="false">IF(AJ150=0,"",MIN(BC150,BP150))</f>
        <v/>
      </c>
      <c r="AH150" s="12"/>
      <c r="AI150" s="12"/>
      <c r="AJ150" s="16" t="n">
        <f aca="false">IF(OR(LEN($A150&amp;$B150)=0,$F150=""),0,1)</f>
        <v>0</v>
      </c>
      <c r="AK150" s="14"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16" t="str">
        <f aca="false">IF(AJ150=0,"",COUNT($G150:$I150))</f>
        <v/>
      </c>
      <c r="AM150" s="14" t="str">
        <f aca="false">IF(AJ150=0,"",IFERROR(SMALL($G150:$I150,1),""))</f>
        <v/>
      </c>
      <c r="AN150" s="14" t="str">
        <f aca="false">IF(AJ150=0,"",IFERROR(SMALL($G150:$I150,2),""))</f>
        <v/>
      </c>
      <c r="AO150" s="14" t="str">
        <f aca="false">IF(AJ150=0,"",IFERROR(SMALL($G150:$I150,3),""))</f>
        <v/>
      </c>
      <c r="AP150" s="16" t="str">
        <f aca="false">IF(AJ150=0,"",IF(AM150="","",IF(AM150=$H150,"Part-Time",IF(AM150=$I150,"Full-Time","Casual"))))</f>
        <v/>
      </c>
      <c r="AQ150" s="16" t="str">
        <f aca="false">IF(AJ150=0,"",IF(AN150="","",IF(AN150=$H150,"Part-Time",IF(AN150=$I150,"Full-Time","Casual"))))</f>
        <v/>
      </c>
      <c r="AR150" s="16" t="str">
        <f aca="false">IF(AJ150=0,"",IF(AO150="","",IF(AO150=$H150,"Part-Time",IF(AO150=$I150,"Full-Time","Casual"))))</f>
        <v/>
      </c>
      <c r="AS150" s="16"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16" t="str">
        <f aca="false">IF(AJ150=0,"",IF(AL150&lt;2,"",IF(OR(ISNUMBER(SEARCH("full",AQ150)),UPPER(TRIM(AQ150))="FT",UPPER(TRIM(AQ150))="FTE"),"FT",IF(AND(OR(ISNUMBER(SEARCH("part",AQ150)),UPPER(TRIM(AQ150))="PT",UPPER(TRIM(AQ150))="PTE"),Apply2026="Yes",OR($P150="",N($P150)&gt;=PT_MinHours)),"PT","None"))))</f>
        <v/>
      </c>
      <c r="AU150" s="16" t="str">
        <f aca="false">IF(AJ150=0,"",IF(AL150&lt;3,"",IF(OR(ISNUMBER(SEARCH("full",AR150)),UPPER(TRIM(AR150))="FT",UPPER(TRIM(AR150))="FTE"),"FT",IF(AND(OR(ISNUMBER(SEARCH("part",AR150)),UPPER(TRIM(AR150))="PT",UPPER(TRIM(AR150))="PTE"),Apply2026="Yes",OR($P150="",N($P150)&gt;=PT_MinHours)),"PT","None"))))</f>
        <v/>
      </c>
      <c r="AV150" s="16" t="str">
        <f aca="false">IF(AJ150=0,"",IF(AND(AL150&gt;=3,AO150&lt;=AsOfDate),AU150,IF(AND(AL150&gt;=2,AN150&lt;=AsOfDate),AT150,AS150)))</f>
        <v/>
      </c>
      <c r="AW150" s="16" t="str">
        <f aca="false">IF(AJ150=0,"",IF(AsOfDate&lt;AK150,-1,12*(YEAR(AsOfDate)-YEAR(AK150))+MONTH(AsOfDate)-MONTH(AK150)-IF(DAY(AsOfDate)&lt;MIN(DAY(AK150),DAY(EOMONTH(AsOfDate,0))),1,0)))</f>
        <v/>
      </c>
      <c r="AX150" s="16" t="str">
        <f aca="false">IF(AJ150=0,"",IF(OR(AL150&lt;2,AN150&gt;AsOfDate),AW150,IF((AN150-1)&lt;AK150,-1,12*(YEAR((AN150-1))-YEAR(AK150))+MONTH((AN150-1))-MONTH(AK150)-IF(DAY((AN150-1))&lt;MIN(DAY(AK150),DAY(EOMONTH((AN150-1),0))),1,0))))</f>
        <v/>
      </c>
      <c r="AY150" s="16" t="str">
        <f aca="false">IF(AJ150=0,"",IF(OR(AL150&lt;3,AO150&gt;AsOfDate),AW150,IF((AO150-1)&lt;AK150,-1,12*(YEAR((AO150-1))-YEAR(AK150))+MONTH((AO150-1))-MONTH(AK150)-IF(DAY((AO150-1))&lt;MIN(DAY(AK150),DAY(EOMONTH((AO150-1),0))),1,0))))</f>
        <v/>
      </c>
      <c r="AZ150" s="16" t="str">
        <f aca="false">IF(AJ150=0,"",IF(PFYDate&lt;AK150,-1,12*(YEAR(PFYDate)-YEAR(AK150))+MONTH(PFYDate)-MONTH(AK150)-IF(DAY(PFYDate)&lt;MIN(DAY(AK150),DAY(EOMONTH(PFYDate,0))),1,0)))</f>
        <v/>
      </c>
      <c r="BA150" s="16" t="str">
        <f aca="false">IF(AJ150=0,"",IF(OR(AL150&lt;2,AN150&gt;PFYDate),AZ150,IF((AN150-1)&lt;AK150,-1,12*(YEAR((AN150-1))-YEAR(AK150))+MONTH((AN150-1))-MONTH(AK150)-IF(DAY((AN150-1))&lt;MIN(DAY(AK150),DAY(EOMONTH((AN150-1),0))),1,0))))</f>
        <v/>
      </c>
      <c r="BB150" s="16" t="str">
        <f aca="false">IF(AJ150=0,"",IF(OR(AL150&lt;3,AO150&gt;PFYDate),AZ150,IF((AO150-1)&lt;AK150,-1,12*(YEAR((AO150-1))-YEAR(AK150))+MONTH((AO150-1))-MONTH(AK150)-IF(DAY((AO150-1))&lt;MIN(DAY(AK150),DAY(EOMONTH((AO150-1),0))),1,0))))</f>
        <v/>
      </c>
      <c r="BC150" s="16"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16"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16" t="str">
        <f aca="false">IF(AJ150=0,"",IF(AV150="FT",IF(AW150&lt;FT_First,FT_First,IF(AW150&lt;FT_Y5,MIN(FT_Y5,FT_First+FT_Int1*(INT((AW150-FT_First)/FT_Int1)+1)),FT_Y5+12*INT((AW150-FT_Y5)/12)+FT_Int2*(INT(MOD(AW150-FT_Y5,12)/FT_Int2)+1))),IF(AV150="PT",IF(AW150&lt;PT_First,PT_First,PT_First+PT_Int*(INT((AW150-PT_First)/PT_Int)+1)),"")))</f>
        <v/>
      </c>
      <c r="BF150" s="16" t="str">
        <f aca="false">IF(AJ150=0,"",IF(NOT(LH_Ready),0,COUNTIFS(INDEX(LH_Data,0,LH_ColFirst),$A150,INDEX(LH_Data,0,LH_ColSur),$B150,INDEX(LH_Data,0,LH_ColCat),BonusCat)))</f>
        <v/>
      </c>
      <c r="BG150" s="16" t="str">
        <f aca="false">IF(AJ150=0,"",IF(OR(NOT(LH_Ready),BF150=0),0,SUMPRODUCT(MAX((INDEX(LH_Data,0,LH_ColFirst)=$A150)*(INDEX(LH_Data,0,LH_ColSur)=$B150)*(INDEX(LH_Data,0,LH_ColCat)=BonusCat)*ROW(LH_Data)))))</f>
        <v/>
      </c>
      <c r="BH150" s="16" t="str">
        <f aca="false">IF(AJ150=0,"",IF(EOMONTH(AsOfDate,-1)&lt;AK150,-1,12*(YEAR(EOMONTH(AsOfDate,-1))-YEAR(AK150))+MONTH(EOMONTH(AsOfDate,-1))-MONTH(AK150)-IF(DAY(EOMONTH(AsOfDate,-1))&lt;MIN(DAY(AK150),DAY(EOMONTH(EOMONTH(AsOfDate,-1),0))),1,0)))</f>
        <v/>
      </c>
      <c r="BI150" s="16" t="str">
        <f aca="false">IF(AJ150=0,"",IF(OR(AL150&lt;2,AN150&gt;EOMONTH(AsOfDate,-1)),BH150,IF((AN150-1)&lt;AK150,-1,12*(YEAR((AN150-1))-YEAR(AK150))+MONTH((AN150-1))-MONTH(AK150)-IF(DAY((AN150-1))&lt;MIN(DAY(AK150),DAY(EOMONTH((AN150-1),0))),1,0))))</f>
        <v/>
      </c>
      <c r="BJ150" s="16" t="str">
        <f aca="false">IF(AJ150=0,"",IF(OR(AL150&lt;3,AO150&gt;EOMONTH(AsOfDate,-1)),BH150,IF((AO150-1)&lt;AK150,-1,12*(YEAR((AO150-1))-YEAR(AK150))+MONTH((AO150-1))-MONTH(AK150)-IF(DAY((AO150-1))&lt;MIN(DAY(AK150),DAY(EOMONTH((AO150-1),0))),1,0))))</f>
        <v/>
      </c>
      <c r="BK150" s="16"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16" t="str">
        <f aca="false">IF(AJ150=0,"",IF(AV150="FT",IF(AW150&lt;FT_First,"",IF(AW150&lt;FT_Y5,FT_First+FT_Int1*INT((AW150-FT_First)/FT_Int1),FT_Y5+FT_Int2*INT((AW150-FT_Y5)/FT_Int2))),IF(AV150="PT",IF(AW150&lt;PT_First,"",PT_First+PT_Int*INT((AW150-PT_First)/PT_Int)),"")))</f>
        <v/>
      </c>
      <c r="BM150" s="16" t="str">
        <f aca="false">IF(AJ150=0,"",IF((SchemeStart-1)&lt;AK150,-1,12*(YEAR((SchemeStart-1))-YEAR(AK150))+MONTH((SchemeStart-1))-MONTH(AK150)-IF(DAY((SchemeStart-1))&lt;MIN(DAY(AK150),DAY(EOMONTH((SchemeStart-1),0))),1,0)))</f>
        <v/>
      </c>
      <c r="BN150" s="16" t="str">
        <f aca="false">IF(AJ150=0,"",IF(OR(AL150&lt;2,AN150&gt;(SchemeStart-1)),BM150,IF((AN150-1)&lt;AK150,-1,12*(YEAR((AN150-1))-YEAR(AK150))+MONTH((AN150-1))-MONTH(AK150)-IF(DAY((AN150-1))&lt;MIN(DAY(AK150),DAY(EOMONTH((AN150-1),0))),1,0))))</f>
        <v/>
      </c>
      <c r="BO150" s="16" t="str">
        <f aca="false">IF(AJ150=0,"",IF(OR(AL150&lt;3,AO150&gt;(SchemeStart-1)),BM150,IF((AO150-1)&lt;AK150,-1,12*(YEAR((AO150-1))-YEAR(AK150))+MONTH((AO150-1))-MONTH(AK150)-IF(DAY((AO150-1))&lt;MIN(DAY(AK150),DAY(EOMONTH((AO150-1),0))),1,0))))</f>
        <v/>
      </c>
      <c r="BP150" s="16"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12"/>
      <c r="B151" s="12"/>
      <c r="C151" s="12"/>
      <c r="D151" s="13"/>
      <c r="E151" s="14" t="str">
        <f aca="false">IF(OR(AJ151=0,$D151=""),"",DATE(YEAR(AsOfDate)+IF(DATE(YEAR(AsOfDate),MONTH($D151),DAY($D151))&lt;=AsOfDate,1,0),MONTH($D151),DAY($D151)))</f>
        <v/>
      </c>
      <c r="F151" s="13"/>
      <c r="G151" s="13"/>
      <c r="H151" s="13"/>
      <c r="I151" s="13"/>
      <c r="J151" s="13"/>
      <c r="K151" s="14" t="str">
        <f aca="false">IF(AJ151=0,"",DATE(YEAR(AsOfDate)+IF(DATE(YEAR(AsOfDate),MONTH(AK151),DAY(AK151))&lt;=AsOfDate,1,0),MONTH(AK151),DAY(AK151)))</f>
        <v/>
      </c>
      <c r="L151" s="15" t="str">
        <f aca="false">IF(AJ151=0,"",ROUND((AsOfDate-AK151)/365.25,1))</f>
        <v/>
      </c>
      <c r="M151" s="16" t="str">
        <f aca="false">IF(AJ151=0,"",IF(AsOfDate&lt;AK151,"-",DATEDIF(AK151,AsOfDate,"y")&amp;"y "&amp;DATEDIF(AK151,AsOfDate,"ym")&amp;"m "&amp;DATEDIF(AK151,AsOfDate,"md")&amp;"d"))</f>
        <v/>
      </c>
      <c r="N151" s="17" t="str">
        <f aca="false">IF(AJ151=0,"",O151*HoursPerDay)</f>
        <v/>
      </c>
      <c r="O151" s="17" t="str">
        <f aca="false">IF(AJ151=0,"",MAX(0,BC151-BP151))</f>
        <v/>
      </c>
      <c r="P151" s="18"/>
      <c r="Q151" s="16"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16" t="str">
        <f aca="false">IF(AJ151=0,"",IF(AV151="None",IF(O151&gt;0,"No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IF(AJ151=0,"",IF(AV151="None","",EDATE(AK151,BE151)))</f>
        <v/>
      </c>
      <c r="T151" s="17" t="str">
        <f aca="false">IF(AJ151=0,"",IF(NOT(LH_Ready),"",IF($F151&gt;PFYDate,0,IF(LH_ColPeriod=0,W151-U151+V151,SUMIFS(INDEX(LH_Data,0,LH_ColAcc),INDEX(LH_Data,0,LH_ColFirst),$A151,INDEX(LH_Data,0,LH_ColSur),$B151,INDEX(LH_Data,0,LH_ColCat),BonusCat,INDEX(LH_Data,0,LH_ColPeriod),LH_OpenLabel)*UnitFactor))))</f>
        <v/>
      </c>
      <c r="U151" s="17" t="str">
        <f aca="false">IF(AJ151=0,"",IF(NOT(LH_Ready),"",SUMIFS(INDEX(LH_Data,0,LH_ColAcc),INDEX(LH_Data,0,LH_ColFirst),$A151,INDEX(LH_Data,0,LH_ColSur),$B151,INDEX(LH_Data,0,LH_ColCat),BonusCat,INDEX(LH_Data,0,LH_ColStart),"&gt;="&amp;AK151)*UnitFactor))</f>
        <v/>
      </c>
      <c r="V151" s="17" t="str">
        <f aca="false">IF(AJ151=0,"",IF(NOT(LH_Ready),"",SUMIFS(INDEX(LH_Data,0,LH_ColTaken),INDEX(LH_Data,0,LH_ColFirst),$A151,INDEX(LH_Data,0,LH_ColSur),$B151,INDEX(LH_Data,0,LH_ColCat),BonusCat,INDEX(LH_Data,0,LH_ColStart),"&gt;="&amp;AK151)*UnitFactor))</f>
        <v/>
      </c>
      <c r="W151" s="17" t="str">
        <f aca="false">IF(AJ151=0,"",IF(NOT(LH_Ready),"",IF(BG151=0,0,INDEX(INDEX(LH_Data,0,LH_ColClose),BG151-1)*UnitFactor)))</f>
        <v/>
      </c>
      <c r="X151" s="17" t="str">
        <f aca="false">IF(AJ151=0,"",(MAX(0,BC151-BP151)-MAX(0,BD151-BP151))*HoursPerDay)</f>
        <v/>
      </c>
      <c r="Y151" s="17"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16" t="str">
        <f aca="false">IF(OR(AJ151=0,Y151=""),"",IF(Y151&gt;0,"Yes","No"))</f>
        <v/>
      </c>
      <c r="AA151" s="16"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17" t="str">
        <f aca="false">IF(OR(AJ151=0,T151=""),"",MAX(0,BD151-BP151)*HoursPerDay-T151)</f>
        <v/>
      </c>
      <c r="AC151" s="16" t="str">
        <f aca="false">IF(AJ151=0,"",BF151)</f>
        <v/>
      </c>
      <c r="AD151" s="16"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17" t="str">
        <f aca="false">IF(AJ151=0,"",O151-MAX(0,BK151-BP151))</f>
        <v/>
      </c>
      <c r="AF151" s="14" t="str">
        <f aca="false">IF(OR(AJ151=0,AE151="",N(AE151)=0,BL151=""),"",EDATE(AK151,BL151))</f>
        <v/>
      </c>
      <c r="AG151" s="17" t="str">
        <f aca="false">IF(AJ151=0,"",MIN(BC151,BP151))</f>
        <v/>
      </c>
      <c r="AH151" s="12"/>
      <c r="AI151" s="12"/>
      <c r="AJ151" s="16" t="n">
        <f aca="false">IF(OR(LEN($A151&amp;$B151)=0,$F151=""),0,1)</f>
        <v>0</v>
      </c>
      <c r="AK151" s="14"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16" t="str">
        <f aca="false">IF(AJ151=0,"",COUNT($G151:$I151))</f>
        <v/>
      </c>
      <c r="AM151" s="14" t="str">
        <f aca="false">IF(AJ151=0,"",IFERROR(SMALL($G151:$I151,1),""))</f>
        <v/>
      </c>
      <c r="AN151" s="14" t="str">
        <f aca="false">IF(AJ151=0,"",IFERROR(SMALL($G151:$I151,2),""))</f>
        <v/>
      </c>
      <c r="AO151" s="14" t="str">
        <f aca="false">IF(AJ151=0,"",IFERROR(SMALL($G151:$I151,3),""))</f>
        <v/>
      </c>
      <c r="AP151" s="16" t="str">
        <f aca="false">IF(AJ151=0,"",IF(AM151="","",IF(AM151=$H151,"Part-Time",IF(AM151=$I151,"Full-Time","Casual"))))</f>
        <v/>
      </c>
      <c r="AQ151" s="16" t="str">
        <f aca="false">IF(AJ151=0,"",IF(AN151="","",IF(AN151=$H151,"Part-Time",IF(AN151=$I151,"Full-Time","Casual"))))</f>
        <v/>
      </c>
      <c r="AR151" s="16" t="str">
        <f aca="false">IF(AJ151=0,"",IF(AO151="","",IF(AO151=$H151,"Part-Time",IF(AO151=$I151,"Full-Time","Casual"))))</f>
        <v/>
      </c>
      <c r="AS151" s="16"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16" t="str">
        <f aca="false">IF(AJ151=0,"",IF(AL151&lt;2,"",IF(OR(ISNUMBER(SEARCH("full",AQ151)),UPPER(TRIM(AQ151))="FT",UPPER(TRIM(AQ151))="FTE"),"FT",IF(AND(OR(ISNUMBER(SEARCH("part",AQ151)),UPPER(TRIM(AQ151))="PT",UPPER(TRIM(AQ151))="PTE"),Apply2026="Yes",OR($P151="",N($P151)&gt;=PT_MinHours)),"PT","None"))))</f>
        <v/>
      </c>
      <c r="AU151" s="16" t="str">
        <f aca="false">IF(AJ151=0,"",IF(AL151&lt;3,"",IF(OR(ISNUMBER(SEARCH("full",AR151)),UPPER(TRIM(AR151))="FT",UPPER(TRIM(AR151))="FTE"),"FT",IF(AND(OR(ISNUMBER(SEARCH("part",AR151)),UPPER(TRIM(AR151))="PT",UPPER(TRIM(AR151))="PTE"),Apply2026="Yes",OR($P151="",N($P151)&gt;=PT_MinHours)),"PT","None"))))</f>
        <v/>
      </c>
      <c r="AV151" s="16" t="str">
        <f aca="false">IF(AJ151=0,"",IF(AND(AL151&gt;=3,AO151&lt;=AsOfDate),AU151,IF(AND(AL151&gt;=2,AN151&lt;=AsOfDate),AT151,AS151)))</f>
        <v/>
      </c>
      <c r="AW151" s="16" t="str">
        <f aca="false">IF(AJ151=0,"",IF(AsOfDate&lt;AK151,-1,12*(YEAR(AsOfDate)-YEAR(AK151))+MONTH(AsOfDate)-MONTH(AK151)-IF(DAY(AsOfDate)&lt;MIN(DAY(AK151),DAY(EOMONTH(AsOfDate,0))),1,0)))</f>
        <v/>
      </c>
      <c r="AX151" s="16" t="str">
        <f aca="false">IF(AJ151=0,"",IF(OR(AL151&lt;2,AN151&gt;AsOfDate),AW151,IF((AN151-1)&lt;AK151,-1,12*(YEAR((AN151-1))-YEAR(AK151))+MONTH((AN151-1))-MONTH(AK151)-IF(DAY((AN151-1))&lt;MIN(DAY(AK151),DAY(EOMONTH((AN151-1),0))),1,0))))</f>
        <v/>
      </c>
      <c r="AY151" s="16" t="str">
        <f aca="false">IF(AJ151=0,"",IF(OR(AL151&lt;3,AO151&gt;AsOfDate),AW151,IF((AO151-1)&lt;AK151,-1,12*(YEAR((AO151-1))-YEAR(AK151))+MONTH((AO151-1))-MONTH(AK151)-IF(DAY((AO151-1))&lt;MIN(DAY(AK151),DAY(EOMONTH((AO151-1),0))),1,0))))</f>
        <v/>
      </c>
      <c r="AZ151" s="16" t="str">
        <f aca="false">IF(AJ151=0,"",IF(PFYDate&lt;AK151,-1,12*(YEAR(PFYDate)-YEAR(AK151))+MONTH(PFYDate)-MONTH(AK151)-IF(DAY(PFYDate)&lt;MIN(DAY(AK151),DAY(EOMONTH(PFYDate,0))),1,0)))</f>
        <v/>
      </c>
      <c r="BA151" s="16" t="str">
        <f aca="false">IF(AJ151=0,"",IF(OR(AL151&lt;2,AN151&gt;PFYDate),AZ151,IF((AN151-1)&lt;AK151,-1,12*(YEAR((AN151-1))-YEAR(AK151))+MONTH((AN151-1))-MONTH(AK151)-IF(DAY((AN151-1))&lt;MIN(DAY(AK151),DAY(EOMONTH((AN151-1),0))),1,0))))</f>
        <v/>
      </c>
      <c r="BB151" s="16" t="str">
        <f aca="false">IF(AJ151=0,"",IF(OR(AL151&lt;3,AO151&gt;PFYDate),AZ151,IF((AO151-1)&lt;AK151,-1,12*(YEAR((AO151-1))-YEAR(AK151))+MONTH((AO151-1))-MONTH(AK151)-IF(DAY((AO151-1))&lt;MIN(DAY(AK151),DAY(EOMONTH((AO151-1),0))),1,0))))</f>
        <v/>
      </c>
      <c r="BC151" s="16"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16"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16" t="str">
        <f aca="false">IF(AJ151=0,"",IF(AV151="FT",IF(AW151&lt;FT_First,FT_First,IF(AW151&lt;FT_Y5,MIN(FT_Y5,FT_First+FT_Int1*(INT((AW151-FT_First)/FT_Int1)+1)),FT_Y5+12*INT((AW151-FT_Y5)/12)+FT_Int2*(INT(MOD(AW151-FT_Y5,12)/FT_Int2)+1))),IF(AV151="PT",IF(AW151&lt;PT_First,PT_First,PT_First+PT_Int*(INT((AW151-PT_First)/PT_Int)+1)),"")))</f>
        <v/>
      </c>
      <c r="BF151" s="16" t="str">
        <f aca="false">IF(AJ151=0,"",IF(NOT(LH_Ready),0,COUNTIFS(INDEX(LH_Data,0,LH_ColFirst),$A151,INDEX(LH_Data,0,LH_ColSur),$B151,INDEX(LH_Data,0,LH_ColCat),BonusCat)))</f>
        <v/>
      </c>
      <c r="BG151" s="16" t="str">
        <f aca="false">IF(AJ151=0,"",IF(OR(NOT(LH_Ready),BF151=0),0,SUMPRODUCT(MAX((INDEX(LH_Data,0,LH_ColFirst)=$A151)*(INDEX(LH_Data,0,LH_ColSur)=$B151)*(INDEX(LH_Data,0,LH_ColCat)=BonusCat)*ROW(LH_Data)))))</f>
        <v/>
      </c>
      <c r="BH151" s="16" t="str">
        <f aca="false">IF(AJ151=0,"",IF(EOMONTH(AsOfDate,-1)&lt;AK151,-1,12*(YEAR(EOMONTH(AsOfDate,-1))-YEAR(AK151))+MONTH(EOMONTH(AsOfDate,-1))-MONTH(AK151)-IF(DAY(EOMONTH(AsOfDate,-1))&lt;MIN(DAY(AK151),DAY(EOMONTH(EOMONTH(AsOfDate,-1),0))),1,0)))</f>
        <v/>
      </c>
      <c r="BI151" s="16" t="str">
        <f aca="false">IF(AJ151=0,"",IF(OR(AL151&lt;2,AN151&gt;EOMONTH(AsOfDate,-1)),BH151,IF((AN151-1)&lt;AK151,-1,12*(YEAR((AN151-1))-YEAR(AK151))+MONTH((AN151-1))-MONTH(AK151)-IF(DAY((AN151-1))&lt;MIN(DAY(AK151),DAY(EOMONTH((AN151-1),0))),1,0))))</f>
        <v/>
      </c>
      <c r="BJ151" s="16" t="str">
        <f aca="false">IF(AJ151=0,"",IF(OR(AL151&lt;3,AO151&gt;EOMONTH(AsOfDate,-1)),BH151,IF((AO151-1)&lt;AK151,-1,12*(YEAR((AO151-1))-YEAR(AK151))+MONTH((AO151-1))-MONTH(AK151)-IF(DAY((AO151-1))&lt;MIN(DAY(AK151),DAY(EOMONTH((AO151-1),0))),1,0))))</f>
        <v/>
      </c>
      <c r="BK151" s="16"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16" t="str">
        <f aca="false">IF(AJ151=0,"",IF(AV151="FT",IF(AW151&lt;FT_First,"",IF(AW151&lt;FT_Y5,FT_First+FT_Int1*INT((AW151-FT_First)/FT_Int1),FT_Y5+FT_Int2*INT((AW151-FT_Y5)/FT_Int2))),IF(AV151="PT",IF(AW151&lt;PT_First,"",PT_First+PT_Int*INT((AW151-PT_First)/PT_Int)),"")))</f>
        <v/>
      </c>
      <c r="BM151" s="16" t="str">
        <f aca="false">IF(AJ151=0,"",IF((SchemeStart-1)&lt;AK151,-1,12*(YEAR((SchemeStart-1))-YEAR(AK151))+MONTH((SchemeStart-1))-MONTH(AK151)-IF(DAY((SchemeStart-1))&lt;MIN(DAY(AK151),DAY(EOMONTH((SchemeStart-1),0))),1,0)))</f>
        <v/>
      </c>
      <c r="BN151" s="16" t="str">
        <f aca="false">IF(AJ151=0,"",IF(OR(AL151&lt;2,AN151&gt;(SchemeStart-1)),BM151,IF((AN151-1)&lt;AK151,-1,12*(YEAR((AN151-1))-YEAR(AK151))+MONTH((AN151-1))-MONTH(AK151)-IF(DAY((AN151-1))&lt;MIN(DAY(AK151),DAY(EOMONTH((AN151-1),0))),1,0))))</f>
        <v/>
      </c>
      <c r="BO151" s="16" t="str">
        <f aca="false">IF(AJ151=0,"",IF(OR(AL151&lt;3,AO151&gt;(SchemeStart-1)),BM151,IF((AO151-1)&lt;AK151,-1,12*(YEAR((AO151-1))-YEAR(AK151))+MONTH((AO151-1))-MONTH(AK151)-IF(DAY((AO151-1))&lt;MIN(DAY(AK151),DAY(EOMONTH((AO151-1),0))),1,0))))</f>
        <v/>
      </c>
      <c r="BP151" s="16"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12"/>
      <c r="B152" s="12"/>
      <c r="C152" s="12"/>
      <c r="D152" s="13"/>
      <c r="E152" s="14" t="str">
        <f aca="false">IF(OR(AJ152=0,$D152=""),"",DATE(YEAR(AsOfDate)+IF(DATE(YEAR(AsOfDate),MONTH($D152),DAY($D152))&lt;=AsOfDate,1,0),MONTH($D152),DAY($D152)))</f>
        <v/>
      </c>
      <c r="F152" s="13"/>
      <c r="G152" s="13"/>
      <c r="H152" s="13"/>
      <c r="I152" s="13"/>
      <c r="J152" s="13"/>
      <c r="K152" s="14" t="str">
        <f aca="false">IF(AJ152=0,"",DATE(YEAR(AsOfDate)+IF(DATE(YEAR(AsOfDate),MONTH(AK152),DAY(AK152))&lt;=AsOfDate,1,0),MONTH(AK152),DAY(AK152)))</f>
        <v/>
      </c>
      <c r="L152" s="15" t="str">
        <f aca="false">IF(AJ152=0,"",ROUND((AsOfDate-AK152)/365.25,1))</f>
        <v/>
      </c>
      <c r="M152" s="16" t="str">
        <f aca="false">IF(AJ152=0,"",IF(AsOfDate&lt;AK152,"-",DATEDIF(AK152,AsOfDate,"y")&amp;"y "&amp;DATEDIF(AK152,AsOfDate,"ym")&amp;"m "&amp;DATEDIF(AK152,AsOfDate,"md")&amp;"d"))</f>
        <v/>
      </c>
      <c r="N152" s="17" t="str">
        <f aca="false">IF(AJ152=0,"",O152*HoursPerDay)</f>
        <v/>
      </c>
      <c r="O152" s="17" t="str">
        <f aca="false">IF(AJ152=0,"",MAX(0,BC152-BP152))</f>
        <v/>
      </c>
      <c r="P152" s="18"/>
      <c r="Q152" s="16"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16" t="str">
        <f aca="false">IF(AJ152=0,"",IF(AV152="None",IF(O152&gt;0,"No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IF(AJ152=0,"",IF(AV152="None","",EDATE(AK152,BE152)))</f>
        <v/>
      </c>
      <c r="T152" s="17" t="str">
        <f aca="false">IF(AJ152=0,"",IF(NOT(LH_Ready),"",IF($F152&gt;PFYDate,0,IF(LH_ColPeriod=0,W152-U152+V152,SUMIFS(INDEX(LH_Data,0,LH_ColAcc),INDEX(LH_Data,0,LH_ColFirst),$A152,INDEX(LH_Data,0,LH_ColSur),$B152,INDEX(LH_Data,0,LH_ColCat),BonusCat,INDEX(LH_Data,0,LH_ColPeriod),LH_OpenLabel)*UnitFactor))))</f>
        <v/>
      </c>
      <c r="U152" s="17" t="str">
        <f aca="false">IF(AJ152=0,"",IF(NOT(LH_Ready),"",SUMIFS(INDEX(LH_Data,0,LH_ColAcc),INDEX(LH_Data,0,LH_ColFirst),$A152,INDEX(LH_Data,0,LH_ColSur),$B152,INDEX(LH_Data,0,LH_ColCat),BonusCat,INDEX(LH_Data,0,LH_ColStart),"&gt;="&amp;AK152)*UnitFactor))</f>
        <v/>
      </c>
      <c r="V152" s="17" t="str">
        <f aca="false">IF(AJ152=0,"",IF(NOT(LH_Ready),"",SUMIFS(INDEX(LH_Data,0,LH_ColTaken),INDEX(LH_Data,0,LH_ColFirst),$A152,INDEX(LH_Data,0,LH_ColSur),$B152,INDEX(LH_Data,0,LH_ColCat),BonusCat,INDEX(LH_Data,0,LH_ColStart),"&gt;="&amp;AK152)*UnitFactor))</f>
        <v/>
      </c>
      <c r="W152" s="17" t="str">
        <f aca="false">IF(AJ152=0,"",IF(NOT(LH_Ready),"",IF(BG152=0,0,INDEX(INDEX(LH_Data,0,LH_ColClose),BG152-1)*UnitFactor)))</f>
        <v/>
      </c>
      <c r="X152" s="17" t="str">
        <f aca="false">IF(AJ152=0,"",(MAX(0,BC152-BP152)-MAX(0,BD152-BP152))*HoursPerDay)</f>
        <v/>
      </c>
      <c r="Y152" s="17"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16" t="str">
        <f aca="false">IF(OR(AJ152=0,Y152=""),"",IF(Y152&gt;0,"Yes","No"))</f>
        <v/>
      </c>
      <c r="AA152" s="16"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17" t="str">
        <f aca="false">IF(OR(AJ152=0,T152=""),"",MAX(0,BD152-BP152)*HoursPerDay-T152)</f>
        <v/>
      </c>
      <c r="AC152" s="16" t="str">
        <f aca="false">IF(AJ152=0,"",BF152)</f>
        <v/>
      </c>
      <c r="AD152" s="16"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17" t="str">
        <f aca="false">IF(AJ152=0,"",O152-MAX(0,BK152-BP152))</f>
        <v/>
      </c>
      <c r="AF152" s="14" t="str">
        <f aca="false">IF(OR(AJ152=0,AE152="",N(AE152)=0,BL152=""),"",EDATE(AK152,BL152))</f>
        <v/>
      </c>
      <c r="AG152" s="17" t="str">
        <f aca="false">IF(AJ152=0,"",MIN(BC152,BP152))</f>
        <v/>
      </c>
      <c r="AH152" s="12"/>
      <c r="AI152" s="12"/>
      <c r="AJ152" s="16" t="n">
        <f aca="false">IF(OR(LEN($A152&amp;$B152)=0,$F152=""),0,1)</f>
        <v>0</v>
      </c>
      <c r="AK152" s="14"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16" t="str">
        <f aca="false">IF(AJ152=0,"",COUNT($G152:$I152))</f>
        <v/>
      </c>
      <c r="AM152" s="14" t="str">
        <f aca="false">IF(AJ152=0,"",IFERROR(SMALL($G152:$I152,1),""))</f>
        <v/>
      </c>
      <c r="AN152" s="14" t="str">
        <f aca="false">IF(AJ152=0,"",IFERROR(SMALL($G152:$I152,2),""))</f>
        <v/>
      </c>
      <c r="AO152" s="14" t="str">
        <f aca="false">IF(AJ152=0,"",IFERROR(SMALL($G152:$I152,3),""))</f>
        <v/>
      </c>
      <c r="AP152" s="16" t="str">
        <f aca="false">IF(AJ152=0,"",IF(AM152="","",IF(AM152=$H152,"Part-Time",IF(AM152=$I152,"Full-Time","Casual"))))</f>
        <v/>
      </c>
      <c r="AQ152" s="16" t="str">
        <f aca="false">IF(AJ152=0,"",IF(AN152="","",IF(AN152=$H152,"Part-Time",IF(AN152=$I152,"Full-Time","Casual"))))</f>
        <v/>
      </c>
      <c r="AR152" s="16" t="str">
        <f aca="false">IF(AJ152=0,"",IF(AO152="","",IF(AO152=$H152,"Part-Time",IF(AO152=$I152,"Full-Time","Casual"))))</f>
        <v/>
      </c>
      <c r="AS152" s="16"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16" t="str">
        <f aca="false">IF(AJ152=0,"",IF(AL152&lt;2,"",IF(OR(ISNUMBER(SEARCH("full",AQ152)),UPPER(TRIM(AQ152))="FT",UPPER(TRIM(AQ152))="FTE"),"FT",IF(AND(OR(ISNUMBER(SEARCH("part",AQ152)),UPPER(TRIM(AQ152))="PT",UPPER(TRIM(AQ152))="PTE"),Apply2026="Yes",OR($P152="",N($P152)&gt;=PT_MinHours)),"PT","None"))))</f>
        <v/>
      </c>
      <c r="AU152" s="16" t="str">
        <f aca="false">IF(AJ152=0,"",IF(AL152&lt;3,"",IF(OR(ISNUMBER(SEARCH("full",AR152)),UPPER(TRIM(AR152))="FT",UPPER(TRIM(AR152))="FTE"),"FT",IF(AND(OR(ISNUMBER(SEARCH("part",AR152)),UPPER(TRIM(AR152))="PT",UPPER(TRIM(AR152))="PTE"),Apply2026="Yes",OR($P152="",N($P152)&gt;=PT_MinHours)),"PT","None"))))</f>
        <v/>
      </c>
      <c r="AV152" s="16" t="str">
        <f aca="false">IF(AJ152=0,"",IF(AND(AL152&gt;=3,AO152&lt;=AsOfDate),AU152,IF(AND(AL152&gt;=2,AN152&lt;=AsOfDate),AT152,AS152)))</f>
        <v/>
      </c>
      <c r="AW152" s="16" t="str">
        <f aca="false">IF(AJ152=0,"",IF(AsOfDate&lt;AK152,-1,12*(YEAR(AsOfDate)-YEAR(AK152))+MONTH(AsOfDate)-MONTH(AK152)-IF(DAY(AsOfDate)&lt;MIN(DAY(AK152),DAY(EOMONTH(AsOfDate,0))),1,0)))</f>
        <v/>
      </c>
      <c r="AX152" s="16" t="str">
        <f aca="false">IF(AJ152=0,"",IF(OR(AL152&lt;2,AN152&gt;AsOfDate),AW152,IF((AN152-1)&lt;AK152,-1,12*(YEAR((AN152-1))-YEAR(AK152))+MONTH((AN152-1))-MONTH(AK152)-IF(DAY((AN152-1))&lt;MIN(DAY(AK152),DAY(EOMONTH((AN152-1),0))),1,0))))</f>
        <v/>
      </c>
      <c r="AY152" s="16" t="str">
        <f aca="false">IF(AJ152=0,"",IF(OR(AL152&lt;3,AO152&gt;AsOfDate),AW152,IF((AO152-1)&lt;AK152,-1,12*(YEAR((AO152-1))-YEAR(AK152))+MONTH((AO152-1))-MONTH(AK152)-IF(DAY((AO152-1))&lt;MIN(DAY(AK152),DAY(EOMONTH((AO152-1),0))),1,0))))</f>
        <v/>
      </c>
      <c r="AZ152" s="16" t="str">
        <f aca="false">IF(AJ152=0,"",IF(PFYDate&lt;AK152,-1,12*(YEAR(PFYDate)-YEAR(AK152))+MONTH(PFYDate)-MONTH(AK152)-IF(DAY(PFYDate)&lt;MIN(DAY(AK152),DAY(EOMONTH(PFYDate,0))),1,0)))</f>
        <v/>
      </c>
      <c r="BA152" s="16" t="str">
        <f aca="false">IF(AJ152=0,"",IF(OR(AL152&lt;2,AN152&gt;PFYDate),AZ152,IF((AN152-1)&lt;AK152,-1,12*(YEAR((AN152-1))-YEAR(AK152))+MONTH((AN152-1))-MONTH(AK152)-IF(DAY((AN152-1))&lt;MIN(DAY(AK152),DAY(EOMONTH((AN152-1),0))),1,0))))</f>
        <v/>
      </c>
      <c r="BB152" s="16" t="str">
        <f aca="false">IF(AJ152=0,"",IF(OR(AL152&lt;3,AO152&gt;PFYDate),AZ152,IF((AO152-1)&lt;AK152,-1,12*(YEAR((AO152-1))-YEAR(AK152))+MONTH((AO152-1))-MONTH(AK152)-IF(DAY((AO152-1))&lt;MIN(DAY(AK152),DAY(EOMONTH((AO152-1),0))),1,0))))</f>
        <v/>
      </c>
      <c r="BC152" s="16"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16"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16" t="str">
        <f aca="false">IF(AJ152=0,"",IF(AV152="FT",IF(AW152&lt;FT_First,FT_First,IF(AW152&lt;FT_Y5,MIN(FT_Y5,FT_First+FT_Int1*(INT((AW152-FT_First)/FT_Int1)+1)),FT_Y5+12*INT((AW152-FT_Y5)/12)+FT_Int2*(INT(MOD(AW152-FT_Y5,12)/FT_Int2)+1))),IF(AV152="PT",IF(AW152&lt;PT_First,PT_First,PT_First+PT_Int*(INT((AW152-PT_First)/PT_Int)+1)),"")))</f>
        <v/>
      </c>
      <c r="BF152" s="16" t="str">
        <f aca="false">IF(AJ152=0,"",IF(NOT(LH_Ready),0,COUNTIFS(INDEX(LH_Data,0,LH_ColFirst),$A152,INDEX(LH_Data,0,LH_ColSur),$B152,INDEX(LH_Data,0,LH_ColCat),BonusCat)))</f>
        <v/>
      </c>
      <c r="BG152" s="16" t="str">
        <f aca="false">IF(AJ152=0,"",IF(OR(NOT(LH_Ready),BF152=0),0,SUMPRODUCT(MAX((INDEX(LH_Data,0,LH_ColFirst)=$A152)*(INDEX(LH_Data,0,LH_ColSur)=$B152)*(INDEX(LH_Data,0,LH_ColCat)=BonusCat)*ROW(LH_Data)))))</f>
        <v/>
      </c>
      <c r="BH152" s="16" t="str">
        <f aca="false">IF(AJ152=0,"",IF(EOMONTH(AsOfDate,-1)&lt;AK152,-1,12*(YEAR(EOMONTH(AsOfDate,-1))-YEAR(AK152))+MONTH(EOMONTH(AsOfDate,-1))-MONTH(AK152)-IF(DAY(EOMONTH(AsOfDate,-1))&lt;MIN(DAY(AK152),DAY(EOMONTH(EOMONTH(AsOfDate,-1),0))),1,0)))</f>
        <v/>
      </c>
      <c r="BI152" s="16" t="str">
        <f aca="false">IF(AJ152=0,"",IF(OR(AL152&lt;2,AN152&gt;EOMONTH(AsOfDate,-1)),BH152,IF((AN152-1)&lt;AK152,-1,12*(YEAR((AN152-1))-YEAR(AK152))+MONTH((AN152-1))-MONTH(AK152)-IF(DAY((AN152-1))&lt;MIN(DAY(AK152),DAY(EOMONTH((AN152-1),0))),1,0))))</f>
        <v/>
      </c>
      <c r="BJ152" s="16" t="str">
        <f aca="false">IF(AJ152=0,"",IF(OR(AL152&lt;3,AO152&gt;EOMONTH(AsOfDate,-1)),BH152,IF((AO152-1)&lt;AK152,-1,12*(YEAR((AO152-1))-YEAR(AK152))+MONTH((AO152-1))-MONTH(AK152)-IF(DAY((AO152-1))&lt;MIN(DAY(AK152),DAY(EOMONTH((AO152-1),0))),1,0))))</f>
        <v/>
      </c>
      <c r="BK152" s="16"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16" t="str">
        <f aca="false">IF(AJ152=0,"",IF(AV152="FT",IF(AW152&lt;FT_First,"",IF(AW152&lt;FT_Y5,FT_First+FT_Int1*INT((AW152-FT_First)/FT_Int1),FT_Y5+FT_Int2*INT((AW152-FT_Y5)/FT_Int2))),IF(AV152="PT",IF(AW152&lt;PT_First,"",PT_First+PT_Int*INT((AW152-PT_First)/PT_Int)),"")))</f>
        <v/>
      </c>
      <c r="BM152" s="16" t="str">
        <f aca="false">IF(AJ152=0,"",IF((SchemeStart-1)&lt;AK152,-1,12*(YEAR((SchemeStart-1))-YEAR(AK152))+MONTH((SchemeStart-1))-MONTH(AK152)-IF(DAY((SchemeStart-1))&lt;MIN(DAY(AK152),DAY(EOMONTH((SchemeStart-1),0))),1,0)))</f>
        <v/>
      </c>
      <c r="BN152" s="16" t="str">
        <f aca="false">IF(AJ152=0,"",IF(OR(AL152&lt;2,AN152&gt;(SchemeStart-1)),BM152,IF((AN152-1)&lt;AK152,-1,12*(YEAR((AN152-1))-YEAR(AK152))+MONTH((AN152-1))-MONTH(AK152)-IF(DAY((AN152-1))&lt;MIN(DAY(AK152),DAY(EOMONTH((AN152-1),0))),1,0))))</f>
        <v/>
      </c>
      <c r="BO152" s="16" t="str">
        <f aca="false">IF(AJ152=0,"",IF(OR(AL152&lt;3,AO152&gt;(SchemeStart-1)),BM152,IF((AO152-1)&lt;AK152,-1,12*(YEAR((AO152-1))-YEAR(AK152))+MONTH((AO152-1))-MONTH(AK152)-IF(DAY((AO152-1))&lt;MIN(DAY(AK152),DAY(EOMONTH((AO152-1),0))),1,0))))</f>
        <v/>
      </c>
      <c r="BP152" s="16"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12"/>
      <c r="B153" s="12"/>
      <c r="C153" s="12"/>
      <c r="D153" s="13"/>
      <c r="E153" s="14" t="str">
        <f aca="false">IF(OR(AJ153=0,$D153=""),"",DATE(YEAR(AsOfDate)+IF(DATE(YEAR(AsOfDate),MONTH($D153),DAY($D153))&lt;=AsOfDate,1,0),MONTH($D153),DAY($D153)))</f>
        <v/>
      </c>
      <c r="F153" s="13"/>
      <c r="G153" s="13"/>
      <c r="H153" s="13"/>
      <c r="I153" s="13"/>
      <c r="J153" s="13"/>
      <c r="K153" s="14" t="str">
        <f aca="false">IF(AJ153=0,"",DATE(YEAR(AsOfDate)+IF(DATE(YEAR(AsOfDate),MONTH(AK153),DAY(AK153))&lt;=AsOfDate,1,0),MONTH(AK153),DAY(AK153)))</f>
        <v/>
      </c>
      <c r="L153" s="15" t="str">
        <f aca="false">IF(AJ153=0,"",ROUND((AsOfDate-AK153)/365.25,1))</f>
        <v/>
      </c>
      <c r="M153" s="16" t="str">
        <f aca="false">IF(AJ153=0,"",IF(AsOfDate&lt;AK153,"-",DATEDIF(AK153,AsOfDate,"y")&amp;"y "&amp;DATEDIF(AK153,AsOfDate,"ym")&amp;"m "&amp;DATEDIF(AK153,AsOfDate,"md")&amp;"d"))</f>
        <v/>
      </c>
      <c r="N153" s="17" t="str">
        <f aca="false">IF(AJ153=0,"",O153*HoursPerDay)</f>
        <v/>
      </c>
      <c r="O153" s="17" t="str">
        <f aca="false">IF(AJ153=0,"",MAX(0,BC153-BP153))</f>
        <v/>
      </c>
      <c r="P153" s="18"/>
      <c r="Q153" s="16"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16" t="str">
        <f aca="false">IF(AJ153=0,"",IF(AV153="None",IF(O153&gt;0,"No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IF(AJ153=0,"",IF(AV153="None","",EDATE(AK153,BE153)))</f>
        <v/>
      </c>
      <c r="T153" s="17" t="str">
        <f aca="false">IF(AJ153=0,"",IF(NOT(LH_Ready),"",IF($F153&gt;PFYDate,0,IF(LH_ColPeriod=0,W153-U153+V153,SUMIFS(INDEX(LH_Data,0,LH_ColAcc),INDEX(LH_Data,0,LH_ColFirst),$A153,INDEX(LH_Data,0,LH_ColSur),$B153,INDEX(LH_Data,0,LH_ColCat),BonusCat,INDEX(LH_Data,0,LH_ColPeriod),LH_OpenLabel)*UnitFactor))))</f>
        <v/>
      </c>
      <c r="U153" s="17" t="str">
        <f aca="false">IF(AJ153=0,"",IF(NOT(LH_Ready),"",SUMIFS(INDEX(LH_Data,0,LH_ColAcc),INDEX(LH_Data,0,LH_ColFirst),$A153,INDEX(LH_Data,0,LH_ColSur),$B153,INDEX(LH_Data,0,LH_ColCat),BonusCat,INDEX(LH_Data,0,LH_ColStart),"&gt;="&amp;AK153)*UnitFactor))</f>
        <v/>
      </c>
      <c r="V153" s="17" t="str">
        <f aca="false">IF(AJ153=0,"",IF(NOT(LH_Ready),"",SUMIFS(INDEX(LH_Data,0,LH_ColTaken),INDEX(LH_Data,0,LH_ColFirst),$A153,INDEX(LH_Data,0,LH_ColSur),$B153,INDEX(LH_Data,0,LH_ColCat),BonusCat,INDEX(LH_Data,0,LH_ColStart),"&gt;="&amp;AK153)*UnitFactor))</f>
        <v/>
      </c>
      <c r="W153" s="17" t="str">
        <f aca="false">IF(AJ153=0,"",IF(NOT(LH_Ready),"",IF(BG153=0,0,INDEX(INDEX(LH_Data,0,LH_ColClose),BG153-1)*UnitFactor)))</f>
        <v/>
      </c>
      <c r="X153" s="17" t="str">
        <f aca="false">IF(AJ153=0,"",(MAX(0,BC153-BP153)-MAX(0,BD153-BP153))*HoursPerDay)</f>
        <v/>
      </c>
      <c r="Y153" s="17"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16" t="str">
        <f aca="false">IF(OR(AJ153=0,Y153=""),"",IF(Y153&gt;0,"Yes","No"))</f>
        <v/>
      </c>
      <c r="AA153" s="16"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17" t="str">
        <f aca="false">IF(OR(AJ153=0,T153=""),"",MAX(0,BD153-BP153)*HoursPerDay-T153)</f>
        <v/>
      </c>
      <c r="AC153" s="16" t="str">
        <f aca="false">IF(AJ153=0,"",BF153)</f>
        <v/>
      </c>
      <c r="AD153" s="16"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17" t="str">
        <f aca="false">IF(AJ153=0,"",O153-MAX(0,BK153-BP153))</f>
        <v/>
      </c>
      <c r="AF153" s="14" t="str">
        <f aca="false">IF(OR(AJ153=0,AE153="",N(AE153)=0,BL153=""),"",EDATE(AK153,BL153))</f>
        <v/>
      </c>
      <c r="AG153" s="17" t="str">
        <f aca="false">IF(AJ153=0,"",MIN(BC153,BP153))</f>
        <v/>
      </c>
      <c r="AH153" s="12"/>
      <c r="AI153" s="12"/>
      <c r="AJ153" s="16" t="n">
        <f aca="false">IF(OR(LEN($A153&amp;$B153)=0,$F153=""),0,1)</f>
        <v>0</v>
      </c>
      <c r="AK153" s="14"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16" t="str">
        <f aca="false">IF(AJ153=0,"",COUNT($G153:$I153))</f>
        <v/>
      </c>
      <c r="AM153" s="14" t="str">
        <f aca="false">IF(AJ153=0,"",IFERROR(SMALL($G153:$I153,1),""))</f>
        <v/>
      </c>
      <c r="AN153" s="14" t="str">
        <f aca="false">IF(AJ153=0,"",IFERROR(SMALL($G153:$I153,2),""))</f>
        <v/>
      </c>
      <c r="AO153" s="14" t="str">
        <f aca="false">IF(AJ153=0,"",IFERROR(SMALL($G153:$I153,3),""))</f>
        <v/>
      </c>
      <c r="AP153" s="16" t="str">
        <f aca="false">IF(AJ153=0,"",IF(AM153="","",IF(AM153=$H153,"Part-Time",IF(AM153=$I153,"Full-Time","Casual"))))</f>
        <v/>
      </c>
      <c r="AQ153" s="16" t="str">
        <f aca="false">IF(AJ153=0,"",IF(AN153="","",IF(AN153=$H153,"Part-Time",IF(AN153=$I153,"Full-Time","Casual"))))</f>
        <v/>
      </c>
      <c r="AR153" s="16" t="str">
        <f aca="false">IF(AJ153=0,"",IF(AO153="","",IF(AO153=$H153,"Part-Time",IF(AO153=$I153,"Full-Time","Casual"))))</f>
        <v/>
      </c>
      <c r="AS153" s="16"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16" t="str">
        <f aca="false">IF(AJ153=0,"",IF(AL153&lt;2,"",IF(OR(ISNUMBER(SEARCH("full",AQ153)),UPPER(TRIM(AQ153))="FT",UPPER(TRIM(AQ153))="FTE"),"FT",IF(AND(OR(ISNUMBER(SEARCH("part",AQ153)),UPPER(TRIM(AQ153))="PT",UPPER(TRIM(AQ153))="PTE"),Apply2026="Yes",OR($P153="",N($P153)&gt;=PT_MinHours)),"PT","None"))))</f>
        <v/>
      </c>
      <c r="AU153" s="16" t="str">
        <f aca="false">IF(AJ153=0,"",IF(AL153&lt;3,"",IF(OR(ISNUMBER(SEARCH("full",AR153)),UPPER(TRIM(AR153))="FT",UPPER(TRIM(AR153))="FTE"),"FT",IF(AND(OR(ISNUMBER(SEARCH("part",AR153)),UPPER(TRIM(AR153))="PT",UPPER(TRIM(AR153))="PTE"),Apply2026="Yes",OR($P153="",N($P153)&gt;=PT_MinHours)),"PT","None"))))</f>
        <v/>
      </c>
      <c r="AV153" s="16" t="str">
        <f aca="false">IF(AJ153=0,"",IF(AND(AL153&gt;=3,AO153&lt;=AsOfDate),AU153,IF(AND(AL153&gt;=2,AN153&lt;=AsOfDate),AT153,AS153)))</f>
        <v/>
      </c>
      <c r="AW153" s="16" t="str">
        <f aca="false">IF(AJ153=0,"",IF(AsOfDate&lt;AK153,-1,12*(YEAR(AsOfDate)-YEAR(AK153))+MONTH(AsOfDate)-MONTH(AK153)-IF(DAY(AsOfDate)&lt;MIN(DAY(AK153),DAY(EOMONTH(AsOfDate,0))),1,0)))</f>
        <v/>
      </c>
      <c r="AX153" s="16" t="str">
        <f aca="false">IF(AJ153=0,"",IF(OR(AL153&lt;2,AN153&gt;AsOfDate),AW153,IF((AN153-1)&lt;AK153,-1,12*(YEAR((AN153-1))-YEAR(AK153))+MONTH((AN153-1))-MONTH(AK153)-IF(DAY((AN153-1))&lt;MIN(DAY(AK153),DAY(EOMONTH((AN153-1),0))),1,0))))</f>
        <v/>
      </c>
      <c r="AY153" s="16" t="str">
        <f aca="false">IF(AJ153=0,"",IF(OR(AL153&lt;3,AO153&gt;AsOfDate),AW153,IF((AO153-1)&lt;AK153,-1,12*(YEAR((AO153-1))-YEAR(AK153))+MONTH((AO153-1))-MONTH(AK153)-IF(DAY((AO153-1))&lt;MIN(DAY(AK153),DAY(EOMONTH((AO153-1),0))),1,0))))</f>
        <v/>
      </c>
      <c r="AZ153" s="16" t="str">
        <f aca="false">IF(AJ153=0,"",IF(PFYDate&lt;AK153,-1,12*(YEAR(PFYDate)-YEAR(AK153))+MONTH(PFYDate)-MONTH(AK153)-IF(DAY(PFYDate)&lt;MIN(DAY(AK153),DAY(EOMONTH(PFYDate,0))),1,0)))</f>
        <v/>
      </c>
      <c r="BA153" s="16" t="str">
        <f aca="false">IF(AJ153=0,"",IF(OR(AL153&lt;2,AN153&gt;PFYDate),AZ153,IF((AN153-1)&lt;AK153,-1,12*(YEAR((AN153-1))-YEAR(AK153))+MONTH((AN153-1))-MONTH(AK153)-IF(DAY((AN153-1))&lt;MIN(DAY(AK153),DAY(EOMONTH((AN153-1),0))),1,0))))</f>
        <v/>
      </c>
      <c r="BB153" s="16" t="str">
        <f aca="false">IF(AJ153=0,"",IF(OR(AL153&lt;3,AO153&gt;PFYDate),AZ153,IF((AO153-1)&lt;AK153,-1,12*(YEAR((AO153-1))-YEAR(AK153))+MONTH((AO153-1))-MONTH(AK153)-IF(DAY((AO153-1))&lt;MIN(DAY(AK153),DAY(EOMONTH((AO153-1),0))),1,0))))</f>
        <v/>
      </c>
      <c r="BC153" s="16"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16"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16" t="str">
        <f aca="false">IF(AJ153=0,"",IF(AV153="FT",IF(AW153&lt;FT_First,FT_First,IF(AW153&lt;FT_Y5,MIN(FT_Y5,FT_First+FT_Int1*(INT((AW153-FT_First)/FT_Int1)+1)),FT_Y5+12*INT((AW153-FT_Y5)/12)+FT_Int2*(INT(MOD(AW153-FT_Y5,12)/FT_Int2)+1))),IF(AV153="PT",IF(AW153&lt;PT_First,PT_First,PT_First+PT_Int*(INT((AW153-PT_First)/PT_Int)+1)),"")))</f>
        <v/>
      </c>
      <c r="BF153" s="16" t="str">
        <f aca="false">IF(AJ153=0,"",IF(NOT(LH_Ready),0,COUNTIFS(INDEX(LH_Data,0,LH_ColFirst),$A153,INDEX(LH_Data,0,LH_ColSur),$B153,INDEX(LH_Data,0,LH_ColCat),BonusCat)))</f>
        <v/>
      </c>
      <c r="BG153" s="16" t="str">
        <f aca="false">IF(AJ153=0,"",IF(OR(NOT(LH_Ready),BF153=0),0,SUMPRODUCT(MAX((INDEX(LH_Data,0,LH_ColFirst)=$A153)*(INDEX(LH_Data,0,LH_ColSur)=$B153)*(INDEX(LH_Data,0,LH_ColCat)=BonusCat)*ROW(LH_Data)))))</f>
        <v/>
      </c>
      <c r="BH153" s="16" t="str">
        <f aca="false">IF(AJ153=0,"",IF(EOMONTH(AsOfDate,-1)&lt;AK153,-1,12*(YEAR(EOMONTH(AsOfDate,-1))-YEAR(AK153))+MONTH(EOMONTH(AsOfDate,-1))-MONTH(AK153)-IF(DAY(EOMONTH(AsOfDate,-1))&lt;MIN(DAY(AK153),DAY(EOMONTH(EOMONTH(AsOfDate,-1),0))),1,0)))</f>
        <v/>
      </c>
      <c r="BI153" s="16" t="str">
        <f aca="false">IF(AJ153=0,"",IF(OR(AL153&lt;2,AN153&gt;EOMONTH(AsOfDate,-1)),BH153,IF((AN153-1)&lt;AK153,-1,12*(YEAR((AN153-1))-YEAR(AK153))+MONTH((AN153-1))-MONTH(AK153)-IF(DAY((AN153-1))&lt;MIN(DAY(AK153),DAY(EOMONTH((AN153-1),0))),1,0))))</f>
        <v/>
      </c>
      <c r="BJ153" s="16" t="str">
        <f aca="false">IF(AJ153=0,"",IF(OR(AL153&lt;3,AO153&gt;EOMONTH(AsOfDate,-1)),BH153,IF((AO153-1)&lt;AK153,-1,12*(YEAR((AO153-1))-YEAR(AK153))+MONTH((AO153-1))-MONTH(AK153)-IF(DAY((AO153-1))&lt;MIN(DAY(AK153),DAY(EOMONTH((AO153-1),0))),1,0))))</f>
        <v/>
      </c>
      <c r="BK153" s="16"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16" t="str">
        <f aca="false">IF(AJ153=0,"",IF(AV153="FT",IF(AW153&lt;FT_First,"",IF(AW153&lt;FT_Y5,FT_First+FT_Int1*INT((AW153-FT_First)/FT_Int1),FT_Y5+FT_Int2*INT((AW153-FT_Y5)/FT_Int2))),IF(AV153="PT",IF(AW153&lt;PT_First,"",PT_First+PT_Int*INT((AW153-PT_First)/PT_Int)),"")))</f>
        <v/>
      </c>
      <c r="BM153" s="16" t="str">
        <f aca="false">IF(AJ153=0,"",IF((SchemeStart-1)&lt;AK153,-1,12*(YEAR((SchemeStart-1))-YEAR(AK153))+MONTH((SchemeStart-1))-MONTH(AK153)-IF(DAY((SchemeStart-1))&lt;MIN(DAY(AK153),DAY(EOMONTH((SchemeStart-1),0))),1,0)))</f>
        <v/>
      </c>
      <c r="BN153" s="16" t="str">
        <f aca="false">IF(AJ153=0,"",IF(OR(AL153&lt;2,AN153&gt;(SchemeStart-1)),BM153,IF((AN153-1)&lt;AK153,-1,12*(YEAR((AN153-1))-YEAR(AK153))+MONTH((AN153-1))-MONTH(AK153)-IF(DAY((AN153-1))&lt;MIN(DAY(AK153),DAY(EOMONTH((AN153-1),0))),1,0))))</f>
        <v/>
      </c>
      <c r="BO153" s="16" t="str">
        <f aca="false">IF(AJ153=0,"",IF(OR(AL153&lt;3,AO153&gt;(SchemeStart-1)),BM153,IF((AO153-1)&lt;AK153,-1,12*(YEAR((AO153-1))-YEAR(AK153))+MONTH((AO153-1))-MONTH(AK153)-IF(DAY((AO153-1))&lt;MIN(DAY(AK153),DAY(EOMONTH((AO153-1),0))),1,0))))</f>
        <v/>
      </c>
      <c r="BP153" s="16"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12"/>
      <c r="B154" s="12"/>
      <c r="C154" s="12"/>
      <c r="D154" s="13"/>
      <c r="E154" s="14" t="str">
        <f aca="false">IF(OR(AJ154=0,$D154=""),"",DATE(YEAR(AsOfDate)+IF(DATE(YEAR(AsOfDate),MONTH($D154),DAY($D154))&lt;=AsOfDate,1,0),MONTH($D154),DAY($D154)))</f>
        <v/>
      </c>
      <c r="F154" s="13"/>
      <c r="G154" s="13"/>
      <c r="H154" s="13"/>
      <c r="I154" s="13"/>
      <c r="J154" s="13"/>
      <c r="K154" s="14" t="str">
        <f aca="false">IF(AJ154=0,"",DATE(YEAR(AsOfDate)+IF(DATE(YEAR(AsOfDate),MONTH(AK154),DAY(AK154))&lt;=AsOfDate,1,0),MONTH(AK154),DAY(AK154)))</f>
        <v/>
      </c>
      <c r="L154" s="15" t="str">
        <f aca="false">IF(AJ154=0,"",ROUND((AsOfDate-AK154)/365.25,1))</f>
        <v/>
      </c>
      <c r="M154" s="16" t="str">
        <f aca="false">IF(AJ154=0,"",IF(AsOfDate&lt;AK154,"-",DATEDIF(AK154,AsOfDate,"y")&amp;"y "&amp;DATEDIF(AK154,AsOfDate,"ym")&amp;"m "&amp;DATEDIF(AK154,AsOfDate,"md")&amp;"d"))</f>
        <v/>
      </c>
      <c r="N154" s="17" t="str">
        <f aca="false">IF(AJ154=0,"",O154*HoursPerDay)</f>
        <v/>
      </c>
      <c r="O154" s="17" t="str">
        <f aca="false">IF(AJ154=0,"",MAX(0,BC154-BP154))</f>
        <v/>
      </c>
      <c r="P154" s="18"/>
      <c r="Q154" s="16"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16" t="str">
        <f aca="false">IF(AJ154=0,"",IF(AV154="None",IF(O154&gt;0,"No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IF(AJ154=0,"",IF(AV154="None","",EDATE(AK154,BE154)))</f>
        <v/>
      </c>
      <c r="T154" s="17" t="str">
        <f aca="false">IF(AJ154=0,"",IF(NOT(LH_Ready),"",IF($F154&gt;PFYDate,0,IF(LH_ColPeriod=0,W154-U154+V154,SUMIFS(INDEX(LH_Data,0,LH_ColAcc),INDEX(LH_Data,0,LH_ColFirst),$A154,INDEX(LH_Data,0,LH_ColSur),$B154,INDEX(LH_Data,0,LH_ColCat),BonusCat,INDEX(LH_Data,0,LH_ColPeriod),LH_OpenLabel)*UnitFactor))))</f>
        <v/>
      </c>
      <c r="U154" s="17" t="str">
        <f aca="false">IF(AJ154=0,"",IF(NOT(LH_Ready),"",SUMIFS(INDEX(LH_Data,0,LH_ColAcc),INDEX(LH_Data,0,LH_ColFirst),$A154,INDEX(LH_Data,0,LH_ColSur),$B154,INDEX(LH_Data,0,LH_ColCat),BonusCat,INDEX(LH_Data,0,LH_ColStart),"&gt;="&amp;AK154)*UnitFactor))</f>
        <v/>
      </c>
      <c r="V154" s="17" t="str">
        <f aca="false">IF(AJ154=0,"",IF(NOT(LH_Ready),"",SUMIFS(INDEX(LH_Data,0,LH_ColTaken),INDEX(LH_Data,0,LH_ColFirst),$A154,INDEX(LH_Data,0,LH_ColSur),$B154,INDEX(LH_Data,0,LH_ColCat),BonusCat,INDEX(LH_Data,0,LH_ColStart),"&gt;="&amp;AK154)*UnitFactor))</f>
        <v/>
      </c>
      <c r="W154" s="17" t="str">
        <f aca="false">IF(AJ154=0,"",IF(NOT(LH_Ready),"",IF(BG154=0,0,INDEX(INDEX(LH_Data,0,LH_ColClose),BG154-1)*UnitFactor)))</f>
        <v/>
      </c>
      <c r="X154" s="17" t="str">
        <f aca="false">IF(AJ154=0,"",(MAX(0,BC154-BP154)-MAX(0,BD154-BP154))*HoursPerDay)</f>
        <v/>
      </c>
      <c r="Y154" s="17"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16" t="str">
        <f aca="false">IF(OR(AJ154=0,Y154=""),"",IF(Y154&gt;0,"Yes","No"))</f>
        <v/>
      </c>
      <c r="AA154" s="16"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17" t="str">
        <f aca="false">IF(OR(AJ154=0,T154=""),"",MAX(0,BD154-BP154)*HoursPerDay-T154)</f>
        <v/>
      </c>
      <c r="AC154" s="16" t="str">
        <f aca="false">IF(AJ154=0,"",BF154)</f>
        <v/>
      </c>
      <c r="AD154" s="16"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17" t="str">
        <f aca="false">IF(AJ154=0,"",O154-MAX(0,BK154-BP154))</f>
        <v/>
      </c>
      <c r="AF154" s="14" t="str">
        <f aca="false">IF(OR(AJ154=0,AE154="",N(AE154)=0,BL154=""),"",EDATE(AK154,BL154))</f>
        <v/>
      </c>
      <c r="AG154" s="17" t="str">
        <f aca="false">IF(AJ154=0,"",MIN(BC154,BP154))</f>
        <v/>
      </c>
      <c r="AH154" s="12"/>
      <c r="AI154" s="12"/>
      <c r="AJ154" s="16" t="n">
        <f aca="false">IF(OR(LEN($A154&amp;$B154)=0,$F154=""),0,1)</f>
        <v>0</v>
      </c>
      <c r="AK154" s="14"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16" t="str">
        <f aca="false">IF(AJ154=0,"",COUNT($G154:$I154))</f>
        <v/>
      </c>
      <c r="AM154" s="14" t="str">
        <f aca="false">IF(AJ154=0,"",IFERROR(SMALL($G154:$I154,1),""))</f>
        <v/>
      </c>
      <c r="AN154" s="14" t="str">
        <f aca="false">IF(AJ154=0,"",IFERROR(SMALL($G154:$I154,2),""))</f>
        <v/>
      </c>
      <c r="AO154" s="14" t="str">
        <f aca="false">IF(AJ154=0,"",IFERROR(SMALL($G154:$I154,3),""))</f>
        <v/>
      </c>
      <c r="AP154" s="16" t="str">
        <f aca="false">IF(AJ154=0,"",IF(AM154="","",IF(AM154=$H154,"Part-Time",IF(AM154=$I154,"Full-Time","Casual"))))</f>
        <v/>
      </c>
      <c r="AQ154" s="16" t="str">
        <f aca="false">IF(AJ154=0,"",IF(AN154="","",IF(AN154=$H154,"Part-Time",IF(AN154=$I154,"Full-Time","Casual"))))</f>
        <v/>
      </c>
      <c r="AR154" s="16" t="str">
        <f aca="false">IF(AJ154=0,"",IF(AO154="","",IF(AO154=$H154,"Part-Time",IF(AO154=$I154,"Full-Time","Casual"))))</f>
        <v/>
      </c>
      <c r="AS154" s="16"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16" t="str">
        <f aca="false">IF(AJ154=0,"",IF(AL154&lt;2,"",IF(OR(ISNUMBER(SEARCH("full",AQ154)),UPPER(TRIM(AQ154))="FT",UPPER(TRIM(AQ154))="FTE"),"FT",IF(AND(OR(ISNUMBER(SEARCH("part",AQ154)),UPPER(TRIM(AQ154))="PT",UPPER(TRIM(AQ154))="PTE"),Apply2026="Yes",OR($P154="",N($P154)&gt;=PT_MinHours)),"PT","None"))))</f>
        <v/>
      </c>
      <c r="AU154" s="16" t="str">
        <f aca="false">IF(AJ154=0,"",IF(AL154&lt;3,"",IF(OR(ISNUMBER(SEARCH("full",AR154)),UPPER(TRIM(AR154))="FT",UPPER(TRIM(AR154))="FTE"),"FT",IF(AND(OR(ISNUMBER(SEARCH("part",AR154)),UPPER(TRIM(AR154))="PT",UPPER(TRIM(AR154))="PTE"),Apply2026="Yes",OR($P154="",N($P154)&gt;=PT_MinHours)),"PT","None"))))</f>
        <v/>
      </c>
      <c r="AV154" s="16" t="str">
        <f aca="false">IF(AJ154=0,"",IF(AND(AL154&gt;=3,AO154&lt;=AsOfDate),AU154,IF(AND(AL154&gt;=2,AN154&lt;=AsOfDate),AT154,AS154)))</f>
        <v/>
      </c>
      <c r="AW154" s="16" t="str">
        <f aca="false">IF(AJ154=0,"",IF(AsOfDate&lt;AK154,-1,12*(YEAR(AsOfDate)-YEAR(AK154))+MONTH(AsOfDate)-MONTH(AK154)-IF(DAY(AsOfDate)&lt;MIN(DAY(AK154),DAY(EOMONTH(AsOfDate,0))),1,0)))</f>
        <v/>
      </c>
      <c r="AX154" s="16" t="str">
        <f aca="false">IF(AJ154=0,"",IF(OR(AL154&lt;2,AN154&gt;AsOfDate),AW154,IF((AN154-1)&lt;AK154,-1,12*(YEAR((AN154-1))-YEAR(AK154))+MONTH((AN154-1))-MONTH(AK154)-IF(DAY((AN154-1))&lt;MIN(DAY(AK154),DAY(EOMONTH((AN154-1),0))),1,0))))</f>
        <v/>
      </c>
      <c r="AY154" s="16" t="str">
        <f aca="false">IF(AJ154=0,"",IF(OR(AL154&lt;3,AO154&gt;AsOfDate),AW154,IF((AO154-1)&lt;AK154,-1,12*(YEAR((AO154-1))-YEAR(AK154))+MONTH((AO154-1))-MONTH(AK154)-IF(DAY((AO154-1))&lt;MIN(DAY(AK154),DAY(EOMONTH((AO154-1),0))),1,0))))</f>
        <v/>
      </c>
      <c r="AZ154" s="16" t="str">
        <f aca="false">IF(AJ154=0,"",IF(PFYDate&lt;AK154,-1,12*(YEAR(PFYDate)-YEAR(AK154))+MONTH(PFYDate)-MONTH(AK154)-IF(DAY(PFYDate)&lt;MIN(DAY(AK154),DAY(EOMONTH(PFYDate,0))),1,0)))</f>
        <v/>
      </c>
      <c r="BA154" s="16" t="str">
        <f aca="false">IF(AJ154=0,"",IF(OR(AL154&lt;2,AN154&gt;PFYDate),AZ154,IF((AN154-1)&lt;AK154,-1,12*(YEAR((AN154-1))-YEAR(AK154))+MONTH((AN154-1))-MONTH(AK154)-IF(DAY((AN154-1))&lt;MIN(DAY(AK154),DAY(EOMONTH((AN154-1),0))),1,0))))</f>
        <v/>
      </c>
      <c r="BB154" s="16" t="str">
        <f aca="false">IF(AJ154=0,"",IF(OR(AL154&lt;3,AO154&gt;PFYDate),AZ154,IF((AO154-1)&lt;AK154,-1,12*(YEAR((AO154-1))-YEAR(AK154))+MONTH((AO154-1))-MONTH(AK154)-IF(DAY((AO154-1))&lt;MIN(DAY(AK154),DAY(EOMONTH((AO154-1),0))),1,0))))</f>
        <v/>
      </c>
      <c r="BC154" s="16"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16"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16" t="str">
        <f aca="false">IF(AJ154=0,"",IF(AV154="FT",IF(AW154&lt;FT_First,FT_First,IF(AW154&lt;FT_Y5,MIN(FT_Y5,FT_First+FT_Int1*(INT((AW154-FT_First)/FT_Int1)+1)),FT_Y5+12*INT((AW154-FT_Y5)/12)+FT_Int2*(INT(MOD(AW154-FT_Y5,12)/FT_Int2)+1))),IF(AV154="PT",IF(AW154&lt;PT_First,PT_First,PT_First+PT_Int*(INT((AW154-PT_First)/PT_Int)+1)),"")))</f>
        <v/>
      </c>
      <c r="BF154" s="16" t="str">
        <f aca="false">IF(AJ154=0,"",IF(NOT(LH_Ready),0,COUNTIFS(INDEX(LH_Data,0,LH_ColFirst),$A154,INDEX(LH_Data,0,LH_ColSur),$B154,INDEX(LH_Data,0,LH_ColCat),BonusCat)))</f>
        <v/>
      </c>
      <c r="BG154" s="16" t="str">
        <f aca="false">IF(AJ154=0,"",IF(OR(NOT(LH_Ready),BF154=0),0,SUMPRODUCT(MAX((INDEX(LH_Data,0,LH_ColFirst)=$A154)*(INDEX(LH_Data,0,LH_ColSur)=$B154)*(INDEX(LH_Data,0,LH_ColCat)=BonusCat)*ROW(LH_Data)))))</f>
        <v/>
      </c>
      <c r="BH154" s="16" t="str">
        <f aca="false">IF(AJ154=0,"",IF(EOMONTH(AsOfDate,-1)&lt;AK154,-1,12*(YEAR(EOMONTH(AsOfDate,-1))-YEAR(AK154))+MONTH(EOMONTH(AsOfDate,-1))-MONTH(AK154)-IF(DAY(EOMONTH(AsOfDate,-1))&lt;MIN(DAY(AK154),DAY(EOMONTH(EOMONTH(AsOfDate,-1),0))),1,0)))</f>
        <v/>
      </c>
      <c r="BI154" s="16" t="str">
        <f aca="false">IF(AJ154=0,"",IF(OR(AL154&lt;2,AN154&gt;EOMONTH(AsOfDate,-1)),BH154,IF((AN154-1)&lt;AK154,-1,12*(YEAR((AN154-1))-YEAR(AK154))+MONTH((AN154-1))-MONTH(AK154)-IF(DAY((AN154-1))&lt;MIN(DAY(AK154),DAY(EOMONTH((AN154-1),0))),1,0))))</f>
        <v/>
      </c>
      <c r="BJ154" s="16" t="str">
        <f aca="false">IF(AJ154=0,"",IF(OR(AL154&lt;3,AO154&gt;EOMONTH(AsOfDate,-1)),BH154,IF((AO154-1)&lt;AK154,-1,12*(YEAR((AO154-1))-YEAR(AK154))+MONTH((AO154-1))-MONTH(AK154)-IF(DAY((AO154-1))&lt;MIN(DAY(AK154),DAY(EOMONTH((AO154-1),0))),1,0))))</f>
        <v/>
      </c>
      <c r="BK154" s="16"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16" t="str">
        <f aca="false">IF(AJ154=0,"",IF(AV154="FT",IF(AW154&lt;FT_First,"",IF(AW154&lt;FT_Y5,FT_First+FT_Int1*INT((AW154-FT_First)/FT_Int1),FT_Y5+FT_Int2*INT((AW154-FT_Y5)/FT_Int2))),IF(AV154="PT",IF(AW154&lt;PT_First,"",PT_First+PT_Int*INT((AW154-PT_First)/PT_Int)),"")))</f>
        <v/>
      </c>
      <c r="BM154" s="16" t="str">
        <f aca="false">IF(AJ154=0,"",IF((SchemeStart-1)&lt;AK154,-1,12*(YEAR((SchemeStart-1))-YEAR(AK154))+MONTH((SchemeStart-1))-MONTH(AK154)-IF(DAY((SchemeStart-1))&lt;MIN(DAY(AK154),DAY(EOMONTH((SchemeStart-1),0))),1,0)))</f>
        <v/>
      </c>
      <c r="BN154" s="16" t="str">
        <f aca="false">IF(AJ154=0,"",IF(OR(AL154&lt;2,AN154&gt;(SchemeStart-1)),BM154,IF((AN154-1)&lt;AK154,-1,12*(YEAR((AN154-1))-YEAR(AK154))+MONTH((AN154-1))-MONTH(AK154)-IF(DAY((AN154-1))&lt;MIN(DAY(AK154),DAY(EOMONTH((AN154-1),0))),1,0))))</f>
        <v/>
      </c>
      <c r="BO154" s="16" t="str">
        <f aca="false">IF(AJ154=0,"",IF(OR(AL154&lt;3,AO154&gt;(SchemeStart-1)),BM154,IF((AO154-1)&lt;AK154,-1,12*(YEAR((AO154-1))-YEAR(AK154))+MONTH((AO154-1))-MONTH(AK154)-IF(DAY((AO154-1))&lt;MIN(DAY(AK154),DAY(EOMONTH((AO154-1),0))),1,0))))</f>
        <v/>
      </c>
      <c r="BP154" s="16"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101</v>
      </c>
      <c r="B1" s="5" t="s">
        <v>102</v>
      </c>
      <c r="C1" s="5" t="s">
        <v>103</v>
      </c>
      <c r="D1" s="5" t="s">
        <v>33</v>
      </c>
      <c r="E1" s="5" t="s">
        <v>104</v>
      </c>
      <c r="F1" s="5" t="s">
        <v>105</v>
      </c>
      <c r="G1" s="5" t="s">
        <v>106</v>
      </c>
      <c r="H1" s="5" t="s">
        <v>107</v>
      </c>
      <c r="I1" s="5" t="s">
        <v>66</v>
      </c>
      <c r="J1" s="5" t="s">
        <v>108</v>
      </c>
      <c r="K1" s="5" t="s">
        <v>109</v>
      </c>
      <c r="L1" s="5" t="s">
        <v>110</v>
      </c>
      <c r="N1" s="19" t="s">
        <v>111</v>
      </c>
      <c r="O1" s="19" t="s">
        <v>112</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113</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114</v>
      </c>
    </row>
    <row r="3" customFormat="false" ht="15" hidden="false" customHeight="false" outlineLevel="0" collapsed="false">
      <c r="B3" s="4" t="s">
        <v>115</v>
      </c>
    </row>
    <row r="5" customFormat="false" ht="15" hidden="false" customHeight="false" outlineLevel="0" collapsed="false">
      <c r="B5" s="5" t="s">
        <v>116</v>
      </c>
      <c r="C5" s="21" t="str">
        <f aca="false">Staff!BQ5</f>
        <v/>
      </c>
    </row>
    <row r="6" customFormat="false" ht="15" hidden="false" customHeight="false" outlineLevel="0" collapsed="false">
      <c r="B6" s="22" t="s">
        <v>117</v>
      </c>
      <c r="C6" s="23" t="str">
        <f aca="false">IF(ISNUMBER(MATCH($C$5,Staff!$BQ$5:$BQ$154,0)),"Yes","NO - pick from the list")</f>
        <v>Yes</v>
      </c>
    </row>
    <row r="8" customFormat="false" ht="15" hidden="false" customHeight="false" outlineLevel="0" collapsed="false">
      <c r="B8" s="24" t="s">
        <v>118</v>
      </c>
      <c r="C8" s="14" t="str">
        <f aca="false">IF($C$6&lt;&gt;"Yes","",INDEX(Staff!$AK$5:$AK$154,MATCH($C$5,Staff!$BQ$5:$BQ$154,0)))</f>
        <v/>
      </c>
      <c r="E8" s="24" t="s">
        <v>119</v>
      </c>
      <c r="F8" s="14" t="n">
        <f aca="false">AsOfDate</f>
        <v>46295</v>
      </c>
    </row>
    <row r="9" customFormat="false" ht="15" hidden="false" customHeight="false" outlineLevel="0" collapsed="false">
      <c r="B9" s="24" t="s">
        <v>120</v>
      </c>
      <c r="C9" s="16" t="n">
        <f aca="false">IF($C$6&lt;&gt;"Yes","",INDEX(Staff!$C$5:$C$154,MATCH($C$5,Staff!$BQ$5:$BQ$154,0)))</f>
        <v>0</v>
      </c>
      <c r="E9" s="24" t="s">
        <v>121</v>
      </c>
      <c r="F9" s="25" t="str">
        <f aca="false">IF($C$6&lt;&gt;"Yes","",INDEX(Staff!$O$5:$O$154,MATCH($C$5,Staff!$BQ$5:$BQ$154,0)))</f>
        <v/>
      </c>
    </row>
    <row r="10" customFormat="false" ht="15" hidden="false" customHeight="false" outlineLevel="0" collapsed="false">
      <c r="B10" s="24" t="s">
        <v>122</v>
      </c>
      <c r="C10" s="17" t="n">
        <f aca="false">IF($C$6&lt;&gt;"Yes","",INDEX(Staff!$P$5:$P$154,MATCH($C$5,Staff!$BQ$5:$BQ$154,0)))</f>
        <v>0</v>
      </c>
      <c r="E10" s="24" t="s">
        <v>123</v>
      </c>
      <c r="F10" s="25" t="n">
        <f aca="false">IF($C$6&lt;&gt;"Yes","",SUM($O$20:$O$109)+SUM($X$20:$X$109))</f>
        <v>0</v>
      </c>
    </row>
    <row r="11" customFormat="false" ht="15" hidden="false" customHeight="false" outlineLevel="0" collapsed="false">
      <c r="B11" s="24" t="s">
        <v>124</v>
      </c>
      <c r="C11" s="16" t="str">
        <f aca="false">IF($C$6&lt;&gt;"Yes","",INDEX(Staff!$AP$5:$AP$154,MATCH($C$5,Staff!$BQ$5:$BQ$154,0)))</f>
        <v/>
      </c>
      <c r="E11" s="24" t="s">
        <v>125</v>
      </c>
      <c r="F11" s="25" t="str">
        <f aca="false">IF($C$6&lt;&gt;"Yes","",IF(ABS(N(F9)-N(F10))&lt;0.001,"Yes","NO - check inputs"))</f>
        <v>Yes</v>
      </c>
    </row>
    <row r="12" customFormat="false" ht="15" hidden="false" customHeight="false" outlineLevel="0" collapsed="false">
      <c r="B12" s="24" t="s">
        <v>126</v>
      </c>
      <c r="C12" s="14" t="str">
        <f aca="false">IF($C$6&lt;&gt;"Yes","",INDEX(Staff!$AN$5:$AN$154,MATCH($C$5,Staff!$BQ$5:$BQ$154,0)))</f>
        <v/>
      </c>
      <c r="E12" s="24" t="s">
        <v>127</v>
      </c>
      <c r="F12" s="16" t="n">
        <f aca="false">HoursPerDay</f>
        <v>8</v>
      </c>
    </row>
    <row r="13" customFormat="false" ht="15" hidden="false" customHeight="false" outlineLevel="0" collapsed="false">
      <c r="B13" s="24" t="s">
        <v>128</v>
      </c>
      <c r="C13" s="16" t="str">
        <f aca="false">IF($C$6&lt;&gt;"Yes","",INDEX(Staff!$AQ$5:$AQ$154,MATCH($C$5,Staff!$BQ$5:$BQ$154,0)))</f>
        <v/>
      </c>
      <c r="E13" s="24" t="s">
        <v>129</v>
      </c>
      <c r="F13" s="25" t="n">
        <f aca="false">IF($C$6&lt;&gt;"Yes","",F10*HoursPerDay)</f>
        <v>0</v>
      </c>
    </row>
    <row r="14" customFormat="false" ht="15" hidden="false" customHeight="false" outlineLevel="0" collapsed="false">
      <c r="B14" s="24" t="s">
        <v>130</v>
      </c>
      <c r="C14" s="14" t="str">
        <f aca="false">IF($C$6&lt;&gt;"Yes","",INDEX(Staff!$AO$5:$AO$154,MATCH($C$5,Staff!$BQ$5:$BQ$154,0)))</f>
        <v/>
      </c>
    </row>
    <row r="15" customFormat="false" ht="15" hidden="false" customHeight="false" outlineLevel="0" collapsed="false">
      <c r="B15" s="24" t="s">
        <v>131</v>
      </c>
      <c r="C15" s="16" t="str">
        <f aca="false">IF($C$6&lt;&gt;"Yes","",INDEX(Staff!$AR$5:$AR$154,MATCH($C$5,Staff!$BQ$5:$BQ$154,0)))</f>
        <v/>
      </c>
    </row>
    <row r="16" customFormat="false" ht="15" hidden="false" customHeight="false" outlineLevel="0" collapsed="false">
      <c r="B16" s="24" t="s">
        <v>132</v>
      </c>
      <c r="C16" s="16" t="str">
        <f aca="false">IF($C$6&lt;&gt;"Yes","",INDEX(Staff!$AL$5:$AL$154,MATCH($C$5,Staff!$BQ$5:$BQ$154,0)))</f>
        <v/>
      </c>
    </row>
    <row r="18" customFormat="false" ht="15" hidden="false" customHeight="true" outlineLevel="0" collapsed="false">
      <c r="H18" s="26" t="s">
        <v>133</v>
      </c>
      <c r="I18" s="26"/>
      <c r="J18" s="26"/>
      <c r="K18" s="26"/>
      <c r="L18" s="26"/>
      <c r="M18" s="26"/>
      <c r="N18" s="26"/>
      <c r="O18" s="26"/>
      <c r="P18" s="26"/>
      <c r="Q18" s="26" t="s">
        <v>134</v>
      </c>
      <c r="R18" s="26"/>
      <c r="S18" s="26"/>
      <c r="T18" s="26"/>
      <c r="U18" s="26"/>
      <c r="V18" s="26"/>
      <c r="W18" s="26"/>
      <c r="X18" s="26"/>
      <c r="Y18" s="26"/>
      <c r="Z18" s="4" t="s">
        <v>135</v>
      </c>
    </row>
    <row r="19" customFormat="false" ht="39.75" hidden="false" customHeight="true" outlineLevel="0" collapsed="false">
      <c r="H19" s="8" t="s">
        <v>136</v>
      </c>
      <c r="I19" s="8" t="s">
        <v>137</v>
      </c>
      <c r="J19" s="8" t="s">
        <v>138</v>
      </c>
      <c r="K19" s="8" t="s">
        <v>139</v>
      </c>
      <c r="L19" s="8" t="s">
        <v>140</v>
      </c>
      <c r="M19" s="8" t="s">
        <v>141</v>
      </c>
      <c r="N19" s="8" t="s">
        <v>142</v>
      </c>
      <c r="O19" s="8" t="s">
        <v>143</v>
      </c>
      <c r="P19" s="8" t="s">
        <v>144</v>
      </c>
      <c r="Q19" s="8" t="s">
        <v>136</v>
      </c>
      <c r="R19" s="8" t="s">
        <v>137</v>
      </c>
      <c r="S19" s="8" t="s">
        <v>138</v>
      </c>
      <c r="T19" s="8" t="s">
        <v>139</v>
      </c>
      <c r="U19" s="8" t="s">
        <v>140</v>
      </c>
      <c r="V19" s="8" t="s">
        <v>141</v>
      </c>
      <c r="W19" s="8" t="s">
        <v>142</v>
      </c>
      <c r="X19" s="8" t="s">
        <v>143</v>
      </c>
      <c r="Y19" s="8" t="s">
        <v>144</v>
      </c>
      <c r="Z19" s="27" t="s">
        <v>145</v>
      </c>
      <c r="AA19" s="27" t="s">
        <v>146</v>
      </c>
      <c r="AB19" s="27" t="s">
        <v>141</v>
      </c>
      <c r="AC19" s="27" t="s">
        <v>46</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147</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32</v>
      </c>
      <c r="B4" s="8" t="s">
        <v>33</v>
      </c>
      <c r="C4" s="8" t="s">
        <v>148</v>
      </c>
      <c r="D4" s="8" t="s">
        <v>149</v>
      </c>
      <c r="E4" s="8" t="s">
        <v>46</v>
      </c>
      <c r="F4" s="8" t="s">
        <v>150</v>
      </c>
      <c r="G4" s="8" t="s">
        <v>62</v>
      </c>
      <c r="H4" s="8" t="s">
        <v>151</v>
      </c>
      <c r="I4" s="11" t="s">
        <v>152</v>
      </c>
      <c r="J4" s="11" t="s">
        <v>152</v>
      </c>
      <c r="K4" s="11" t="s">
        <v>152</v>
      </c>
      <c r="L4" s="11" t="s">
        <v>152</v>
      </c>
      <c r="M4" s="11" t="s">
        <v>152</v>
      </c>
      <c r="N4" s="11" t="s">
        <v>152</v>
      </c>
      <c r="O4" s="11" t="s">
        <v>152</v>
      </c>
      <c r="P4" s="11" t="s">
        <v>152</v>
      </c>
      <c r="Q4" s="11" t="s">
        <v>152</v>
      </c>
      <c r="R4" s="11" t="s">
        <v>152</v>
      </c>
      <c r="S4" s="11" t="s">
        <v>152</v>
      </c>
      <c r="T4" s="11" t="s">
        <v>152</v>
      </c>
      <c r="U4" s="11" t="s">
        <v>152</v>
      </c>
      <c r="V4" s="11" t="s">
        <v>152</v>
      </c>
      <c r="W4" s="11" t="s">
        <v>152</v>
      </c>
      <c r="X4" s="11" t="s">
        <v>69</v>
      </c>
      <c r="Y4" s="11" t="s">
        <v>71</v>
      </c>
      <c r="Z4" s="11" t="s">
        <v>72</v>
      </c>
      <c r="AA4" s="11" t="s">
        <v>76</v>
      </c>
      <c r="AB4" s="11" t="s">
        <v>77</v>
      </c>
      <c r="AC4" s="11" t="s">
        <v>78</v>
      </c>
      <c r="AD4" s="11" t="s">
        <v>79</v>
      </c>
    </row>
    <row r="5" customFormat="false" ht="15" hidden="false" customHeight="false" outlineLevel="0" collapsed="false">
      <c r="A5" s="16" t="str">
        <f aca="false">IF(Staff!$A5="","",Staff!$A5)</f>
        <v/>
      </c>
      <c r="B5" s="16" t="str">
        <f aca="false">IF(Staff!$A5="","",Staff!$B5)</f>
        <v/>
      </c>
      <c r="C5" s="16" t="str">
        <f aca="false">IF(Staff!$A5="","",Staff!$C5)</f>
        <v/>
      </c>
      <c r="D5" s="14" t="str">
        <f aca="false">IF(Staff!$A5="","",Staff!$AK5)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IF(Staff!$A5="","",Staff!$AL5)</f>
        <v/>
      </c>
      <c r="Y5" s="0" t="str">
        <f aca="false">IF(Staff!$A5="","",Staff!$AN5)</f>
        <v/>
      </c>
      <c r="Z5" s="0" t="str">
        <f aca="false">IF(Staff!$A5="","",Staff!$AO5)</f>
        <v/>
      </c>
      <c r="AA5" s="0" t="str">
        <f aca="false">IF(Staff!$A5="","",Staff!$AS5)</f>
        <v/>
      </c>
      <c r="AB5" s="0" t="str">
        <f aca="false">IF(Staff!$A5="","",Staff!$AT5)</f>
        <v/>
      </c>
      <c r="AC5" s="0" t="str">
        <f aca="false">IF(Staff!$A5="","",Staff!$AU5)</f>
        <v/>
      </c>
      <c r="AD5" s="0" t="str">
        <f aca="false">IF(Staff!$A5="","",Staff!$AV5)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IF(Staff!$A6="","",Staff!$AK6)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IF(Staff!$A6="","",Staff!$AL6)</f>
        <v/>
      </c>
      <c r="Y6" s="0" t="str">
        <f aca="false">IF(Staff!$A6="","",Staff!$AN6)</f>
        <v/>
      </c>
      <c r="Z6" s="0" t="str">
        <f aca="false">IF(Staff!$A6="","",Staff!$AO6)</f>
        <v/>
      </c>
      <c r="AA6" s="0" t="str">
        <f aca="false">IF(Staff!$A6="","",Staff!$AS6)</f>
        <v/>
      </c>
      <c r="AB6" s="0" t="str">
        <f aca="false">IF(Staff!$A6="","",Staff!$AT6)</f>
        <v/>
      </c>
      <c r="AC6" s="0" t="str">
        <f aca="false">IF(Staff!$A6="","",Staff!$AU6)</f>
        <v/>
      </c>
      <c r="AD6" s="0" t="str">
        <f aca="false">IF(Staff!$A6="","",Staff!$AV6)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IF(Staff!$A7="","",Staff!$AK7)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IF(Staff!$A7="","",Staff!$AL7)</f>
        <v/>
      </c>
      <c r="Y7" s="0" t="str">
        <f aca="false">IF(Staff!$A7="","",Staff!$AN7)</f>
        <v/>
      </c>
      <c r="Z7" s="0" t="str">
        <f aca="false">IF(Staff!$A7="","",Staff!$AO7)</f>
        <v/>
      </c>
      <c r="AA7" s="0" t="str">
        <f aca="false">IF(Staff!$A7="","",Staff!$AS7)</f>
        <v/>
      </c>
      <c r="AB7" s="0" t="str">
        <f aca="false">IF(Staff!$A7="","",Staff!$AT7)</f>
        <v/>
      </c>
      <c r="AC7" s="0" t="str">
        <f aca="false">IF(Staff!$A7="","",Staff!$AU7)</f>
        <v/>
      </c>
      <c r="AD7" s="0" t="str">
        <f aca="false">IF(Staff!$A7="","",Staff!$AV7)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IF(Staff!$A8="","",Staff!$AK8)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IF(Staff!$A8="","",Staff!$AL8)</f>
        <v/>
      </c>
      <c r="Y8" s="0" t="str">
        <f aca="false">IF(Staff!$A8="","",Staff!$AN8)</f>
        <v/>
      </c>
      <c r="Z8" s="0" t="str">
        <f aca="false">IF(Staff!$A8="","",Staff!$AO8)</f>
        <v/>
      </c>
      <c r="AA8" s="0" t="str">
        <f aca="false">IF(Staff!$A8="","",Staff!$AS8)</f>
        <v/>
      </c>
      <c r="AB8" s="0" t="str">
        <f aca="false">IF(Staff!$A8="","",Staff!$AT8)</f>
        <v/>
      </c>
      <c r="AC8" s="0" t="str">
        <f aca="false">IF(Staff!$A8="","",Staff!$AU8)</f>
        <v/>
      </c>
      <c r="AD8" s="0" t="str">
        <f aca="false">IF(Staff!$A8="","",Staff!$AV8)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IF(Staff!$A9="","",Staff!$AK9)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IF(Staff!$A9="","",Staff!$AL9)</f>
        <v/>
      </c>
      <c r="Y9" s="0" t="str">
        <f aca="false">IF(Staff!$A9="","",Staff!$AN9)</f>
        <v/>
      </c>
      <c r="Z9" s="0" t="str">
        <f aca="false">IF(Staff!$A9="","",Staff!$AO9)</f>
        <v/>
      </c>
      <c r="AA9" s="0" t="str">
        <f aca="false">IF(Staff!$A9="","",Staff!$AS9)</f>
        <v/>
      </c>
      <c r="AB9" s="0" t="str">
        <f aca="false">IF(Staff!$A9="","",Staff!$AT9)</f>
        <v/>
      </c>
      <c r="AC9" s="0" t="str">
        <f aca="false">IF(Staff!$A9="","",Staff!$AU9)</f>
        <v/>
      </c>
      <c r="AD9" s="0" t="str">
        <f aca="false">IF(Staff!$A9="","",Staff!$AV9)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IF(Staff!$A10="","",Staff!$AK10)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IF(Staff!$A10="","",Staff!$AL10)</f>
        <v/>
      </c>
      <c r="Y10" s="0" t="str">
        <f aca="false">IF(Staff!$A10="","",Staff!$AN10)</f>
        <v/>
      </c>
      <c r="Z10" s="0" t="str">
        <f aca="false">IF(Staff!$A10="","",Staff!$AO10)</f>
        <v/>
      </c>
      <c r="AA10" s="0" t="str">
        <f aca="false">IF(Staff!$A10="","",Staff!$AS10)</f>
        <v/>
      </c>
      <c r="AB10" s="0" t="str">
        <f aca="false">IF(Staff!$A10="","",Staff!$AT10)</f>
        <v/>
      </c>
      <c r="AC10" s="0" t="str">
        <f aca="false">IF(Staff!$A10="","",Staff!$AU10)</f>
        <v/>
      </c>
      <c r="AD10" s="0" t="str">
        <f aca="false">IF(Staff!$A10="","",Staff!$AV10)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IF(Staff!$A11="","",Staff!$AK11)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IF(Staff!$A11="","",Staff!$AL11)</f>
        <v/>
      </c>
      <c r="Y11" s="0" t="str">
        <f aca="false">IF(Staff!$A11="","",Staff!$AN11)</f>
        <v/>
      </c>
      <c r="Z11" s="0" t="str">
        <f aca="false">IF(Staff!$A11="","",Staff!$AO11)</f>
        <v/>
      </c>
      <c r="AA11" s="0" t="str">
        <f aca="false">IF(Staff!$A11="","",Staff!$AS11)</f>
        <v/>
      </c>
      <c r="AB11" s="0" t="str">
        <f aca="false">IF(Staff!$A11="","",Staff!$AT11)</f>
        <v/>
      </c>
      <c r="AC11" s="0" t="str">
        <f aca="false">IF(Staff!$A11="","",Staff!$AU11)</f>
        <v/>
      </c>
      <c r="AD11" s="0" t="str">
        <f aca="false">IF(Staff!$A11="","",Staff!$AV11)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IF(Staff!$A12="","",Staff!$AK12)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IF(Staff!$A12="","",Staff!$AL12)</f>
        <v/>
      </c>
      <c r="Y12" s="0" t="str">
        <f aca="false">IF(Staff!$A12="","",Staff!$AN12)</f>
        <v/>
      </c>
      <c r="Z12" s="0" t="str">
        <f aca="false">IF(Staff!$A12="","",Staff!$AO12)</f>
        <v/>
      </c>
      <c r="AA12" s="0" t="str">
        <f aca="false">IF(Staff!$A12="","",Staff!$AS12)</f>
        <v/>
      </c>
      <c r="AB12" s="0" t="str">
        <f aca="false">IF(Staff!$A12="","",Staff!$AT12)</f>
        <v/>
      </c>
      <c r="AC12" s="0" t="str">
        <f aca="false">IF(Staff!$A12="","",Staff!$AU12)</f>
        <v/>
      </c>
      <c r="AD12" s="0" t="str">
        <f aca="false">IF(Staff!$A12="","",Staff!$AV12)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IF(Staff!$A13="","",Staff!$AK13)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IF(Staff!$A13="","",Staff!$AL13)</f>
        <v/>
      </c>
      <c r="Y13" s="0" t="str">
        <f aca="false">IF(Staff!$A13="","",Staff!$AN13)</f>
        <v/>
      </c>
      <c r="Z13" s="0" t="str">
        <f aca="false">IF(Staff!$A13="","",Staff!$AO13)</f>
        <v/>
      </c>
      <c r="AA13" s="0" t="str">
        <f aca="false">IF(Staff!$A13="","",Staff!$AS13)</f>
        <v/>
      </c>
      <c r="AB13" s="0" t="str">
        <f aca="false">IF(Staff!$A13="","",Staff!$AT13)</f>
        <v/>
      </c>
      <c r="AC13" s="0" t="str">
        <f aca="false">IF(Staff!$A13="","",Staff!$AU13)</f>
        <v/>
      </c>
      <c r="AD13" s="0" t="str">
        <f aca="false">IF(Staff!$A13="","",Staff!$AV13)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IF(Staff!$A14="","",Staff!$AK14)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IF(Staff!$A14="","",Staff!$AL14)</f>
        <v/>
      </c>
      <c r="Y14" s="0" t="str">
        <f aca="false">IF(Staff!$A14="","",Staff!$AN14)</f>
        <v/>
      </c>
      <c r="Z14" s="0" t="str">
        <f aca="false">IF(Staff!$A14="","",Staff!$AO14)</f>
        <v/>
      </c>
      <c r="AA14" s="0" t="str">
        <f aca="false">IF(Staff!$A14="","",Staff!$AS14)</f>
        <v/>
      </c>
      <c r="AB14" s="0" t="str">
        <f aca="false">IF(Staff!$A14="","",Staff!$AT14)</f>
        <v/>
      </c>
      <c r="AC14" s="0" t="str">
        <f aca="false">IF(Staff!$A14="","",Staff!$AU14)</f>
        <v/>
      </c>
      <c r="AD14" s="0" t="str">
        <f aca="false">IF(Staff!$A14="","",Staff!$AV14)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IF(Staff!$A15="","",Staff!$AK15)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IF(Staff!$A15="","",Staff!$AL15)</f>
        <v/>
      </c>
      <c r="Y15" s="0" t="str">
        <f aca="false">IF(Staff!$A15="","",Staff!$AN15)</f>
        <v/>
      </c>
      <c r="Z15" s="0" t="str">
        <f aca="false">IF(Staff!$A15="","",Staff!$AO15)</f>
        <v/>
      </c>
      <c r="AA15" s="0" t="str">
        <f aca="false">IF(Staff!$A15="","",Staff!$AS15)</f>
        <v/>
      </c>
      <c r="AB15" s="0" t="str">
        <f aca="false">IF(Staff!$A15="","",Staff!$AT15)</f>
        <v/>
      </c>
      <c r="AC15" s="0" t="str">
        <f aca="false">IF(Staff!$A15="","",Staff!$AU15)</f>
        <v/>
      </c>
      <c r="AD15" s="0" t="str">
        <f aca="false">IF(Staff!$A15="","",Staff!$AV15)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IF(Staff!$A16="","",Staff!$AK16)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IF(Staff!$A16="","",Staff!$AL16)</f>
        <v/>
      </c>
      <c r="Y16" s="0" t="str">
        <f aca="false">IF(Staff!$A16="","",Staff!$AN16)</f>
        <v/>
      </c>
      <c r="Z16" s="0" t="str">
        <f aca="false">IF(Staff!$A16="","",Staff!$AO16)</f>
        <v/>
      </c>
      <c r="AA16" s="0" t="str">
        <f aca="false">IF(Staff!$A16="","",Staff!$AS16)</f>
        <v/>
      </c>
      <c r="AB16" s="0" t="str">
        <f aca="false">IF(Staff!$A16="","",Staff!$AT16)</f>
        <v/>
      </c>
      <c r="AC16" s="0" t="str">
        <f aca="false">IF(Staff!$A16="","",Staff!$AU16)</f>
        <v/>
      </c>
      <c r="AD16" s="0" t="str">
        <f aca="false">IF(Staff!$A16="","",Staff!$AV16)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IF(Staff!$A17="","",Staff!$AK17)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IF(Staff!$A17="","",Staff!$AL17)</f>
        <v/>
      </c>
      <c r="Y17" s="0" t="str">
        <f aca="false">IF(Staff!$A17="","",Staff!$AN17)</f>
        <v/>
      </c>
      <c r="Z17" s="0" t="str">
        <f aca="false">IF(Staff!$A17="","",Staff!$AO17)</f>
        <v/>
      </c>
      <c r="AA17" s="0" t="str">
        <f aca="false">IF(Staff!$A17="","",Staff!$AS17)</f>
        <v/>
      </c>
      <c r="AB17" s="0" t="str">
        <f aca="false">IF(Staff!$A17="","",Staff!$AT17)</f>
        <v/>
      </c>
      <c r="AC17" s="0" t="str">
        <f aca="false">IF(Staff!$A17="","",Staff!$AU17)</f>
        <v/>
      </c>
      <c r="AD17" s="0" t="str">
        <f aca="false">IF(Staff!$A17="","",Staff!$AV17)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IF(Staff!$A18="","",Staff!$AK18)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IF(Staff!$A18="","",Staff!$AL18)</f>
        <v/>
      </c>
      <c r="Y18" s="0" t="str">
        <f aca="false">IF(Staff!$A18="","",Staff!$AN18)</f>
        <v/>
      </c>
      <c r="Z18" s="0" t="str">
        <f aca="false">IF(Staff!$A18="","",Staff!$AO18)</f>
        <v/>
      </c>
      <c r="AA18" s="0" t="str">
        <f aca="false">IF(Staff!$A18="","",Staff!$AS18)</f>
        <v/>
      </c>
      <c r="AB18" s="0" t="str">
        <f aca="false">IF(Staff!$A18="","",Staff!$AT18)</f>
        <v/>
      </c>
      <c r="AC18" s="0" t="str">
        <f aca="false">IF(Staff!$A18="","",Staff!$AU18)</f>
        <v/>
      </c>
      <c r="AD18" s="0" t="str">
        <f aca="false">IF(Staff!$A18="","",Staff!$AV18)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IF(Staff!$A19="","",Staff!$AK19)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IF(Staff!$A19="","",Staff!$AL19)</f>
        <v/>
      </c>
      <c r="Y19" s="0" t="str">
        <f aca="false">IF(Staff!$A19="","",Staff!$AN19)</f>
        <v/>
      </c>
      <c r="Z19" s="0" t="str">
        <f aca="false">IF(Staff!$A19="","",Staff!$AO19)</f>
        <v/>
      </c>
      <c r="AA19" s="0" t="str">
        <f aca="false">IF(Staff!$A19="","",Staff!$AS19)</f>
        <v/>
      </c>
      <c r="AB19" s="0" t="str">
        <f aca="false">IF(Staff!$A19="","",Staff!$AT19)</f>
        <v/>
      </c>
      <c r="AC19" s="0" t="str">
        <f aca="false">IF(Staff!$A19="","",Staff!$AU19)</f>
        <v/>
      </c>
      <c r="AD19" s="0" t="str">
        <f aca="false">IF(Staff!$A19="","",Staff!$AV19)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IF(Staff!$A20="","",Staff!$AK20)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IF(Staff!$A20="","",Staff!$AL20)</f>
        <v/>
      </c>
      <c r="Y20" s="0" t="str">
        <f aca="false">IF(Staff!$A20="","",Staff!$AN20)</f>
        <v/>
      </c>
      <c r="Z20" s="0" t="str">
        <f aca="false">IF(Staff!$A20="","",Staff!$AO20)</f>
        <v/>
      </c>
      <c r="AA20" s="0" t="str">
        <f aca="false">IF(Staff!$A20="","",Staff!$AS20)</f>
        <v/>
      </c>
      <c r="AB20" s="0" t="str">
        <f aca="false">IF(Staff!$A20="","",Staff!$AT20)</f>
        <v/>
      </c>
      <c r="AC20" s="0" t="str">
        <f aca="false">IF(Staff!$A20="","",Staff!$AU20)</f>
        <v/>
      </c>
      <c r="AD20" s="0" t="str">
        <f aca="false">IF(Staff!$A20="","",Staff!$AV20)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IF(Staff!$A21="","",Staff!$AK21)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IF(Staff!$A21="","",Staff!$AL21)</f>
        <v/>
      </c>
      <c r="Y21" s="0" t="str">
        <f aca="false">IF(Staff!$A21="","",Staff!$AN21)</f>
        <v/>
      </c>
      <c r="Z21" s="0" t="str">
        <f aca="false">IF(Staff!$A21="","",Staff!$AO21)</f>
        <v/>
      </c>
      <c r="AA21" s="0" t="str">
        <f aca="false">IF(Staff!$A21="","",Staff!$AS21)</f>
        <v/>
      </c>
      <c r="AB21" s="0" t="str">
        <f aca="false">IF(Staff!$A21="","",Staff!$AT21)</f>
        <v/>
      </c>
      <c r="AC21" s="0" t="str">
        <f aca="false">IF(Staff!$A21="","",Staff!$AU21)</f>
        <v/>
      </c>
      <c r="AD21" s="0" t="str">
        <f aca="false">IF(Staff!$A21="","",Staff!$AV21)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IF(Staff!$A22="","",Staff!$AK22)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IF(Staff!$A22="","",Staff!$AL22)</f>
        <v/>
      </c>
      <c r="Y22" s="0" t="str">
        <f aca="false">IF(Staff!$A22="","",Staff!$AN22)</f>
        <v/>
      </c>
      <c r="Z22" s="0" t="str">
        <f aca="false">IF(Staff!$A22="","",Staff!$AO22)</f>
        <v/>
      </c>
      <c r="AA22" s="0" t="str">
        <f aca="false">IF(Staff!$A22="","",Staff!$AS22)</f>
        <v/>
      </c>
      <c r="AB22" s="0" t="str">
        <f aca="false">IF(Staff!$A22="","",Staff!$AT22)</f>
        <v/>
      </c>
      <c r="AC22" s="0" t="str">
        <f aca="false">IF(Staff!$A22="","",Staff!$AU22)</f>
        <v/>
      </c>
      <c r="AD22" s="0" t="str">
        <f aca="false">IF(Staff!$A22="","",Staff!$AV22)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IF(Staff!$A23="","",Staff!$AK23)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IF(Staff!$A23="","",Staff!$AL23)</f>
        <v/>
      </c>
      <c r="Y23" s="0" t="str">
        <f aca="false">IF(Staff!$A23="","",Staff!$AN23)</f>
        <v/>
      </c>
      <c r="Z23" s="0" t="str">
        <f aca="false">IF(Staff!$A23="","",Staff!$AO23)</f>
        <v/>
      </c>
      <c r="AA23" s="0" t="str">
        <f aca="false">IF(Staff!$A23="","",Staff!$AS23)</f>
        <v/>
      </c>
      <c r="AB23" s="0" t="str">
        <f aca="false">IF(Staff!$A23="","",Staff!$AT23)</f>
        <v/>
      </c>
      <c r="AC23" s="0" t="str">
        <f aca="false">IF(Staff!$A23="","",Staff!$AU23)</f>
        <v/>
      </c>
      <c r="AD23" s="0" t="str">
        <f aca="false">IF(Staff!$A23="","",Staff!$AV23)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IF(Staff!$A24="","",Staff!$AK24)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IF(Staff!$A24="","",Staff!$AL24)</f>
        <v/>
      </c>
      <c r="Y24" s="0" t="str">
        <f aca="false">IF(Staff!$A24="","",Staff!$AN24)</f>
        <v/>
      </c>
      <c r="Z24" s="0" t="str">
        <f aca="false">IF(Staff!$A24="","",Staff!$AO24)</f>
        <v/>
      </c>
      <c r="AA24" s="0" t="str">
        <f aca="false">IF(Staff!$A24="","",Staff!$AS24)</f>
        <v/>
      </c>
      <c r="AB24" s="0" t="str">
        <f aca="false">IF(Staff!$A24="","",Staff!$AT24)</f>
        <v/>
      </c>
      <c r="AC24" s="0" t="str">
        <f aca="false">IF(Staff!$A24="","",Staff!$AU24)</f>
        <v/>
      </c>
      <c r="AD24" s="0" t="str">
        <f aca="false">IF(Staff!$A24="","",Staff!$AV24)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IF(Staff!$A25="","",Staff!$AK25)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IF(Staff!$A25="","",Staff!$AL25)</f>
        <v/>
      </c>
      <c r="Y25" s="0" t="str">
        <f aca="false">IF(Staff!$A25="","",Staff!$AN25)</f>
        <v/>
      </c>
      <c r="Z25" s="0" t="str">
        <f aca="false">IF(Staff!$A25="","",Staff!$AO25)</f>
        <v/>
      </c>
      <c r="AA25" s="0" t="str">
        <f aca="false">IF(Staff!$A25="","",Staff!$AS25)</f>
        <v/>
      </c>
      <c r="AB25" s="0" t="str">
        <f aca="false">IF(Staff!$A25="","",Staff!$AT25)</f>
        <v/>
      </c>
      <c r="AC25" s="0" t="str">
        <f aca="false">IF(Staff!$A25="","",Staff!$AU25)</f>
        <v/>
      </c>
      <c r="AD25" s="0" t="str">
        <f aca="false">IF(Staff!$A25="","",Staff!$AV25)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IF(Staff!$A26="","",Staff!$AK26)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IF(Staff!$A26="","",Staff!$AL26)</f>
        <v/>
      </c>
      <c r="Y26" s="0" t="str">
        <f aca="false">IF(Staff!$A26="","",Staff!$AN26)</f>
        <v/>
      </c>
      <c r="Z26" s="0" t="str">
        <f aca="false">IF(Staff!$A26="","",Staff!$AO26)</f>
        <v/>
      </c>
      <c r="AA26" s="0" t="str">
        <f aca="false">IF(Staff!$A26="","",Staff!$AS26)</f>
        <v/>
      </c>
      <c r="AB26" s="0" t="str">
        <f aca="false">IF(Staff!$A26="","",Staff!$AT26)</f>
        <v/>
      </c>
      <c r="AC26" s="0" t="str">
        <f aca="false">IF(Staff!$A26="","",Staff!$AU26)</f>
        <v/>
      </c>
      <c r="AD26" s="0" t="str">
        <f aca="false">IF(Staff!$A26="","",Staff!$AV26)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IF(Staff!$A27="","",Staff!$AK27)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IF(Staff!$A27="","",Staff!$AL27)</f>
        <v/>
      </c>
      <c r="Y27" s="0" t="str">
        <f aca="false">IF(Staff!$A27="","",Staff!$AN27)</f>
        <v/>
      </c>
      <c r="Z27" s="0" t="str">
        <f aca="false">IF(Staff!$A27="","",Staff!$AO27)</f>
        <v/>
      </c>
      <c r="AA27" s="0" t="str">
        <f aca="false">IF(Staff!$A27="","",Staff!$AS27)</f>
        <v/>
      </c>
      <c r="AB27" s="0" t="str">
        <f aca="false">IF(Staff!$A27="","",Staff!$AT27)</f>
        <v/>
      </c>
      <c r="AC27" s="0" t="str">
        <f aca="false">IF(Staff!$A27="","",Staff!$AU27)</f>
        <v/>
      </c>
      <c r="AD27" s="0" t="str">
        <f aca="false">IF(Staff!$A27="","",Staff!$AV27)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IF(Staff!$A28="","",Staff!$AK28)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IF(Staff!$A28="","",Staff!$AL28)</f>
        <v/>
      </c>
      <c r="Y28" s="0" t="str">
        <f aca="false">IF(Staff!$A28="","",Staff!$AN28)</f>
        <v/>
      </c>
      <c r="Z28" s="0" t="str">
        <f aca="false">IF(Staff!$A28="","",Staff!$AO28)</f>
        <v/>
      </c>
      <c r="AA28" s="0" t="str">
        <f aca="false">IF(Staff!$A28="","",Staff!$AS28)</f>
        <v/>
      </c>
      <c r="AB28" s="0" t="str">
        <f aca="false">IF(Staff!$A28="","",Staff!$AT28)</f>
        <v/>
      </c>
      <c r="AC28" s="0" t="str">
        <f aca="false">IF(Staff!$A28="","",Staff!$AU28)</f>
        <v/>
      </c>
      <c r="AD28" s="0" t="str">
        <f aca="false">IF(Staff!$A28="","",Staff!$AV28)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IF(Staff!$A29="","",Staff!$AK29)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IF(Staff!$A29="","",Staff!$AL29)</f>
        <v/>
      </c>
      <c r="Y29" s="0" t="str">
        <f aca="false">IF(Staff!$A29="","",Staff!$AN29)</f>
        <v/>
      </c>
      <c r="Z29" s="0" t="str">
        <f aca="false">IF(Staff!$A29="","",Staff!$AO29)</f>
        <v/>
      </c>
      <c r="AA29" s="0" t="str">
        <f aca="false">IF(Staff!$A29="","",Staff!$AS29)</f>
        <v/>
      </c>
      <c r="AB29" s="0" t="str">
        <f aca="false">IF(Staff!$A29="","",Staff!$AT29)</f>
        <v/>
      </c>
      <c r="AC29" s="0" t="str">
        <f aca="false">IF(Staff!$A29="","",Staff!$AU29)</f>
        <v/>
      </c>
      <c r="AD29" s="0" t="str">
        <f aca="false">IF(Staff!$A29="","",Staff!$AV29)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IF(Staff!$A30="","",Staff!$AK30)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IF(Staff!$A30="","",Staff!$AL30)</f>
        <v/>
      </c>
      <c r="Y30" s="0" t="str">
        <f aca="false">IF(Staff!$A30="","",Staff!$AN30)</f>
        <v/>
      </c>
      <c r="Z30" s="0" t="str">
        <f aca="false">IF(Staff!$A30="","",Staff!$AO30)</f>
        <v/>
      </c>
      <c r="AA30" s="0" t="str">
        <f aca="false">IF(Staff!$A30="","",Staff!$AS30)</f>
        <v/>
      </c>
      <c r="AB30" s="0" t="str">
        <f aca="false">IF(Staff!$A30="","",Staff!$AT30)</f>
        <v/>
      </c>
      <c r="AC30" s="0" t="str">
        <f aca="false">IF(Staff!$A30="","",Staff!$AU30)</f>
        <v/>
      </c>
      <c r="AD30" s="0" t="str">
        <f aca="false">IF(Staff!$A30="","",Staff!$AV30)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IF(Staff!$A31="","",Staff!$AK31)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IF(Staff!$A31="","",Staff!$AL31)</f>
        <v/>
      </c>
      <c r="Y31" s="0" t="str">
        <f aca="false">IF(Staff!$A31="","",Staff!$AN31)</f>
        <v/>
      </c>
      <c r="Z31" s="0" t="str">
        <f aca="false">IF(Staff!$A31="","",Staff!$AO31)</f>
        <v/>
      </c>
      <c r="AA31" s="0" t="str">
        <f aca="false">IF(Staff!$A31="","",Staff!$AS31)</f>
        <v/>
      </c>
      <c r="AB31" s="0" t="str">
        <f aca="false">IF(Staff!$A31="","",Staff!$AT31)</f>
        <v/>
      </c>
      <c r="AC31" s="0" t="str">
        <f aca="false">IF(Staff!$A31="","",Staff!$AU31)</f>
        <v/>
      </c>
      <c r="AD31" s="0" t="str">
        <f aca="false">IF(Staff!$A31="","",Staff!$AV31)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IF(Staff!$A32="","",Staff!$AK32)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IF(Staff!$A32="","",Staff!$AL32)</f>
        <v/>
      </c>
      <c r="Y32" s="0" t="str">
        <f aca="false">IF(Staff!$A32="","",Staff!$AN32)</f>
        <v/>
      </c>
      <c r="Z32" s="0" t="str">
        <f aca="false">IF(Staff!$A32="","",Staff!$AO32)</f>
        <v/>
      </c>
      <c r="AA32" s="0" t="str">
        <f aca="false">IF(Staff!$A32="","",Staff!$AS32)</f>
        <v/>
      </c>
      <c r="AB32" s="0" t="str">
        <f aca="false">IF(Staff!$A32="","",Staff!$AT32)</f>
        <v/>
      </c>
      <c r="AC32" s="0" t="str">
        <f aca="false">IF(Staff!$A32="","",Staff!$AU32)</f>
        <v/>
      </c>
      <c r="AD32" s="0" t="str">
        <f aca="false">IF(Staff!$A32="","",Staff!$AV32)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IF(Staff!$A33="","",Staff!$AK33)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IF(Staff!$A33="","",Staff!$AL33)</f>
        <v/>
      </c>
      <c r="Y33" s="0" t="str">
        <f aca="false">IF(Staff!$A33="","",Staff!$AN33)</f>
        <v/>
      </c>
      <c r="Z33" s="0" t="str">
        <f aca="false">IF(Staff!$A33="","",Staff!$AO33)</f>
        <v/>
      </c>
      <c r="AA33" s="0" t="str">
        <f aca="false">IF(Staff!$A33="","",Staff!$AS33)</f>
        <v/>
      </c>
      <c r="AB33" s="0" t="str">
        <f aca="false">IF(Staff!$A33="","",Staff!$AT33)</f>
        <v/>
      </c>
      <c r="AC33" s="0" t="str">
        <f aca="false">IF(Staff!$A33="","",Staff!$AU33)</f>
        <v/>
      </c>
      <c r="AD33" s="0" t="str">
        <f aca="false">IF(Staff!$A33="","",Staff!$AV33)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IF(Staff!$A34="","",Staff!$AK34)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IF(Staff!$A34="","",Staff!$AL34)</f>
        <v/>
      </c>
      <c r="Y34" s="0" t="str">
        <f aca="false">IF(Staff!$A34="","",Staff!$AN34)</f>
        <v/>
      </c>
      <c r="Z34" s="0" t="str">
        <f aca="false">IF(Staff!$A34="","",Staff!$AO34)</f>
        <v/>
      </c>
      <c r="AA34" s="0" t="str">
        <f aca="false">IF(Staff!$A34="","",Staff!$AS34)</f>
        <v/>
      </c>
      <c r="AB34" s="0" t="str">
        <f aca="false">IF(Staff!$A34="","",Staff!$AT34)</f>
        <v/>
      </c>
      <c r="AC34" s="0" t="str">
        <f aca="false">IF(Staff!$A34="","",Staff!$AU34)</f>
        <v/>
      </c>
      <c r="AD34" s="0" t="str">
        <f aca="false">IF(Staff!$A34="","",Staff!$AV34)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IF(Staff!$A35="","",Staff!$AK35)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IF(Staff!$A35="","",Staff!$AL35)</f>
        <v/>
      </c>
      <c r="Y35" s="0" t="str">
        <f aca="false">IF(Staff!$A35="","",Staff!$AN35)</f>
        <v/>
      </c>
      <c r="Z35" s="0" t="str">
        <f aca="false">IF(Staff!$A35="","",Staff!$AO35)</f>
        <v/>
      </c>
      <c r="AA35" s="0" t="str">
        <f aca="false">IF(Staff!$A35="","",Staff!$AS35)</f>
        <v/>
      </c>
      <c r="AB35" s="0" t="str">
        <f aca="false">IF(Staff!$A35="","",Staff!$AT35)</f>
        <v/>
      </c>
      <c r="AC35" s="0" t="str">
        <f aca="false">IF(Staff!$A35="","",Staff!$AU35)</f>
        <v/>
      </c>
      <c r="AD35" s="0" t="str">
        <f aca="false">IF(Staff!$A35="","",Staff!$AV35)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IF(Staff!$A36="","",Staff!$AK36)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IF(Staff!$A36="","",Staff!$AL36)</f>
        <v/>
      </c>
      <c r="Y36" s="0" t="str">
        <f aca="false">IF(Staff!$A36="","",Staff!$AN36)</f>
        <v/>
      </c>
      <c r="Z36" s="0" t="str">
        <f aca="false">IF(Staff!$A36="","",Staff!$AO36)</f>
        <v/>
      </c>
      <c r="AA36" s="0" t="str">
        <f aca="false">IF(Staff!$A36="","",Staff!$AS36)</f>
        <v/>
      </c>
      <c r="AB36" s="0" t="str">
        <f aca="false">IF(Staff!$A36="","",Staff!$AT36)</f>
        <v/>
      </c>
      <c r="AC36" s="0" t="str">
        <f aca="false">IF(Staff!$A36="","",Staff!$AU36)</f>
        <v/>
      </c>
      <c r="AD36" s="0" t="str">
        <f aca="false">IF(Staff!$A36="","",Staff!$AV36)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IF(Staff!$A37="","",Staff!$AK37)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IF(Staff!$A37="","",Staff!$AL37)</f>
        <v/>
      </c>
      <c r="Y37" s="0" t="str">
        <f aca="false">IF(Staff!$A37="","",Staff!$AN37)</f>
        <v/>
      </c>
      <c r="Z37" s="0" t="str">
        <f aca="false">IF(Staff!$A37="","",Staff!$AO37)</f>
        <v/>
      </c>
      <c r="AA37" s="0" t="str">
        <f aca="false">IF(Staff!$A37="","",Staff!$AS37)</f>
        <v/>
      </c>
      <c r="AB37" s="0" t="str">
        <f aca="false">IF(Staff!$A37="","",Staff!$AT37)</f>
        <v/>
      </c>
      <c r="AC37" s="0" t="str">
        <f aca="false">IF(Staff!$A37="","",Staff!$AU37)</f>
        <v/>
      </c>
      <c r="AD37" s="0" t="str">
        <f aca="false">IF(Staff!$A37="","",Staff!$AV37)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IF(Staff!$A38="","",Staff!$AK38)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IF(Staff!$A38="","",Staff!$AL38)</f>
        <v/>
      </c>
      <c r="Y38" s="0" t="str">
        <f aca="false">IF(Staff!$A38="","",Staff!$AN38)</f>
        <v/>
      </c>
      <c r="Z38" s="0" t="str">
        <f aca="false">IF(Staff!$A38="","",Staff!$AO38)</f>
        <v/>
      </c>
      <c r="AA38" s="0" t="str">
        <f aca="false">IF(Staff!$A38="","",Staff!$AS38)</f>
        <v/>
      </c>
      <c r="AB38" s="0" t="str">
        <f aca="false">IF(Staff!$A38="","",Staff!$AT38)</f>
        <v/>
      </c>
      <c r="AC38" s="0" t="str">
        <f aca="false">IF(Staff!$A38="","",Staff!$AU38)</f>
        <v/>
      </c>
      <c r="AD38" s="0" t="str">
        <f aca="false">IF(Staff!$A38="","",Staff!$AV38)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IF(Staff!$A39="","",Staff!$AK39)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IF(Staff!$A39="","",Staff!$AL39)</f>
        <v/>
      </c>
      <c r="Y39" s="0" t="str">
        <f aca="false">IF(Staff!$A39="","",Staff!$AN39)</f>
        <v/>
      </c>
      <c r="Z39" s="0" t="str">
        <f aca="false">IF(Staff!$A39="","",Staff!$AO39)</f>
        <v/>
      </c>
      <c r="AA39" s="0" t="str">
        <f aca="false">IF(Staff!$A39="","",Staff!$AS39)</f>
        <v/>
      </c>
      <c r="AB39" s="0" t="str">
        <f aca="false">IF(Staff!$A39="","",Staff!$AT39)</f>
        <v/>
      </c>
      <c r="AC39" s="0" t="str">
        <f aca="false">IF(Staff!$A39="","",Staff!$AU39)</f>
        <v/>
      </c>
      <c r="AD39" s="0" t="str">
        <f aca="false">IF(Staff!$A39="","",Staff!$AV39)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IF(Staff!$A40="","",Staff!$AK40)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IF(Staff!$A40="","",Staff!$AL40)</f>
        <v/>
      </c>
      <c r="Y40" s="0" t="str">
        <f aca="false">IF(Staff!$A40="","",Staff!$AN40)</f>
        <v/>
      </c>
      <c r="Z40" s="0" t="str">
        <f aca="false">IF(Staff!$A40="","",Staff!$AO40)</f>
        <v/>
      </c>
      <c r="AA40" s="0" t="str">
        <f aca="false">IF(Staff!$A40="","",Staff!$AS40)</f>
        <v/>
      </c>
      <c r="AB40" s="0" t="str">
        <f aca="false">IF(Staff!$A40="","",Staff!$AT40)</f>
        <v/>
      </c>
      <c r="AC40" s="0" t="str">
        <f aca="false">IF(Staff!$A40="","",Staff!$AU40)</f>
        <v/>
      </c>
      <c r="AD40" s="0" t="str">
        <f aca="false">IF(Staff!$A40="","",Staff!$AV40)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IF(Staff!$A41="","",Staff!$AK41)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IF(Staff!$A41="","",Staff!$AL41)</f>
        <v/>
      </c>
      <c r="Y41" s="0" t="str">
        <f aca="false">IF(Staff!$A41="","",Staff!$AN41)</f>
        <v/>
      </c>
      <c r="Z41" s="0" t="str">
        <f aca="false">IF(Staff!$A41="","",Staff!$AO41)</f>
        <v/>
      </c>
      <c r="AA41" s="0" t="str">
        <f aca="false">IF(Staff!$A41="","",Staff!$AS41)</f>
        <v/>
      </c>
      <c r="AB41" s="0" t="str">
        <f aca="false">IF(Staff!$A41="","",Staff!$AT41)</f>
        <v/>
      </c>
      <c r="AC41" s="0" t="str">
        <f aca="false">IF(Staff!$A41="","",Staff!$AU41)</f>
        <v/>
      </c>
      <c r="AD41" s="0" t="str">
        <f aca="false">IF(Staff!$A41="","",Staff!$AV41)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IF(Staff!$A42="","",Staff!$AK42)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IF(Staff!$A42="","",Staff!$AL42)</f>
        <v/>
      </c>
      <c r="Y42" s="0" t="str">
        <f aca="false">IF(Staff!$A42="","",Staff!$AN42)</f>
        <v/>
      </c>
      <c r="Z42" s="0" t="str">
        <f aca="false">IF(Staff!$A42="","",Staff!$AO42)</f>
        <v/>
      </c>
      <c r="AA42" s="0" t="str">
        <f aca="false">IF(Staff!$A42="","",Staff!$AS42)</f>
        <v/>
      </c>
      <c r="AB42" s="0" t="str">
        <f aca="false">IF(Staff!$A42="","",Staff!$AT42)</f>
        <v/>
      </c>
      <c r="AC42" s="0" t="str">
        <f aca="false">IF(Staff!$A42="","",Staff!$AU42)</f>
        <v/>
      </c>
      <c r="AD42" s="0" t="str">
        <f aca="false">IF(Staff!$A42="","",Staff!$AV42)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IF(Staff!$A43="","",Staff!$AK43)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IF(Staff!$A43="","",Staff!$AL43)</f>
        <v/>
      </c>
      <c r="Y43" s="0" t="str">
        <f aca="false">IF(Staff!$A43="","",Staff!$AN43)</f>
        <v/>
      </c>
      <c r="Z43" s="0" t="str">
        <f aca="false">IF(Staff!$A43="","",Staff!$AO43)</f>
        <v/>
      </c>
      <c r="AA43" s="0" t="str">
        <f aca="false">IF(Staff!$A43="","",Staff!$AS43)</f>
        <v/>
      </c>
      <c r="AB43" s="0" t="str">
        <f aca="false">IF(Staff!$A43="","",Staff!$AT43)</f>
        <v/>
      </c>
      <c r="AC43" s="0" t="str">
        <f aca="false">IF(Staff!$A43="","",Staff!$AU43)</f>
        <v/>
      </c>
      <c r="AD43" s="0" t="str">
        <f aca="false">IF(Staff!$A43="","",Staff!$AV43)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IF(Staff!$A44="","",Staff!$AK44)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IF(Staff!$A44="","",Staff!$AL44)</f>
        <v/>
      </c>
      <c r="Y44" s="0" t="str">
        <f aca="false">IF(Staff!$A44="","",Staff!$AN44)</f>
        <v/>
      </c>
      <c r="Z44" s="0" t="str">
        <f aca="false">IF(Staff!$A44="","",Staff!$AO44)</f>
        <v/>
      </c>
      <c r="AA44" s="0" t="str">
        <f aca="false">IF(Staff!$A44="","",Staff!$AS44)</f>
        <v/>
      </c>
      <c r="AB44" s="0" t="str">
        <f aca="false">IF(Staff!$A44="","",Staff!$AT44)</f>
        <v/>
      </c>
      <c r="AC44" s="0" t="str">
        <f aca="false">IF(Staff!$A44="","",Staff!$AU44)</f>
        <v/>
      </c>
      <c r="AD44" s="0" t="str">
        <f aca="false">IF(Staff!$A44="","",Staff!$AV44)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IF(Staff!$A45="","",Staff!$AK45)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IF(Staff!$A45="","",Staff!$AL45)</f>
        <v/>
      </c>
      <c r="Y45" s="0" t="str">
        <f aca="false">IF(Staff!$A45="","",Staff!$AN45)</f>
        <v/>
      </c>
      <c r="Z45" s="0" t="str">
        <f aca="false">IF(Staff!$A45="","",Staff!$AO45)</f>
        <v/>
      </c>
      <c r="AA45" s="0" t="str">
        <f aca="false">IF(Staff!$A45="","",Staff!$AS45)</f>
        <v/>
      </c>
      <c r="AB45" s="0" t="str">
        <f aca="false">IF(Staff!$A45="","",Staff!$AT45)</f>
        <v/>
      </c>
      <c r="AC45" s="0" t="str">
        <f aca="false">IF(Staff!$A45="","",Staff!$AU45)</f>
        <v/>
      </c>
      <c r="AD45" s="0" t="str">
        <f aca="false">IF(Staff!$A45="","",Staff!$AV45)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IF(Staff!$A46="","",Staff!$AK46)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IF(Staff!$A46="","",Staff!$AL46)</f>
        <v/>
      </c>
      <c r="Y46" s="0" t="str">
        <f aca="false">IF(Staff!$A46="","",Staff!$AN46)</f>
        <v/>
      </c>
      <c r="Z46" s="0" t="str">
        <f aca="false">IF(Staff!$A46="","",Staff!$AO46)</f>
        <v/>
      </c>
      <c r="AA46" s="0" t="str">
        <f aca="false">IF(Staff!$A46="","",Staff!$AS46)</f>
        <v/>
      </c>
      <c r="AB46" s="0" t="str">
        <f aca="false">IF(Staff!$A46="","",Staff!$AT46)</f>
        <v/>
      </c>
      <c r="AC46" s="0" t="str">
        <f aca="false">IF(Staff!$A46="","",Staff!$AU46)</f>
        <v/>
      </c>
      <c r="AD46" s="0" t="str">
        <f aca="false">IF(Staff!$A46="","",Staff!$AV46)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IF(Staff!$A47="","",Staff!$AK47)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IF(Staff!$A47="","",Staff!$AL47)</f>
        <v/>
      </c>
      <c r="Y47" s="0" t="str">
        <f aca="false">IF(Staff!$A47="","",Staff!$AN47)</f>
        <v/>
      </c>
      <c r="Z47" s="0" t="str">
        <f aca="false">IF(Staff!$A47="","",Staff!$AO47)</f>
        <v/>
      </c>
      <c r="AA47" s="0" t="str">
        <f aca="false">IF(Staff!$A47="","",Staff!$AS47)</f>
        <v/>
      </c>
      <c r="AB47" s="0" t="str">
        <f aca="false">IF(Staff!$A47="","",Staff!$AT47)</f>
        <v/>
      </c>
      <c r="AC47" s="0" t="str">
        <f aca="false">IF(Staff!$A47="","",Staff!$AU47)</f>
        <v/>
      </c>
      <c r="AD47" s="0" t="str">
        <f aca="false">IF(Staff!$A47="","",Staff!$AV47)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IF(Staff!$A48="","",Staff!$AK48)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IF(Staff!$A48="","",Staff!$AL48)</f>
        <v/>
      </c>
      <c r="Y48" s="0" t="str">
        <f aca="false">IF(Staff!$A48="","",Staff!$AN48)</f>
        <v/>
      </c>
      <c r="Z48" s="0" t="str">
        <f aca="false">IF(Staff!$A48="","",Staff!$AO48)</f>
        <v/>
      </c>
      <c r="AA48" s="0" t="str">
        <f aca="false">IF(Staff!$A48="","",Staff!$AS48)</f>
        <v/>
      </c>
      <c r="AB48" s="0" t="str">
        <f aca="false">IF(Staff!$A48="","",Staff!$AT48)</f>
        <v/>
      </c>
      <c r="AC48" s="0" t="str">
        <f aca="false">IF(Staff!$A48="","",Staff!$AU48)</f>
        <v/>
      </c>
      <c r="AD48" s="0" t="str">
        <f aca="false">IF(Staff!$A48="","",Staff!$AV48)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IF(Staff!$A49="","",Staff!$AK49)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IF(Staff!$A49="","",Staff!$AL49)</f>
        <v/>
      </c>
      <c r="Y49" s="0" t="str">
        <f aca="false">IF(Staff!$A49="","",Staff!$AN49)</f>
        <v/>
      </c>
      <c r="Z49" s="0" t="str">
        <f aca="false">IF(Staff!$A49="","",Staff!$AO49)</f>
        <v/>
      </c>
      <c r="AA49" s="0" t="str">
        <f aca="false">IF(Staff!$A49="","",Staff!$AS49)</f>
        <v/>
      </c>
      <c r="AB49" s="0" t="str">
        <f aca="false">IF(Staff!$A49="","",Staff!$AT49)</f>
        <v/>
      </c>
      <c r="AC49" s="0" t="str">
        <f aca="false">IF(Staff!$A49="","",Staff!$AU49)</f>
        <v/>
      </c>
      <c r="AD49" s="0" t="str">
        <f aca="false">IF(Staff!$A49="","",Staff!$AV49)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IF(Staff!$A50="","",Staff!$AK50)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IF(Staff!$A50="","",Staff!$AL50)</f>
        <v/>
      </c>
      <c r="Y50" s="0" t="str">
        <f aca="false">IF(Staff!$A50="","",Staff!$AN50)</f>
        <v/>
      </c>
      <c r="Z50" s="0" t="str">
        <f aca="false">IF(Staff!$A50="","",Staff!$AO50)</f>
        <v/>
      </c>
      <c r="AA50" s="0" t="str">
        <f aca="false">IF(Staff!$A50="","",Staff!$AS50)</f>
        <v/>
      </c>
      <c r="AB50" s="0" t="str">
        <f aca="false">IF(Staff!$A50="","",Staff!$AT50)</f>
        <v/>
      </c>
      <c r="AC50" s="0" t="str">
        <f aca="false">IF(Staff!$A50="","",Staff!$AU50)</f>
        <v/>
      </c>
      <c r="AD50" s="0" t="str">
        <f aca="false">IF(Staff!$A50="","",Staff!$AV50)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IF(Staff!$A51="","",Staff!$AK51)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IF(Staff!$A51="","",Staff!$AL51)</f>
        <v/>
      </c>
      <c r="Y51" s="0" t="str">
        <f aca="false">IF(Staff!$A51="","",Staff!$AN51)</f>
        <v/>
      </c>
      <c r="Z51" s="0" t="str">
        <f aca="false">IF(Staff!$A51="","",Staff!$AO51)</f>
        <v/>
      </c>
      <c r="AA51" s="0" t="str">
        <f aca="false">IF(Staff!$A51="","",Staff!$AS51)</f>
        <v/>
      </c>
      <c r="AB51" s="0" t="str">
        <f aca="false">IF(Staff!$A51="","",Staff!$AT51)</f>
        <v/>
      </c>
      <c r="AC51" s="0" t="str">
        <f aca="false">IF(Staff!$A51="","",Staff!$AU51)</f>
        <v/>
      </c>
      <c r="AD51" s="0" t="str">
        <f aca="false">IF(Staff!$A51="","",Staff!$AV51)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IF(Staff!$A52="","",Staff!$AK52)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IF(Staff!$A52="","",Staff!$AL52)</f>
        <v/>
      </c>
      <c r="Y52" s="0" t="str">
        <f aca="false">IF(Staff!$A52="","",Staff!$AN52)</f>
        <v/>
      </c>
      <c r="Z52" s="0" t="str">
        <f aca="false">IF(Staff!$A52="","",Staff!$AO52)</f>
        <v/>
      </c>
      <c r="AA52" s="0" t="str">
        <f aca="false">IF(Staff!$A52="","",Staff!$AS52)</f>
        <v/>
      </c>
      <c r="AB52" s="0" t="str">
        <f aca="false">IF(Staff!$A52="","",Staff!$AT52)</f>
        <v/>
      </c>
      <c r="AC52" s="0" t="str">
        <f aca="false">IF(Staff!$A52="","",Staff!$AU52)</f>
        <v/>
      </c>
      <c r="AD52" s="0" t="str">
        <f aca="false">IF(Staff!$A52="","",Staff!$AV52)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IF(Staff!$A53="","",Staff!$AK53)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IF(Staff!$A53="","",Staff!$AL53)</f>
        <v/>
      </c>
      <c r="Y53" s="0" t="str">
        <f aca="false">IF(Staff!$A53="","",Staff!$AN53)</f>
        <v/>
      </c>
      <c r="Z53" s="0" t="str">
        <f aca="false">IF(Staff!$A53="","",Staff!$AO53)</f>
        <v/>
      </c>
      <c r="AA53" s="0" t="str">
        <f aca="false">IF(Staff!$A53="","",Staff!$AS53)</f>
        <v/>
      </c>
      <c r="AB53" s="0" t="str">
        <f aca="false">IF(Staff!$A53="","",Staff!$AT53)</f>
        <v/>
      </c>
      <c r="AC53" s="0" t="str">
        <f aca="false">IF(Staff!$A53="","",Staff!$AU53)</f>
        <v/>
      </c>
      <c r="AD53" s="0" t="str">
        <f aca="false">IF(Staff!$A53="","",Staff!$AV53)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IF(Staff!$A54="","",Staff!$AK54)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IF(Staff!$A54="","",Staff!$AL54)</f>
        <v/>
      </c>
      <c r="Y54" s="0" t="str">
        <f aca="false">IF(Staff!$A54="","",Staff!$AN54)</f>
        <v/>
      </c>
      <c r="Z54" s="0" t="str">
        <f aca="false">IF(Staff!$A54="","",Staff!$AO54)</f>
        <v/>
      </c>
      <c r="AA54" s="0" t="str">
        <f aca="false">IF(Staff!$A54="","",Staff!$AS54)</f>
        <v/>
      </c>
      <c r="AB54" s="0" t="str">
        <f aca="false">IF(Staff!$A54="","",Staff!$AT54)</f>
        <v/>
      </c>
      <c r="AC54" s="0" t="str">
        <f aca="false">IF(Staff!$A54="","",Staff!$AU54)</f>
        <v/>
      </c>
      <c r="AD54" s="0" t="str">
        <f aca="false">IF(Staff!$A54="","",Staff!$AV54)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IF(Staff!$A55="","",Staff!$AK55)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IF(Staff!$A55="","",Staff!$AL55)</f>
        <v/>
      </c>
      <c r="Y55" s="0" t="str">
        <f aca="false">IF(Staff!$A55="","",Staff!$AN55)</f>
        <v/>
      </c>
      <c r="Z55" s="0" t="str">
        <f aca="false">IF(Staff!$A55="","",Staff!$AO55)</f>
        <v/>
      </c>
      <c r="AA55" s="0" t="str">
        <f aca="false">IF(Staff!$A55="","",Staff!$AS55)</f>
        <v/>
      </c>
      <c r="AB55" s="0" t="str">
        <f aca="false">IF(Staff!$A55="","",Staff!$AT55)</f>
        <v/>
      </c>
      <c r="AC55" s="0" t="str">
        <f aca="false">IF(Staff!$A55="","",Staff!$AU55)</f>
        <v/>
      </c>
      <c r="AD55" s="0" t="str">
        <f aca="false">IF(Staff!$A55="","",Staff!$AV55)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IF(Staff!$A56="","",Staff!$AK56)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IF(Staff!$A56="","",Staff!$AL56)</f>
        <v/>
      </c>
      <c r="Y56" s="0" t="str">
        <f aca="false">IF(Staff!$A56="","",Staff!$AN56)</f>
        <v/>
      </c>
      <c r="Z56" s="0" t="str">
        <f aca="false">IF(Staff!$A56="","",Staff!$AO56)</f>
        <v/>
      </c>
      <c r="AA56" s="0" t="str">
        <f aca="false">IF(Staff!$A56="","",Staff!$AS56)</f>
        <v/>
      </c>
      <c r="AB56" s="0" t="str">
        <f aca="false">IF(Staff!$A56="","",Staff!$AT56)</f>
        <v/>
      </c>
      <c r="AC56" s="0" t="str">
        <f aca="false">IF(Staff!$A56="","",Staff!$AU56)</f>
        <v/>
      </c>
      <c r="AD56" s="0" t="str">
        <f aca="false">IF(Staff!$A56="","",Staff!$AV56)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IF(Staff!$A57="","",Staff!$AK57)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IF(Staff!$A57="","",Staff!$AL57)</f>
        <v/>
      </c>
      <c r="Y57" s="0" t="str">
        <f aca="false">IF(Staff!$A57="","",Staff!$AN57)</f>
        <v/>
      </c>
      <c r="Z57" s="0" t="str">
        <f aca="false">IF(Staff!$A57="","",Staff!$AO57)</f>
        <v/>
      </c>
      <c r="AA57" s="0" t="str">
        <f aca="false">IF(Staff!$A57="","",Staff!$AS57)</f>
        <v/>
      </c>
      <c r="AB57" s="0" t="str">
        <f aca="false">IF(Staff!$A57="","",Staff!$AT57)</f>
        <v/>
      </c>
      <c r="AC57" s="0" t="str">
        <f aca="false">IF(Staff!$A57="","",Staff!$AU57)</f>
        <v/>
      </c>
      <c r="AD57" s="0" t="str">
        <f aca="false">IF(Staff!$A57="","",Staff!$AV57)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IF(Staff!$A58="","",Staff!$AK58)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IF(Staff!$A58="","",Staff!$AL58)</f>
        <v/>
      </c>
      <c r="Y58" s="0" t="str">
        <f aca="false">IF(Staff!$A58="","",Staff!$AN58)</f>
        <v/>
      </c>
      <c r="Z58" s="0" t="str">
        <f aca="false">IF(Staff!$A58="","",Staff!$AO58)</f>
        <v/>
      </c>
      <c r="AA58" s="0" t="str">
        <f aca="false">IF(Staff!$A58="","",Staff!$AS58)</f>
        <v/>
      </c>
      <c r="AB58" s="0" t="str">
        <f aca="false">IF(Staff!$A58="","",Staff!$AT58)</f>
        <v/>
      </c>
      <c r="AC58" s="0" t="str">
        <f aca="false">IF(Staff!$A58="","",Staff!$AU58)</f>
        <v/>
      </c>
      <c r="AD58" s="0" t="str">
        <f aca="false">IF(Staff!$A58="","",Staff!$AV58)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IF(Staff!$A59="","",Staff!$AK59)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IF(Staff!$A59="","",Staff!$AL59)</f>
        <v/>
      </c>
      <c r="Y59" s="0" t="str">
        <f aca="false">IF(Staff!$A59="","",Staff!$AN59)</f>
        <v/>
      </c>
      <c r="Z59" s="0" t="str">
        <f aca="false">IF(Staff!$A59="","",Staff!$AO59)</f>
        <v/>
      </c>
      <c r="AA59" s="0" t="str">
        <f aca="false">IF(Staff!$A59="","",Staff!$AS59)</f>
        <v/>
      </c>
      <c r="AB59" s="0" t="str">
        <f aca="false">IF(Staff!$A59="","",Staff!$AT59)</f>
        <v/>
      </c>
      <c r="AC59" s="0" t="str">
        <f aca="false">IF(Staff!$A59="","",Staff!$AU59)</f>
        <v/>
      </c>
      <c r="AD59" s="0" t="str">
        <f aca="false">IF(Staff!$A59="","",Staff!$AV59)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IF(Staff!$A60="","",Staff!$AK60)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IF(Staff!$A60="","",Staff!$AL60)</f>
        <v/>
      </c>
      <c r="Y60" s="0" t="str">
        <f aca="false">IF(Staff!$A60="","",Staff!$AN60)</f>
        <v/>
      </c>
      <c r="Z60" s="0" t="str">
        <f aca="false">IF(Staff!$A60="","",Staff!$AO60)</f>
        <v/>
      </c>
      <c r="AA60" s="0" t="str">
        <f aca="false">IF(Staff!$A60="","",Staff!$AS60)</f>
        <v/>
      </c>
      <c r="AB60" s="0" t="str">
        <f aca="false">IF(Staff!$A60="","",Staff!$AT60)</f>
        <v/>
      </c>
      <c r="AC60" s="0" t="str">
        <f aca="false">IF(Staff!$A60="","",Staff!$AU60)</f>
        <v/>
      </c>
      <c r="AD60" s="0" t="str">
        <f aca="false">IF(Staff!$A60="","",Staff!$AV60)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IF(Staff!$A61="","",Staff!$AK61)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IF(Staff!$A61="","",Staff!$AL61)</f>
        <v/>
      </c>
      <c r="Y61" s="0" t="str">
        <f aca="false">IF(Staff!$A61="","",Staff!$AN61)</f>
        <v/>
      </c>
      <c r="Z61" s="0" t="str">
        <f aca="false">IF(Staff!$A61="","",Staff!$AO61)</f>
        <v/>
      </c>
      <c r="AA61" s="0" t="str">
        <f aca="false">IF(Staff!$A61="","",Staff!$AS61)</f>
        <v/>
      </c>
      <c r="AB61" s="0" t="str">
        <f aca="false">IF(Staff!$A61="","",Staff!$AT61)</f>
        <v/>
      </c>
      <c r="AC61" s="0" t="str">
        <f aca="false">IF(Staff!$A61="","",Staff!$AU61)</f>
        <v/>
      </c>
      <c r="AD61" s="0" t="str">
        <f aca="false">IF(Staff!$A61="","",Staff!$AV61)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IF(Staff!$A62="","",Staff!$AK62)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IF(Staff!$A62="","",Staff!$AL62)</f>
        <v/>
      </c>
      <c r="Y62" s="0" t="str">
        <f aca="false">IF(Staff!$A62="","",Staff!$AN62)</f>
        <v/>
      </c>
      <c r="Z62" s="0" t="str">
        <f aca="false">IF(Staff!$A62="","",Staff!$AO62)</f>
        <v/>
      </c>
      <c r="AA62" s="0" t="str">
        <f aca="false">IF(Staff!$A62="","",Staff!$AS62)</f>
        <v/>
      </c>
      <c r="AB62" s="0" t="str">
        <f aca="false">IF(Staff!$A62="","",Staff!$AT62)</f>
        <v/>
      </c>
      <c r="AC62" s="0" t="str">
        <f aca="false">IF(Staff!$A62="","",Staff!$AU62)</f>
        <v/>
      </c>
      <c r="AD62" s="0" t="str">
        <f aca="false">IF(Staff!$A62="","",Staff!$AV62)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IF(Staff!$A63="","",Staff!$AK63)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IF(Staff!$A63="","",Staff!$AL63)</f>
        <v/>
      </c>
      <c r="Y63" s="0" t="str">
        <f aca="false">IF(Staff!$A63="","",Staff!$AN63)</f>
        <v/>
      </c>
      <c r="Z63" s="0" t="str">
        <f aca="false">IF(Staff!$A63="","",Staff!$AO63)</f>
        <v/>
      </c>
      <c r="AA63" s="0" t="str">
        <f aca="false">IF(Staff!$A63="","",Staff!$AS63)</f>
        <v/>
      </c>
      <c r="AB63" s="0" t="str">
        <f aca="false">IF(Staff!$A63="","",Staff!$AT63)</f>
        <v/>
      </c>
      <c r="AC63" s="0" t="str">
        <f aca="false">IF(Staff!$A63="","",Staff!$AU63)</f>
        <v/>
      </c>
      <c r="AD63" s="0" t="str">
        <f aca="false">IF(Staff!$A63="","",Staff!$AV63)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IF(Staff!$A64="","",Staff!$AK64)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IF(Staff!$A64="","",Staff!$AL64)</f>
        <v/>
      </c>
      <c r="Y64" s="0" t="str">
        <f aca="false">IF(Staff!$A64="","",Staff!$AN64)</f>
        <v/>
      </c>
      <c r="Z64" s="0" t="str">
        <f aca="false">IF(Staff!$A64="","",Staff!$AO64)</f>
        <v/>
      </c>
      <c r="AA64" s="0" t="str">
        <f aca="false">IF(Staff!$A64="","",Staff!$AS64)</f>
        <v/>
      </c>
      <c r="AB64" s="0" t="str">
        <f aca="false">IF(Staff!$A64="","",Staff!$AT64)</f>
        <v/>
      </c>
      <c r="AC64" s="0" t="str">
        <f aca="false">IF(Staff!$A64="","",Staff!$AU64)</f>
        <v/>
      </c>
      <c r="AD64" s="0" t="str">
        <f aca="false">IF(Staff!$A64="","",Staff!$AV64)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IF(Staff!$A65="","",Staff!$AK65)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IF(Staff!$A65="","",Staff!$AL65)</f>
        <v/>
      </c>
      <c r="Y65" s="0" t="str">
        <f aca="false">IF(Staff!$A65="","",Staff!$AN65)</f>
        <v/>
      </c>
      <c r="Z65" s="0" t="str">
        <f aca="false">IF(Staff!$A65="","",Staff!$AO65)</f>
        <v/>
      </c>
      <c r="AA65" s="0" t="str">
        <f aca="false">IF(Staff!$A65="","",Staff!$AS65)</f>
        <v/>
      </c>
      <c r="AB65" s="0" t="str">
        <f aca="false">IF(Staff!$A65="","",Staff!$AT65)</f>
        <v/>
      </c>
      <c r="AC65" s="0" t="str">
        <f aca="false">IF(Staff!$A65="","",Staff!$AU65)</f>
        <v/>
      </c>
      <c r="AD65" s="0" t="str">
        <f aca="false">IF(Staff!$A65="","",Staff!$AV65)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IF(Staff!$A66="","",Staff!$AK66)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IF(Staff!$A66="","",Staff!$AL66)</f>
        <v/>
      </c>
      <c r="Y66" s="0" t="str">
        <f aca="false">IF(Staff!$A66="","",Staff!$AN66)</f>
        <v/>
      </c>
      <c r="Z66" s="0" t="str">
        <f aca="false">IF(Staff!$A66="","",Staff!$AO66)</f>
        <v/>
      </c>
      <c r="AA66" s="0" t="str">
        <f aca="false">IF(Staff!$A66="","",Staff!$AS66)</f>
        <v/>
      </c>
      <c r="AB66" s="0" t="str">
        <f aca="false">IF(Staff!$A66="","",Staff!$AT66)</f>
        <v/>
      </c>
      <c r="AC66" s="0" t="str">
        <f aca="false">IF(Staff!$A66="","",Staff!$AU66)</f>
        <v/>
      </c>
      <c r="AD66" s="0" t="str">
        <f aca="false">IF(Staff!$A66="","",Staff!$AV66)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IF(Staff!$A67="","",Staff!$AK67)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IF(Staff!$A67="","",Staff!$AL67)</f>
        <v/>
      </c>
      <c r="Y67" s="0" t="str">
        <f aca="false">IF(Staff!$A67="","",Staff!$AN67)</f>
        <v/>
      </c>
      <c r="Z67" s="0" t="str">
        <f aca="false">IF(Staff!$A67="","",Staff!$AO67)</f>
        <v/>
      </c>
      <c r="AA67" s="0" t="str">
        <f aca="false">IF(Staff!$A67="","",Staff!$AS67)</f>
        <v/>
      </c>
      <c r="AB67" s="0" t="str">
        <f aca="false">IF(Staff!$A67="","",Staff!$AT67)</f>
        <v/>
      </c>
      <c r="AC67" s="0" t="str">
        <f aca="false">IF(Staff!$A67="","",Staff!$AU67)</f>
        <v/>
      </c>
      <c r="AD67" s="0" t="str">
        <f aca="false">IF(Staff!$A67="","",Staff!$AV67)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IF(Staff!$A68="","",Staff!$AK68)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IF(Staff!$A68="","",Staff!$AL68)</f>
        <v/>
      </c>
      <c r="Y68" s="0" t="str">
        <f aca="false">IF(Staff!$A68="","",Staff!$AN68)</f>
        <v/>
      </c>
      <c r="Z68" s="0" t="str">
        <f aca="false">IF(Staff!$A68="","",Staff!$AO68)</f>
        <v/>
      </c>
      <c r="AA68" s="0" t="str">
        <f aca="false">IF(Staff!$A68="","",Staff!$AS68)</f>
        <v/>
      </c>
      <c r="AB68" s="0" t="str">
        <f aca="false">IF(Staff!$A68="","",Staff!$AT68)</f>
        <v/>
      </c>
      <c r="AC68" s="0" t="str">
        <f aca="false">IF(Staff!$A68="","",Staff!$AU68)</f>
        <v/>
      </c>
      <c r="AD68" s="0" t="str">
        <f aca="false">IF(Staff!$A68="","",Staff!$AV68)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IF(Staff!$A69="","",Staff!$AK69)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IF(Staff!$A69="","",Staff!$AL69)</f>
        <v/>
      </c>
      <c r="Y69" s="0" t="str">
        <f aca="false">IF(Staff!$A69="","",Staff!$AN69)</f>
        <v/>
      </c>
      <c r="Z69" s="0" t="str">
        <f aca="false">IF(Staff!$A69="","",Staff!$AO69)</f>
        <v/>
      </c>
      <c r="AA69" s="0" t="str">
        <f aca="false">IF(Staff!$A69="","",Staff!$AS69)</f>
        <v/>
      </c>
      <c r="AB69" s="0" t="str">
        <f aca="false">IF(Staff!$A69="","",Staff!$AT69)</f>
        <v/>
      </c>
      <c r="AC69" s="0" t="str">
        <f aca="false">IF(Staff!$A69="","",Staff!$AU69)</f>
        <v/>
      </c>
      <c r="AD69" s="0" t="str">
        <f aca="false">IF(Staff!$A69="","",Staff!$AV69)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IF(Staff!$A70="","",Staff!$AK70)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IF(Staff!$A70="","",Staff!$AL70)</f>
        <v/>
      </c>
      <c r="Y70" s="0" t="str">
        <f aca="false">IF(Staff!$A70="","",Staff!$AN70)</f>
        <v/>
      </c>
      <c r="Z70" s="0" t="str">
        <f aca="false">IF(Staff!$A70="","",Staff!$AO70)</f>
        <v/>
      </c>
      <c r="AA70" s="0" t="str">
        <f aca="false">IF(Staff!$A70="","",Staff!$AS70)</f>
        <v/>
      </c>
      <c r="AB70" s="0" t="str">
        <f aca="false">IF(Staff!$A70="","",Staff!$AT70)</f>
        <v/>
      </c>
      <c r="AC70" s="0" t="str">
        <f aca="false">IF(Staff!$A70="","",Staff!$AU70)</f>
        <v/>
      </c>
      <c r="AD70" s="0" t="str">
        <f aca="false">IF(Staff!$A70="","",Staff!$AV70)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IF(Staff!$A71="","",Staff!$AK71)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IF(Staff!$A71="","",Staff!$AL71)</f>
        <v/>
      </c>
      <c r="Y71" s="0" t="str">
        <f aca="false">IF(Staff!$A71="","",Staff!$AN71)</f>
        <v/>
      </c>
      <c r="Z71" s="0" t="str">
        <f aca="false">IF(Staff!$A71="","",Staff!$AO71)</f>
        <v/>
      </c>
      <c r="AA71" s="0" t="str">
        <f aca="false">IF(Staff!$A71="","",Staff!$AS71)</f>
        <v/>
      </c>
      <c r="AB71" s="0" t="str">
        <f aca="false">IF(Staff!$A71="","",Staff!$AT71)</f>
        <v/>
      </c>
      <c r="AC71" s="0" t="str">
        <f aca="false">IF(Staff!$A71="","",Staff!$AU71)</f>
        <v/>
      </c>
      <c r="AD71" s="0" t="str">
        <f aca="false">IF(Staff!$A71="","",Staff!$AV71)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IF(Staff!$A72="","",Staff!$AK72)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IF(Staff!$A72="","",Staff!$AL72)</f>
        <v/>
      </c>
      <c r="Y72" s="0" t="str">
        <f aca="false">IF(Staff!$A72="","",Staff!$AN72)</f>
        <v/>
      </c>
      <c r="Z72" s="0" t="str">
        <f aca="false">IF(Staff!$A72="","",Staff!$AO72)</f>
        <v/>
      </c>
      <c r="AA72" s="0" t="str">
        <f aca="false">IF(Staff!$A72="","",Staff!$AS72)</f>
        <v/>
      </c>
      <c r="AB72" s="0" t="str">
        <f aca="false">IF(Staff!$A72="","",Staff!$AT72)</f>
        <v/>
      </c>
      <c r="AC72" s="0" t="str">
        <f aca="false">IF(Staff!$A72="","",Staff!$AU72)</f>
        <v/>
      </c>
      <c r="AD72" s="0" t="str">
        <f aca="false">IF(Staff!$A72="","",Staff!$AV72)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IF(Staff!$A73="","",Staff!$AK73)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IF(Staff!$A73="","",Staff!$AL73)</f>
        <v/>
      </c>
      <c r="Y73" s="0" t="str">
        <f aca="false">IF(Staff!$A73="","",Staff!$AN73)</f>
        <v/>
      </c>
      <c r="Z73" s="0" t="str">
        <f aca="false">IF(Staff!$A73="","",Staff!$AO73)</f>
        <v/>
      </c>
      <c r="AA73" s="0" t="str">
        <f aca="false">IF(Staff!$A73="","",Staff!$AS73)</f>
        <v/>
      </c>
      <c r="AB73" s="0" t="str">
        <f aca="false">IF(Staff!$A73="","",Staff!$AT73)</f>
        <v/>
      </c>
      <c r="AC73" s="0" t="str">
        <f aca="false">IF(Staff!$A73="","",Staff!$AU73)</f>
        <v/>
      </c>
      <c r="AD73" s="0" t="str">
        <f aca="false">IF(Staff!$A73="","",Staff!$AV73)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IF(Staff!$A74="","",Staff!$AK74)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IF(Staff!$A74="","",Staff!$AL74)</f>
        <v/>
      </c>
      <c r="Y74" s="0" t="str">
        <f aca="false">IF(Staff!$A74="","",Staff!$AN74)</f>
        <v/>
      </c>
      <c r="Z74" s="0" t="str">
        <f aca="false">IF(Staff!$A74="","",Staff!$AO74)</f>
        <v/>
      </c>
      <c r="AA74" s="0" t="str">
        <f aca="false">IF(Staff!$A74="","",Staff!$AS74)</f>
        <v/>
      </c>
      <c r="AB74" s="0" t="str">
        <f aca="false">IF(Staff!$A74="","",Staff!$AT74)</f>
        <v/>
      </c>
      <c r="AC74" s="0" t="str">
        <f aca="false">IF(Staff!$A74="","",Staff!$AU74)</f>
        <v/>
      </c>
      <c r="AD74" s="0" t="str">
        <f aca="false">IF(Staff!$A74="","",Staff!$AV74)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IF(Staff!$A75="","",Staff!$AK75)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IF(Staff!$A76="","",Staff!$AK76)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IF(Staff!$A77="","",Staff!$AK77)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IF(Staff!$A78="","",Staff!$AK78)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IF(Staff!$A79="","",Staff!$AK79)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IF(Staff!$A80="","",Staff!$AK80)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IF(Staff!$A81="","",Staff!$AK81)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IF(Staff!$A82="","",Staff!$AK82)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IF(Staff!$A83="","",Staff!$AK83)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IF(Staff!$A84="","",Staff!$AK84)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IF(Staff!$A85="","",Staff!$AK85)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IF(Staff!$A86="","",Staff!$AK86)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IF(Staff!$A87="","",Staff!$AK87)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IF(Staff!$A88="","",Staff!$AK88)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IF(Staff!$A89="","",Staff!$AK89)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IF(Staff!$A90="","",Staff!$AK90)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IF(Staff!$A91="","",Staff!$AK91)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IF(Staff!$A92="","",Staff!$AK92)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IF(Staff!$A93="","",Staff!$AK93)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IF(Staff!$A94="","",Staff!$AK94)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IF(Staff!$A95="","",Staff!$AK95)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IF(Staff!$A96="","",Staff!$AK96)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IF(Staff!$A97="","",Staff!$AK97)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IF(Staff!$A98="","",Staff!$AK98)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IF(Staff!$A99="","",Staff!$AK99)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IF(Staff!$A100="","",Staff!$AK100)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IF(Staff!$A101="","",Staff!$AK101)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IF(Staff!$A102="","",Staff!$AK102)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IF(Staff!$A103="","",Staff!$AK103)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IF(Staff!$A104="","",Staff!$AK104)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IF(Staff!$A105="","",Staff!$AK105)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IF(Staff!$A106="","",Staff!$AK106)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IF(Staff!$A107="","",Staff!$AK107)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IF(Staff!$A108="","",Staff!$AK108)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IF(Staff!$A109="","",Staff!$AK109)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IF(Staff!$A110="","",Staff!$AK110)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IF(Staff!$A111="","",Staff!$AK111)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IF(Staff!$A112="","",Staff!$AK112)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IF(Staff!$A113="","",Staff!$AK113)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IF(Staff!$A114="","",Staff!$AK114)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IF(Staff!$A115="","",Staff!$AK115)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IF(Staff!$A116="","",Staff!$AK116)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IF(Staff!$A117="","",Staff!$AK117)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IF(Staff!$A118="","",Staff!$AK118)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IF(Staff!$A119="","",Staff!$AK119)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IF(Staff!$A120="","",Staff!$AK120)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IF(Staff!$A121="","",Staff!$AK121)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IF(Staff!$A122="","",Staff!$AK122)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IF(Staff!$A123="","",Staff!$AK123)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IF(Staff!$A124="","",Staff!$AK124)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IF(Staff!$A125="","",Staff!$AK125)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IF(Staff!$A126="","",Staff!$AK126)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IF(Staff!$A127="","",Staff!$AK127)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IF(Staff!$A128="","",Staff!$AK128)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IF(Staff!$A129="","",Staff!$AK129)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IF(Staff!$A130="","",Staff!$AK130)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IF(Staff!$A131="","",Staff!$AK131)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IF(Staff!$A132="","",Staff!$AK132)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IF(Staff!$A133="","",Staff!$AK133)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IF(Staff!$A134="","",Staff!$AK134)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IF(Staff!$A135="","",Staff!$AK135)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IF(Staff!$A136="","",Staff!$AK136)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IF(Staff!$A137="","",Staff!$AK137)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IF(Staff!$A138="","",Staff!$AK138)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IF(Staff!$A139="","",Staff!$AK139)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IF(Staff!$A140="","",Staff!$AK140)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IF(Staff!$A141="","",Staff!$AK141)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IF(Staff!$A142="","",Staff!$AK142)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IF(Staff!$A143="","",Staff!$AK143)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IF(Staff!$A144="","",Staff!$AK144)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IF(Staff!$A145="","",Staff!$AK145)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IF(Staff!$A146="","",Staff!$AK146)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IF(Staff!$A147="","",Staff!$AK147)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IF(Staff!$A148="","",Staff!$AK148)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IF(Staff!$A149="","",Staff!$AK149)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IF(Staff!$A150="","",Staff!$AK150)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IF(Staff!$A151="","",Staff!$AK151)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IF(Staff!$A152="","",Staff!$AK152)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IF(Staff!$A153="","",Staff!$AK153)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IF(Staff!$A154="","",Staff!$AK154)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153</v>
      </c>
    </row>
    <row r="2" customFormat="false" ht="15" hidden="false" customHeight="false" outlineLevel="0" collapsed="false">
      <c r="A2" s="4" t="s">
        <v>154</v>
      </c>
    </row>
    <row r="3" customFormat="false" ht="15" hidden="false" customHeight="false" outlineLevel="0" collapsed="false">
      <c r="A3" s="5" t="s">
        <v>155</v>
      </c>
      <c r="B3" s="29" t="n">
        <f aca="false">EOMONTH(AsOfDate,0)</f>
        <v>46295</v>
      </c>
      <c r="C3" s="4" t="s">
        <v>156</v>
      </c>
    </row>
    <row r="4" customFormat="false" ht="15" hidden="false" customHeight="false" outlineLevel="0" collapsed="false">
      <c r="A4" s="5" t="s">
        <v>157</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158</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159</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160</v>
      </c>
      <c r="B7" s="32"/>
      <c r="C7" s="32"/>
      <c r="D7" s="32"/>
      <c r="E7" s="32"/>
      <c r="F7" s="32"/>
      <c r="G7" s="32"/>
      <c r="H7" s="32"/>
      <c r="I7" s="32"/>
      <c r="J7" s="32"/>
      <c r="K7" s="32"/>
      <c r="L7" s="32"/>
      <c r="M7" s="32"/>
      <c r="N7" s="32"/>
      <c r="O7" s="32"/>
      <c r="P7" s="32"/>
      <c r="Q7" s="32"/>
      <c r="R7" s="32"/>
      <c r="S7" s="32"/>
      <c r="T7" s="32"/>
      <c r="U7" s="32"/>
      <c r="W7" s="5" t="s">
        <v>161</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162</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163</v>
      </c>
      <c r="BS7" s="33" t="s">
        <v>164</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165</v>
      </c>
    </row>
    <row r="4" customFormat="false" ht="15" hidden="false" customHeight="false" outlineLevel="0" collapsed="false">
      <c r="B4" s="8" t="s">
        <v>166</v>
      </c>
      <c r="C4" s="8" t="s">
        <v>167</v>
      </c>
    </row>
    <row r="5" customFormat="false" ht="15" hidden="false" customHeight="false" outlineLevel="0" collapsed="false">
      <c r="B5" s="22" t="s">
        <v>168</v>
      </c>
      <c r="C5" s="14" t="n">
        <f aca="false">Staff!$D$1</f>
        <v>46295</v>
      </c>
      <c r="F5" s="4" t="s">
        <v>169</v>
      </c>
    </row>
    <row r="6" customFormat="false" ht="15" hidden="false" customHeight="false" outlineLevel="0" collapsed="false">
      <c r="B6" s="22" t="s">
        <v>170</v>
      </c>
      <c r="C6" s="13" t="n">
        <v>43646</v>
      </c>
      <c r="F6" s="4" t="s">
        <v>171</v>
      </c>
    </row>
    <row r="7" customFormat="false" ht="15" hidden="false" customHeight="false" outlineLevel="0" collapsed="false">
      <c r="B7" s="22" t="s">
        <v>172</v>
      </c>
      <c r="C7" s="12" t="n">
        <v>8</v>
      </c>
      <c r="F7" s="4" t="s">
        <v>173</v>
      </c>
    </row>
    <row r="8" customFormat="false" ht="15" hidden="false" customHeight="false" outlineLevel="0" collapsed="false">
      <c r="B8" s="22" t="s">
        <v>174</v>
      </c>
      <c r="C8" s="12" t="s">
        <v>175</v>
      </c>
      <c r="F8" s="4" t="s">
        <v>176</v>
      </c>
    </row>
    <row r="9" customFormat="false" ht="15" hidden="false" customHeight="false" outlineLevel="0" collapsed="false">
      <c r="B9" s="22" t="s">
        <v>177</v>
      </c>
      <c r="C9" s="12" t="s">
        <v>150</v>
      </c>
      <c r="F9" s="4" t="s">
        <v>178</v>
      </c>
      <c r="G9" s="4" t="n">
        <f aca="false">IF(LHUnit="Days",HoursPerDay,1)</f>
        <v>1</v>
      </c>
    </row>
    <row r="10" customFormat="false" ht="15" hidden="false" customHeight="false" outlineLevel="0" collapsed="false">
      <c r="B10" s="22" t="s">
        <v>179</v>
      </c>
      <c r="C10" s="12" t="s">
        <v>107</v>
      </c>
      <c r="D10" s="34" t="str">
        <f aca="false">IF(ISNUMBER(MATCH($C10,LH_Hdr,0)),"Yes","NO")</f>
        <v>Yes</v>
      </c>
      <c r="G10" s="4" t="n">
        <f aca="false">IFERROR(MATCH($C10,LH_Hdr,0),0)</f>
        <v>8</v>
      </c>
    </row>
    <row r="11" customFormat="false" ht="15" hidden="false" customHeight="false" outlineLevel="0" collapsed="false">
      <c r="B11" s="8" t="s">
        <v>180</v>
      </c>
      <c r="C11" s="8" t="s">
        <v>181</v>
      </c>
      <c r="D11" s="8" t="s">
        <v>117</v>
      </c>
    </row>
    <row r="12" customFormat="false" ht="15" hidden="false" customHeight="false" outlineLevel="0" collapsed="false">
      <c r="B12" s="22" t="s">
        <v>182</v>
      </c>
      <c r="C12" s="12" t="s">
        <v>103</v>
      </c>
      <c r="D12" s="34" t="str">
        <f aca="false">IF(ISNUMBER(MATCH($C12,LH_Hdr,0)),"Yes","NO")</f>
        <v>Yes</v>
      </c>
      <c r="F12" s="4" t="s">
        <v>183</v>
      </c>
      <c r="G12" s="4" t="n">
        <f aca="false">IFERROR(MATCH($C12,LH_Hdr,0),0)</f>
        <v>3</v>
      </c>
    </row>
    <row r="13" customFormat="false" ht="15" hidden="false" customHeight="false" outlineLevel="0" collapsed="false">
      <c r="B13" s="22" t="s">
        <v>33</v>
      </c>
      <c r="C13" s="12" t="s">
        <v>33</v>
      </c>
      <c r="D13" s="34" t="str">
        <f aca="false">IF(ISNUMBER(MATCH($C13,LH_Hdr,0)),"Yes","NO")</f>
        <v>Yes</v>
      </c>
      <c r="G13" s="4" t="n">
        <f aca="false">IFERROR(MATCH($C13,LH_Hdr,0),0)</f>
        <v>4</v>
      </c>
    </row>
    <row r="14" customFormat="false" ht="15" hidden="false" customHeight="false" outlineLevel="0" collapsed="false">
      <c r="B14" s="22" t="s">
        <v>184</v>
      </c>
      <c r="C14" s="12" t="s">
        <v>104</v>
      </c>
      <c r="D14" s="34" t="str">
        <f aca="false">IF(ISNUMBER(MATCH($C14,LH_Hdr,0)),"Yes","NO")</f>
        <v>Yes</v>
      </c>
      <c r="G14" s="4" t="n">
        <f aca="false">IFERROR(MATCH($C14,LH_Hdr,0),0)</f>
        <v>5</v>
      </c>
    </row>
    <row r="15" customFormat="false" ht="15" hidden="false" customHeight="false" outlineLevel="0" collapsed="false">
      <c r="B15" s="22" t="s">
        <v>185</v>
      </c>
      <c r="C15" s="12" t="s">
        <v>108</v>
      </c>
      <c r="D15" s="34" t="str">
        <f aca="false">IF(ISNUMBER(MATCH($C15,LH_Hdr,0)),"Yes","NO")</f>
        <v>Yes</v>
      </c>
      <c r="G15" s="4" t="n">
        <f aca="false">IFERROR(MATCH($C15,LH_Hdr,0),0)</f>
        <v>10</v>
      </c>
    </row>
    <row r="16" customFormat="false" ht="15" hidden="false" customHeight="false" outlineLevel="0" collapsed="false">
      <c r="B16" s="22" t="s">
        <v>186</v>
      </c>
      <c r="C16" s="12" t="s">
        <v>109</v>
      </c>
      <c r="D16" s="34" t="str">
        <f aca="false">IF(ISNUMBER(MATCH($C16,LH_Hdr,0)),"Yes","NO")</f>
        <v>Yes</v>
      </c>
      <c r="G16" s="4" t="n">
        <f aca="false">IFERROR(MATCH($C16,LH_Hdr,0),0)</f>
        <v>11</v>
      </c>
    </row>
    <row r="17" customFormat="false" ht="15" hidden="false" customHeight="false" outlineLevel="0" collapsed="false">
      <c r="B17" s="22" t="s">
        <v>187</v>
      </c>
      <c r="C17" s="12" t="s">
        <v>106</v>
      </c>
      <c r="D17" s="34" t="str">
        <f aca="false">IF(ISNUMBER(MATCH($C17,LH_Hdr,0)),"Yes","NO")</f>
        <v>Yes</v>
      </c>
      <c r="G17" s="4" t="n">
        <f aca="false">IFERROR(MATCH($C17,LH_Hdr,0),0)</f>
        <v>7</v>
      </c>
    </row>
    <row r="18" customFormat="false" ht="15" hidden="false" customHeight="false" outlineLevel="0" collapsed="false">
      <c r="B18" s="5" t="s">
        <v>188</v>
      </c>
      <c r="D18" s="34" t="str">
        <f aca="false">IF(LH_Ready,"YES","NO")</f>
        <v>YES</v>
      </c>
      <c r="G18" s="35" t="b">
        <f aca="false">AND(LH_ColFirst&gt;0,LH_ColSur&gt;0,LH_ColCat&gt;0,LH_ColAcc&gt;0,LH_ColTaken&gt;0,LH_ColClose&gt;0)</f>
        <v>1</v>
      </c>
    </row>
    <row r="19" customFormat="false" ht="15" hidden="false" customHeight="false" outlineLevel="0" collapsed="false">
      <c r="B19" s="22" t="s">
        <v>189</v>
      </c>
      <c r="C19" s="12" t="s">
        <v>190</v>
      </c>
      <c r="F19" s="4" t="s">
        <v>191</v>
      </c>
    </row>
    <row r="20" customFormat="false" ht="15" hidden="false" customHeight="false" outlineLevel="0" collapsed="false">
      <c r="B20" s="8" t="s">
        <v>192</v>
      </c>
      <c r="C20" s="8" t="s">
        <v>167</v>
      </c>
    </row>
    <row r="21" customFormat="false" ht="15" hidden="false" customHeight="false" outlineLevel="0" collapsed="false">
      <c r="B21" s="22" t="s">
        <v>193</v>
      </c>
      <c r="C21" s="12" t="n">
        <v>36</v>
      </c>
      <c r="F21" s="4" t="s">
        <v>194</v>
      </c>
    </row>
    <row r="22" customFormat="false" ht="15" hidden="false" customHeight="false" outlineLevel="0" collapsed="false">
      <c r="B22" s="22" t="s">
        <v>195</v>
      </c>
      <c r="C22" s="12" t="n">
        <v>4</v>
      </c>
      <c r="F22" s="4" t="s">
        <v>196</v>
      </c>
    </row>
    <row r="23" customFormat="false" ht="15" hidden="false" customHeight="false" outlineLevel="0" collapsed="false">
      <c r="B23" s="22" t="s">
        <v>197</v>
      </c>
      <c r="C23" s="12" t="n">
        <v>60</v>
      </c>
      <c r="F23" s="4" t="s">
        <v>198</v>
      </c>
    </row>
    <row r="24" customFormat="false" ht="15" hidden="false" customHeight="false" outlineLevel="0" collapsed="false">
      <c r="B24" s="22" t="s">
        <v>199</v>
      </c>
      <c r="C24" s="12" t="n">
        <v>2</v>
      </c>
      <c r="F24" s="4" t="s">
        <v>198</v>
      </c>
    </row>
    <row r="25" customFormat="false" ht="15" hidden="false" customHeight="false" outlineLevel="0" collapsed="false">
      <c r="B25" s="22" t="s">
        <v>200</v>
      </c>
      <c r="C25" s="12" t="n">
        <v>3</v>
      </c>
      <c r="F25" s="4" t="s">
        <v>201</v>
      </c>
    </row>
    <row r="26" customFormat="false" ht="15" hidden="false" customHeight="false" outlineLevel="0" collapsed="false">
      <c r="B26" s="22" t="s">
        <v>202</v>
      </c>
      <c r="C26" s="12" t="n">
        <v>60</v>
      </c>
      <c r="F26" s="4" t="s">
        <v>203</v>
      </c>
    </row>
    <row r="27" customFormat="false" ht="15" hidden="false" customHeight="false" outlineLevel="0" collapsed="false">
      <c r="B27" s="22" t="s">
        <v>204</v>
      </c>
      <c r="C27" s="12" t="n">
        <v>4</v>
      </c>
      <c r="F27" s="4" t="s">
        <v>205</v>
      </c>
    </row>
    <row r="28" customFormat="false" ht="15" hidden="false" customHeight="false" outlineLevel="0" collapsed="false">
      <c r="B28" s="22" t="s">
        <v>206</v>
      </c>
      <c r="C28" s="12" t="n">
        <v>24</v>
      </c>
      <c r="F28" s="4" t="s">
        <v>207</v>
      </c>
    </row>
    <row r="29" customFormat="false" ht="15" hidden="false" customHeight="false" outlineLevel="0" collapsed="false">
      <c r="B29" s="22" t="s">
        <v>208</v>
      </c>
      <c r="C29" s="16" t="n">
        <f aca="false">1+INT((FT_Y5-1-FT_First)/FT_Int1)</f>
        <v>6</v>
      </c>
    </row>
    <row r="30" customFormat="false" ht="15" hidden="false" customHeight="false" outlineLevel="0" collapsed="false">
      <c r="B30" s="22" t="s">
        <v>209</v>
      </c>
      <c r="C30" s="16" t="n">
        <f aca="false">FT_AnnivDays+INT(11/FT_Int2)</f>
        <v>5</v>
      </c>
    </row>
    <row r="31" customFormat="false" ht="15" hidden="false" customHeight="false" outlineLevel="0" collapsed="false">
      <c r="B31" s="22" t="s">
        <v>210</v>
      </c>
      <c r="C31" s="12" t="s">
        <v>211</v>
      </c>
      <c r="F31" s="4" t="s">
        <v>212</v>
      </c>
    </row>
    <row r="32" customFormat="false" ht="15" hidden="false" customHeight="false" outlineLevel="0" collapsed="false">
      <c r="B32" s="22" t="s">
        <v>213</v>
      </c>
      <c r="C32" s="13" t="n">
        <v>43066</v>
      </c>
      <c r="F32" s="4" t="s">
        <v>214</v>
      </c>
    </row>
    <row r="33" customFormat="false" ht="15" hidden="false" customHeight="false" outlineLevel="0" collapsed="false">
      <c r="B33" s="22" t="s">
        <v>215</v>
      </c>
      <c r="C33" s="13" t="n">
        <v>46273</v>
      </c>
      <c r="F33" s="4" t="s">
        <v>216</v>
      </c>
    </row>
    <row r="34" customFormat="false" ht="15" hidden="false" customHeight="false" outlineLevel="0" collapsed="false">
      <c r="B34" s="22" t="s">
        <v>217</v>
      </c>
      <c r="C34" s="12" t="s">
        <v>211</v>
      </c>
      <c r="F34" s="4" t="s">
        <v>218</v>
      </c>
    </row>
    <row r="35" customFormat="false" ht="15" hidden="false" customHeight="false" outlineLevel="0" collapsed="false">
      <c r="B35" s="22" t="s">
        <v>219</v>
      </c>
      <c r="C35" s="12" t="s">
        <v>220</v>
      </c>
      <c r="F35" s="4" t="s">
        <v>221</v>
      </c>
      <c r="G35" s="36" t="n">
        <f aca="false">IF(Apply2026="Yes",PolicyDate,DATE(9999,12,31))</f>
        <v>46273</v>
      </c>
    </row>
    <row r="38" customFormat="false" ht="15" hidden="false" customHeight="true" outlineLevel="0" collapsed="false">
      <c r="B38" s="37" t="s">
        <v>222</v>
      </c>
      <c r="C38" s="37"/>
      <c r="D38" s="37"/>
      <c r="E38" s="37"/>
      <c r="F38" s="37"/>
    </row>
    <row r="39" customFormat="false" ht="15" hidden="false" customHeight="true" outlineLevel="0" collapsed="false">
      <c r="B39" s="38" t="s">
        <v>223</v>
      </c>
      <c r="C39" s="38"/>
      <c r="D39" s="38"/>
      <c r="E39" s="38"/>
      <c r="F39" s="38"/>
    </row>
    <row r="40" customFormat="false" ht="43.5" hidden="false" customHeight="true" outlineLevel="0" collapsed="false">
      <c r="B40" s="38" t="s">
        <v>224</v>
      </c>
      <c r="C40" s="38"/>
      <c r="D40" s="38"/>
      <c r="E40" s="38"/>
      <c r="F40" s="38"/>
    </row>
    <row r="41" customFormat="false" ht="43.5" hidden="false" customHeight="true" outlineLevel="0" collapsed="false">
      <c r="B41" s="38" t="s">
        <v>225</v>
      </c>
      <c r="C41" s="38"/>
      <c r="D41" s="38"/>
      <c r="E41" s="38"/>
      <c r="F41" s="38"/>
    </row>
    <row r="42" customFormat="false" ht="30" hidden="false" customHeight="true" outlineLevel="0" collapsed="false">
      <c r="B42" s="38" t="s">
        <v>226</v>
      </c>
      <c r="C42" s="38"/>
      <c r="D42" s="38"/>
      <c r="E42" s="38"/>
      <c r="F42" s="38"/>
    </row>
    <row r="43" customFormat="false" ht="30" hidden="false" customHeight="true" outlineLevel="0" collapsed="false">
      <c r="B43" s="38" t="s">
        <v>227</v>
      </c>
      <c r="C43" s="38"/>
      <c r="D43" s="38"/>
      <c r="E43" s="38"/>
      <c r="F43" s="38"/>
    </row>
    <row r="44" customFormat="false" ht="30" hidden="false" customHeight="true" outlineLevel="0" collapsed="false">
      <c r="B44" s="38" t="s">
        <v>228</v>
      </c>
      <c r="C44" s="38"/>
      <c r="D44" s="38"/>
      <c r="E44" s="38"/>
      <c r="F44" s="38"/>
    </row>
    <row r="45" customFormat="false" ht="43.5" hidden="false" customHeight="true" outlineLevel="0" collapsed="false">
      <c r="B45" s="38" t="s">
        <v>229</v>
      </c>
      <c r="C45" s="38"/>
      <c r="D45" s="38"/>
      <c r="E45" s="38"/>
      <c r="F45" s="38"/>
    </row>
    <row r="46" customFormat="false" ht="43.5" hidden="false" customHeight="true" outlineLevel="0" collapsed="false">
      <c r="B46" s="38" t="s">
        <v>230</v>
      </c>
      <c r="C46" s="38"/>
      <c r="D46" s="38"/>
      <c r="E46" s="38"/>
      <c r="F46" s="38"/>
    </row>
    <row r="47" customFormat="false" ht="43.5" hidden="false" customHeight="true" outlineLevel="0" collapsed="false">
      <c r="B47" s="38" t="s">
        <v>231</v>
      </c>
      <c r="C47" s="38"/>
      <c r="D47" s="38"/>
      <c r="E47" s="38"/>
      <c r="F47" s="38"/>
    </row>
    <row r="48" customFormat="false" ht="43.5" hidden="false" customHeight="true" outlineLevel="0" collapsed="false">
      <c r="B48" s="38" t="s">
        <v>232</v>
      </c>
      <c r="C48" s="38"/>
      <c r="D48" s="38"/>
      <c r="E48" s="38"/>
      <c r="F48" s="38"/>
    </row>
    <row r="49" customFormat="false" ht="30" hidden="false" customHeight="true" outlineLevel="0" collapsed="false">
      <c r="B49" s="38" t="s">
        <v>233</v>
      </c>
      <c r="C49" s="38"/>
      <c r="D49" s="38"/>
      <c r="E49" s="38"/>
      <c r="F49" s="38"/>
    </row>
    <row r="50" customFormat="false" ht="43.5" hidden="false" customHeight="true" outlineLevel="0" collapsed="false">
      <c r="B50" s="38" t="s">
        <v>234</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235</v>
      </c>
      <c r="C52" s="37"/>
      <c r="D52" s="37"/>
      <c r="E52" s="37"/>
      <c r="F52" s="37"/>
    </row>
    <row r="53" customFormat="false" ht="30" hidden="false" customHeight="true" outlineLevel="0" collapsed="false">
      <c r="B53" s="38" t="s">
        <v>236</v>
      </c>
      <c r="C53" s="38"/>
      <c r="D53" s="38"/>
      <c r="E53" s="38"/>
      <c r="F53" s="38"/>
    </row>
    <row r="54" customFormat="false" ht="15" hidden="false" customHeight="true" outlineLevel="0" collapsed="false">
      <c r="B54" s="38" t="s">
        <v>237</v>
      </c>
      <c r="C54" s="38"/>
      <c r="D54" s="38"/>
      <c r="E54" s="38"/>
      <c r="F54" s="38"/>
    </row>
    <row r="55" customFormat="false" ht="43.5" hidden="false" customHeight="true" outlineLevel="0" collapsed="false">
      <c r="B55" s="38" t="s">
        <v>238</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239</v>
      </c>
      <c r="C57" s="38"/>
      <c r="D57" s="38"/>
      <c r="E57" s="38"/>
      <c r="F57" s="38"/>
    </row>
    <row r="58" customFormat="false" ht="43.5" hidden="false" customHeight="true" outlineLevel="0" collapsed="false">
      <c r="B58" s="38" t="s">
        <v>240</v>
      </c>
      <c r="C58" s="38"/>
      <c r="D58" s="38"/>
      <c r="E58" s="38"/>
      <c r="F58" s="38"/>
    </row>
    <row r="59" customFormat="false" ht="43.5" hidden="false" customHeight="true" outlineLevel="0" collapsed="false">
      <c r="B59" s="38" t="s">
        <v>241</v>
      </c>
      <c r="C59" s="38"/>
      <c r="D59" s="38"/>
      <c r="E59" s="38"/>
      <c r="F59" s="38"/>
    </row>
    <row r="60" customFormat="false" ht="43.5" hidden="false" customHeight="true" outlineLevel="0" collapsed="false">
      <c r="B60" s="37" t="s">
        <v>242</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243</v>
      </c>
    </row>
    <row r="2" customFormat="false" ht="15" hidden="false" customHeight="false" outlineLevel="0" collapsed="false">
      <c r="A2" s="5" t="s">
        <v>244</v>
      </c>
      <c r="B2" s="5" t="s">
        <v>245</v>
      </c>
      <c r="C2" s="5" t="s">
        <v>246</v>
      </c>
      <c r="D2" s="5" t="s">
        <v>247</v>
      </c>
      <c r="E2" s="5" t="s">
        <v>248</v>
      </c>
      <c r="F2" s="5" t="s">
        <v>249</v>
      </c>
      <c r="G2" s="5" t="s">
        <v>250</v>
      </c>
      <c r="H2" s="5" t="s">
        <v>251</v>
      </c>
      <c r="I2" s="5" t="s">
        <v>252</v>
      </c>
      <c r="J2" s="5" t="s">
        <v>253</v>
      </c>
      <c r="K2" s="5" t="s">
        <v>254</v>
      </c>
    </row>
    <row r="3" customFormat="false" ht="15" hidden="false" customHeight="false" outlineLevel="0" collapsed="false">
      <c r="A3" s="0" t="str">
        <f aca="false">IF('HR Tally Check'!B$7="","",'HR Tally Check'!B$7)</f>
        <v/>
      </c>
      <c r="B3" s="0" t="str">
        <f aca="false">IF(A3="","",ISNUMBER(MATCH(A3,Staff!$BQ$5:$BQ$154,0)))</f>
        <v/>
      </c>
      <c r="C3" s="20" t="str">
        <f aca="false">IF(B3&lt;&gt;TRUE(),"",INDEX(Staff!$AK$5:$AK$154,MATCH($A3,Staff!$BQ$5:$BQ$154,0)))</f>
        <v/>
      </c>
      <c r="D3" s="0" t="str">
        <f aca="false">IF(B3&lt;&gt;TRUE(),"",INDEX(Staff!$AL$5:$AL$154,MATCH($A3,Staff!$BQ$5:$BQ$154,0)))</f>
        <v/>
      </c>
      <c r="E3" s="20" t="str">
        <f aca="false">IF(B3&lt;&gt;TRUE(),"",INDEX(Staff!$AN$5:$AN$154,MATCH($A3,Staff!$BQ$5:$BQ$154,0)))</f>
        <v/>
      </c>
      <c r="F3" s="20"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33" t="s">
        <v>255</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256</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257</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IF(A6="","",ISNUMBER(MATCH(A6,Staff!$BQ$5:$BQ$154,0)))</f>
        <v/>
      </c>
      <c r="C6" s="20" t="str">
        <f aca="false">IF(B6&lt;&gt;TRUE(),"",INDEX(Staff!$AK$5:$AK$154,MATCH($A6,Staff!$BQ$5:$BQ$154,0)))</f>
        <v/>
      </c>
      <c r="D6" s="0" t="str">
        <f aca="false">IF(B6&lt;&gt;TRUE(),"",INDEX(Staff!$AL$5:$AL$154,MATCH($A6,Staff!$BQ$5:$BQ$154,0)))</f>
        <v/>
      </c>
      <c r="E6" s="20" t="str">
        <f aca="false">IF(B6&lt;&gt;TRUE(),"",INDEX(Staff!$AN$5:$AN$154,MATCH($A6,Staff!$BQ$5:$BQ$154,0)))</f>
        <v/>
      </c>
      <c r="F6" s="20" t="str">
        <f aca="false">IF(B6&lt;&gt;TRUE(),"",INDEX(Staff!$AO$5:$AO$154,MATCH($A6,Staff!$BQ$5:$BQ$154,0)))</f>
        <v/>
      </c>
      <c r="G6" s="0" t="str">
        <f aca="false">IF(B6&lt;&gt;TRUE(),"",INDEX(Staff!$AS$5:$AS$154,MATCH($A6,Staff!$BQ$5:$BQ$154,0)))</f>
        <v/>
      </c>
      <c r="H6" s="0" t="str">
        <f aca="false">IF(B6&lt;&gt;TRUE(),"",INDEX(Staff!$AT$5:$AT$154,MATCH($A6,Staff!$BQ$5:$BQ$154,0)))</f>
        <v/>
      </c>
      <c r="I6" s="0" t="str">
        <f aca="false">IF(B6&lt;&gt;TRUE(),"",INDEX(Staff!$AU$5:$AU$154,MATCH($A6,Staff!$BQ$5:$BQ$154,0)))</f>
        <v/>
      </c>
      <c r="J6" s="0" t="str">
        <f aca="false">IF(B6&lt;&gt;TRUE(),"",INDEX(Staff!$AV$5:$AV$154,MATCH($A6,Staff!$BQ$5:$BQ$154,0)))</f>
        <v/>
      </c>
      <c r="K6" s="33" t="s">
        <v>255</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256</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257</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IF(A9="","",ISNUMBER(MATCH(A9,Staff!$BQ$5:$BQ$154,0)))</f>
        <v/>
      </c>
      <c r="C9" s="20" t="str">
        <f aca="false">IF(B9&lt;&gt;TRUE(),"",INDEX(Staff!$AK$5:$AK$154,MATCH($A9,Staff!$BQ$5:$BQ$154,0)))</f>
        <v/>
      </c>
      <c r="D9" s="0" t="str">
        <f aca="false">IF(B9&lt;&gt;TRUE(),"",INDEX(Staff!$AL$5:$AL$154,MATCH($A9,Staff!$BQ$5:$BQ$154,0)))</f>
        <v/>
      </c>
      <c r="E9" s="20" t="str">
        <f aca="false">IF(B9&lt;&gt;TRUE(),"",INDEX(Staff!$AN$5:$AN$154,MATCH($A9,Staff!$BQ$5:$BQ$154,0)))</f>
        <v/>
      </c>
      <c r="F9" s="20" t="str">
        <f aca="false">IF(B9&lt;&gt;TRUE(),"",INDEX(Staff!$AO$5:$AO$154,MATCH($A9,Staff!$BQ$5:$BQ$154,0)))</f>
        <v/>
      </c>
      <c r="G9" s="0" t="str">
        <f aca="false">IF(B9&lt;&gt;TRUE(),"",INDEX(Staff!$AS$5:$AS$154,MATCH($A9,Staff!$BQ$5:$BQ$154,0)))</f>
        <v/>
      </c>
      <c r="H9" s="0" t="str">
        <f aca="false">IF(B9&lt;&gt;TRUE(),"",INDEX(Staff!$AT$5:$AT$154,MATCH($A9,Staff!$BQ$5:$BQ$154,0)))</f>
        <v/>
      </c>
      <c r="I9" s="0" t="str">
        <f aca="false">IF(B9&lt;&gt;TRUE(),"",INDEX(Staff!$AU$5:$AU$154,MATCH($A9,Staff!$BQ$5:$BQ$154,0)))</f>
        <v/>
      </c>
      <c r="J9" s="0" t="str">
        <f aca="false">IF(B9&lt;&gt;TRUE(),"",INDEX(Staff!$AV$5:$AV$154,MATCH($A9,Staff!$BQ$5:$BQ$154,0)))</f>
        <v/>
      </c>
      <c r="K9" s="33" t="s">
        <v>255</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256</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257</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IF(A12="","",ISNUMBER(MATCH(A12,Staff!$BQ$5:$BQ$154,0)))</f>
        <v/>
      </c>
      <c r="C12" s="20" t="str">
        <f aca="false">IF(B12&lt;&gt;TRUE(),"",INDEX(Staff!$AK$5:$AK$154,MATCH($A12,Staff!$BQ$5:$BQ$154,0)))</f>
        <v/>
      </c>
      <c r="D12" s="0" t="str">
        <f aca="false">IF(B12&lt;&gt;TRUE(),"",INDEX(Staff!$AL$5:$AL$154,MATCH($A12,Staff!$BQ$5:$BQ$154,0)))</f>
        <v/>
      </c>
      <c r="E12" s="20" t="str">
        <f aca="false">IF(B12&lt;&gt;TRUE(),"",INDEX(Staff!$AN$5:$AN$154,MATCH($A12,Staff!$BQ$5:$BQ$154,0)))</f>
        <v/>
      </c>
      <c r="F12" s="20" t="str">
        <f aca="false">IF(B12&lt;&gt;TRUE(),"",INDEX(Staff!$AO$5:$AO$154,MATCH($A12,Staff!$BQ$5:$BQ$154,0)))</f>
        <v/>
      </c>
      <c r="G12" s="0" t="str">
        <f aca="false">IF(B12&lt;&gt;TRUE(),"",INDEX(Staff!$AS$5:$AS$154,MATCH($A12,Staff!$BQ$5:$BQ$154,0)))</f>
        <v/>
      </c>
      <c r="H12" s="0" t="str">
        <f aca="false">IF(B12&lt;&gt;TRUE(),"",INDEX(Staff!$AT$5:$AT$154,MATCH($A12,Staff!$BQ$5:$BQ$154,0)))</f>
        <v/>
      </c>
      <c r="I12" s="0" t="str">
        <f aca="false">IF(B12&lt;&gt;TRUE(),"",INDEX(Staff!$AU$5:$AU$154,MATCH($A12,Staff!$BQ$5:$BQ$154,0)))</f>
        <v/>
      </c>
      <c r="J12" s="0" t="str">
        <f aca="false">IF(B12&lt;&gt;TRUE(),"",INDEX(Staff!$AV$5:$AV$154,MATCH($A12,Staff!$BQ$5:$BQ$154,0)))</f>
        <v/>
      </c>
      <c r="K12" s="33" t="s">
        <v>255</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256</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257</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IF(A15="","",ISNUMBER(MATCH(A15,Staff!$BQ$5:$BQ$154,0)))</f>
        <v/>
      </c>
      <c r="C15" s="20" t="str">
        <f aca="false">IF(B15&lt;&gt;TRUE(),"",INDEX(Staff!$AK$5:$AK$154,MATCH($A15,Staff!$BQ$5:$BQ$154,0)))</f>
        <v/>
      </c>
      <c r="D15" s="0" t="str">
        <f aca="false">IF(B15&lt;&gt;TRUE(),"",INDEX(Staff!$AL$5:$AL$154,MATCH($A15,Staff!$BQ$5:$BQ$154,0)))</f>
        <v/>
      </c>
      <c r="E15" s="20" t="str">
        <f aca="false">IF(B15&lt;&gt;TRUE(),"",INDEX(Staff!$AN$5:$AN$154,MATCH($A15,Staff!$BQ$5:$BQ$154,0)))</f>
        <v/>
      </c>
      <c r="F15" s="20" t="str">
        <f aca="false">IF(B15&lt;&gt;TRUE(),"",INDEX(Staff!$AO$5:$AO$154,MATCH($A15,Staff!$BQ$5:$BQ$154,0)))</f>
        <v/>
      </c>
      <c r="G15" s="0" t="str">
        <f aca="false">IF(B15&lt;&gt;TRUE(),"",INDEX(Staff!$AS$5:$AS$154,MATCH($A15,Staff!$BQ$5:$BQ$154,0)))</f>
        <v/>
      </c>
      <c r="H15" s="0" t="str">
        <f aca="false">IF(B15&lt;&gt;TRUE(),"",INDEX(Staff!$AT$5:$AT$154,MATCH($A15,Staff!$BQ$5:$BQ$154,0)))</f>
        <v/>
      </c>
      <c r="I15" s="0" t="str">
        <f aca="false">IF(B15&lt;&gt;TRUE(),"",INDEX(Staff!$AU$5:$AU$154,MATCH($A15,Staff!$BQ$5:$BQ$154,0)))</f>
        <v/>
      </c>
      <c r="J15" s="0" t="str">
        <f aca="false">IF(B15&lt;&gt;TRUE(),"",INDEX(Staff!$AV$5:$AV$154,MATCH($A15,Staff!$BQ$5:$BQ$154,0)))</f>
        <v/>
      </c>
      <c r="K15" s="33" t="s">
        <v>255</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256</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257</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IF(A18="","",ISNUMBER(MATCH(A18,Staff!$BQ$5:$BQ$154,0)))</f>
        <v/>
      </c>
      <c r="C18" s="20" t="str">
        <f aca="false">IF(B18&lt;&gt;TRUE(),"",INDEX(Staff!$AK$5:$AK$154,MATCH($A18,Staff!$BQ$5:$BQ$154,0)))</f>
        <v/>
      </c>
      <c r="D18" s="0" t="str">
        <f aca="false">IF(B18&lt;&gt;TRUE(),"",INDEX(Staff!$AL$5:$AL$154,MATCH($A18,Staff!$BQ$5:$BQ$154,0)))</f>
        <v/>
      </c>
      <c r="E18" s="20" t="str">
        <f aca="false">IF(B18&lt;&gt;TRUE(),"",INDEX(Staff!$AN$5:$AN$154,MATCH($A18,Staff!$BQ$5:$BQ$154,0)))</f>
        <v/>
      </c>
      <c r="F18" s="20" t="str">
        <f aca="false">IF(B18&lt;&gt;TRUE(),"",INDEX(Staff!$AO$5:$AO$154,MATCH($A18,Staff!$BQ$5:$BQ$154,0)))</f>
        <v/>
      </c>
      <c r="G18" s="0" t="str">
        <f aca="false">IF(B18&lt;&gt;TRUE(),"",INDEX(Staff!$AS$5:$AS$154,MATCH($A18,Staff!$BQ$5:$BQ$154,0)))</f>
        <v/>
      </c>
      <c r="H18" s="0" t="str">
        <f aca="false">IF(B18&lt;&gt;TRUE(),"",INDEX(Staff!$AT$5:$AT$154,MATCH($A18,Staff!$BQ$5:$BQ$154,0)))</f>
        <v/>
      </c>
      <c r="I18" s="0" t="str">
        <f aca="false">IF(B18&lt;&gt;TRUE(),"",INDEX(Staff!$AU$5:$AU$154,MATCH($A18,Staff!$BQ$5:$BQ$154,0)))</f>
        <v/>
      </c>
      <c r="J18" s="0" t="str">
        <f aca="false">IF(B18&lt;&gt;TRUE(),"",INDEX(Staff!$AV$5:$AV$154,MATCH($A18,Staff!$BQ$5:$BQ$154,0)))</f>
        <v/>
      </c>
      <c r="K18" s="33" t="s">
        <v>255</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256</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257</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IF(A21="","",ISNUMBER(MATCH(A21,Staff!$BQ$5:$BQ$154,0)))</f>
        <v/>
      </c>
      <c r="C21" s="20" t="str">
        <f aca="false">IF(B21&lt;&gt;TRUE(),"",INDEX(Staff!$AK$5:$AK$154,MATCH($A21,Staff!$BQ$5:$BQ$154,0)))</f>
        <v/>
      </c>
      <c r="D21" s="0" t="str">
        <f aca="false">IF(B21&lt;&gt;TRUE(),"",INDEX(Staff!$AL$5:$AL$154,MATCH($A21,Staff!$BQ$5:$BQ$154,0)))</f>
        <v/>
      </c>
      <c r="E21" s="20" t="str">
        <f aca="false">IF(B21&lt;&gt;TRUE(),"",INDEX(Staff!$AN$5:$AN$154,MATCH($A21,Staff!$BQ$5:$BQ$154,0)))</f>
        <v/>
      </c>
      <c r="F21" s="20" t="str">
        <f aca="false">IF(B21&lt;&gt;TRUE(),"",INDEX(Staff!$AO$5:$AO$154,MATCH($A21,Staff!$BQ$5:$BQ$154,0)))</f>
        <v/>
      </c>
      <c r="G21" s="0" t="str">
        <f aca="false">IF(B21&lt;&gt;TRUE(),"",INDEX(Staff!$AS$5:$AS$154,MATCH($A21,Staff!$BQ$5:$BQ$154,0)))</f>
        <v/>
      </c>
      <c r="H21" s="0" t="str">
        <f aca="false">IF(B21&lt;&gt;TRUE(),"",INDEX(Staff!$AT$5:$AT$154,MATCH($A21,Staff!$BQ$5:$BQ$154,0)))</f>
        <v/>
      </c>
      <c r="I21" s="0" t="str">
        <f aca="false">IF(B21&lt;&gt;TRUE(),"",INDEX(Staff!$AU$5:$AU$154,MATCH($A21,Staff!$BQ$5:$BQ$154,0)))</f>
        <v/>
      </c>
      <c r="J21" s="0" t="str">
        <f aca="false">IF(B21&lt;&gt;TRUE(),"",INDEX(Staff!$AV$5:$AV$154,MATCH($A21,Staff!$BQ$5:$BQ$154,0)))</f>
        <v/>
      </c>
      <c r="K21" s="33" t="s">
        <v>255</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256</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257</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IF(A24="","",ISNUMBER(MATCH(A24,Staff!$BQ$5:$BQ$154,0)))</f>
        <v/>
      </c>
      <c r="C24" s="20" t="str">
        <f aca="false">IF(B24&lt;&gt;TRUE(),"",INDEX(Staff!$AK$5:$AK$154,MATCH($A24,Staff!$BQ$5:$BQ$154,0)))</f>
        <v/>
      </c>
      <c r="D24" s="0" t="str">
        <f aca="false">IF(B24&lt;&gt;TRUE(),"",INDEX(Staff!$AL$5:$AL$154,MATCH($A24,Staff!$BQ$5:$BQ$154,0)))</f>
        <v/>
      </c>
      <c r="E24" s="20" t="str">
        <f aca="false">IF(B24&lt;&gt;TRUE(),"",INDEX(Staff!$AN$5:$AN$154,MATCH($A24,Staff!$BQ$5:$BQ$154,0)))</f>
        <v/>
      </c>
      <c r="F24" s="20"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33" t="s">
        <v>255</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256</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257</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IF(A27="","",ISNUMBER(MATCH(A27,Staff!$BQ$5:$BQ$154,0)))</f>
        <v/>
      </c>
      <c r="C27" s="20" t="str">
        <f aca="false">IF(B27&lt;&gt;TRUE(),"",INDEX(Staff!$AK$5:$AK$154,MATCH($A27,Staff!$BQ$5:$BQ$154,0)))</f>
        <v/>
      </c>
      <c r="D27" s="0" t="str">
        <f aca="false">IF(B27&lt;&gt;TRUE(),"",INDEX(Staff!$AL$5:$AL$154,MATCH($A27,Staff!$BQ$5:$BQ$154,0)))</f>
        <v/>
      </c>
      <c r="E27" s="20" t="str">
        <f aca="false">IF(B27&lt;&gt;TRUE(),"",INDEX(Staff!$AN$5:$AN$154,MATCH($A27,Staff!$BQ$5:$BQ$154,0)))</f>
        <v/>
      </c>
      <c r="F27" s="20"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33" t="s">
        <v>255</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256</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257</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IF(A30="","",ISNUMBER(MATCH(A30,Staff!$BQ$5:$BQ$154,0)))</f>
        <v/>
      </c>
      <c r="C30" s="20" t="str">
        <f aca="false">IF(B30&lt;&gt;TRUE(),"",INDEX(Staff!$AK$5:$AK$154,MATCH($A30,Staff!$BQ$5:$BQ$154,0)))</f>
        <v/>
      </c>
      <c r="D30" s="0" t="str">
        <f aca="false">IF(B30&lt;&gt;TRUE(),"",INDEX(Staff!$AL$5:$AL$154,MATCH($A30,Staff!$BQ$5:$BQ$154,0)))</f>
        <v/>
      </c>
      <c r="E30" s="20" t="str">
        <f aca="false">IF(B30&lt;&gt;TRUE(),"",INDEX(Staff!$AN$5:$AN$154,MATCH($A30,Staff!$BQ$5:$BQ$154,0)))</f>
        <v/>
      </c>
      <c r="F30" s="20" t="str">
        <f aca="false">IF(B30&lt;&gt;TRUE(),"",INDEX(Staff!$AO$5:$AO$154,MATCH($A30,Staff!$BQ$5:$BQ$154,0)))</f>
        <v/>
      </c>
      <c r="G30" s="0" t="str">
        <f aca="false">IF(B30&lt;&gt;TRUE(),"",INDEX(Staff!$AS$5:$AS$154,MATCH($A30,Staff!$BQ$5:$BQ$154,0)))</f>
        <v/>
      </c>
      <c r="H30" s="0" t="str">
        <f aca="false">IF(B30&lt;&gt;TRUE(),"",INDEX(Staff!$AT$5:$AT$154,MATCH($A30,Staff!$BQ$5:$BQ$154,0)))</f>
        <v/>
      </c>
      <c r="I30" s="0" t="str">
        <f aca="false">IF(B30&lt;&gt;TRUE(),"",INDEX(Staff!$AU$5:$AU$154,MATCH($A30,Staff!$BQ$5:$BQ$154,0)))</f>
        <v/>
      </c>
      <c r="J30" s="0" t="str">
        <f aca="false">IF(B30&lt;&gt;TRUE(),"",INDEX(Staff!$AV$5:$AV$154,MATCH($A30,Staff!$BQ$5:$BQ$154,0)))</f>
        <v/>
      </c>
      <c r="K30" s="33" t="s">
        <v>255</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256</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257</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IF(A33="","",ISNUMBER(MATCH(A33,Staff!$BQ$5:$BQ$154,0)))</f>
        <v/>
      </c>
      <c r="C33" s="20" t="str">
        <f aca="false">IF(B33&lt;&gt;TRUE(),"",INDEX(Staff!$AK$5:$AK$154,MATCH($A33,Staff!$BQ$5:$BQ$154,0)))</f>
        <v/>
      </c>
      <c r="D33" s="0" t="str">
        <f aca="false">IF(B33&lt;&gt;TRUE(),"",INDEX(Staff!$AL$5:$AL$154,MATCH($A33,Staff!$BQ$5:$BQ$154,0)))</f>
        <v/>
      </c>
      <c r="E33" s="20" t="str">
        <f aca="false">IF(B33&lt;&gt;TRUE(),"",INDEX(Staff!$AN$5:$AN$154,MATCH($A33,Staff!$BQ$5:$BQ$154,0)))</f>
        <v/>
      </c>
      <c r="F33" s="20" t="str">
        <f aca="false">IF(B33&lt;&gt;TRUE(),"",INDEX(Staff!$AO$5:$AO$154,MATCH($A33,Staff!$BQ$5:$BQ$154,0)))</f>
        <v/>
      </c>
      <c r="G33" s="0" t="str">
        <f aca="false">IF(B33&lt;&gt;TRUE(),"",INDEX(Staff!$AS$5:$AS$154,MATCH($A33,Staff!$BQ$5:$BQ$154,0)))</f>
        <v/>
      </c>
      <c r="H33" s="0" t="str">
        <f aca="false">IF(B33&lt;&gt;TRUE(),"",INDEX(Staff!$AT$5:$AT$154,MATCH($A33,Staff!$BQ$5:$BQ$154,0)))</f>
        <v/>
      </c>
      <c r="I33" s="0" t="str">
        <f aca="false">IF(B33&lt;&gt;TRUE(),"",INDEX(Staff!$AU$5:$AU$154,MATCH($A33,Staff!$BQ$5:$BQ$154,0)))</f>
        <v/>
      </c>
      <c r="J33" s="0" t="str">
        <f aca="false">IF(B33&lt;&gt;TRUE(),"",INDEX(Staff!$AV$5:$AV$154,MATCH($A33,Staff!$BQ$5:$BQ$154,0)))</f>
        <v/>
      </c>
      <c r="K33" s="33" t="s">
        <v>255</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256</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257</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IF(A36="","",ISNUMBER(MATCH(A36,Staff!$BQ$5:$BQ$154,0)))</f>
        <v/>
      </c>
      <c r="C36" s="20" t="str">
        <f aca="false">IF(B36&lt;&gt;TRUE(),"",INDEX(Staff!$AK$5:$AK$154,MATCH($A36,Staff!$BQ$5:$BQ$154,0)))</f>
        <v/>
      </c>
      <c r="D36" s="0" t="str">
        <f aca="false">IF(B36&lt;&gt;TRUE(),"",INDEX(Staff!$AL$5:$AL$154,MATCH($A36,Staff!$BQ$5:$BQ$154,0)))</f>
        <v/>
      </c>
      <c r="E36" s="20" t="str">
        <f aca="false">IF(B36&lt;&gt;TRUE(),"",INDEX(Staff!$AN$5:$AN$154,MATCH($A36,Staff!$BQ$5:$BQ$154,0)))</f>
        <v/>
      </c>
      <c r="F36" s="20" t="str">
        <f aca="false">IF(B36&lt;&gt;TRUE(),"",INDEX(Staff!$AO$5:$AO$154,MATCH($A36,Staff!$BQ$5:$BQ$154,0)))</f>
        <v/>
      </c>
      <c r="G36" s="0" t="str">
        <f aca="false">IF(B36&lt;&gt;TRUE(),"",INDEX(Staff!$AS$5:$AS$154,MATCH($A36,Staff!$BQ$5:$BQ$154,0)))</f>
        <v/>
      </c>
      <c r="H36" s="0" t="str">
        <f aca="false">IF(B36&lt;&gt;TRUE(),"",INDEX(Staff!$AT$5:$AT$154,MATCH($A36,Staff!$BQ$5:$BQ$154,0)))</f>
        <v/>
      </c>
      <c r="I36" s="0" t="str">
        <f aca="false">IF(B36&lt;&gt;TRUE(),"",INDEX(Staff!$AU$5:$AU$154,MATCH($A36,Staff!$BQ$5:$BQ$154,0)))</f>
        <v/>
      </c>
      <c r="J36" s="0" t="str">
        <f aca="false">IF(B36&lt;&gt;TRUE(),"",INDEX(Staff!$AV$5:$AV$154,MATCH($A36,Staff!$BQ$5:$BQ$154,0)))</f>
        <v/>
      </c>
      <c r="K36" s="33" t="s">
        <v>255</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256</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257</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IF(A39="","",ISNUMBER(MATCH(A39,Staff!$BQ$5:$BQ$154,0)))</f>
        <v/>
      </c>
      <c r="C39" s="20" t="str">
        <f aca="false">IF(B39&lt;&gt;TRUE(),"",INDEX(Staff!$AK$5:$AK$154,MATCH($A39,Staff!$BQ$5:$BQ$154,0)))</f>
        <v/>
      </c>
      <c r="D39" s="0" t="str">
        <f aca="false">IF(B39&lt;&gt;TRUE(),"",INDEX(Staff!$AL$5:$AL$154,MATCH($A39,Staff!$BQ$5:$BQ$154,0)))</f>
        <v/>
      </c>
      <c r="E39" s="20" t="str">
        <f aca="false">IF(B39&lt;&gt;TRUE(),"",INDEX(Staff!$AN$5:$AN$154,MATCH($A39,Staff!$BQ$5:$BQ$154,0)))</f>
        <v/>
      </c>
      <c r="F39" s="20" t="str">
        <f aca="false">IF(B39&lt;&gt;TRUE(),"",INDEX(Staff!$AO$5:$AO$154,MATCH($A39,Staff!$BQ$5:$BQ$154,0)))</f>
        <v/>
      </c>
      <c r="G39" s="0" t="str">
        <f aca="false">IF(B39&lt;&gt;TRUE(),"",INDEX(Staff!$AS$5:$AS$154,MATCH($A39,Staff!$BQ$5:$BQ$154,0)))</f>
        <v/>
      </c>
      <c r="H39" s="0" t="str">
        <f aca="false">IF(B39&lt;&gt;TRUE(),"",INDEX(Staff!$AT$5:$AT$154,MATCH($A39,Staff!$BQ$5:$BQ$154,0)))</f>
        <v/>
      </c>
      <c r="I39" s="0" t="str">
        <f aca="false">IF(B39&lt;&gt;TRUE(),"",INDEX(Staff!$AU$5:$AU$154,MATCH($A39,Staff!$BQ$5:$BQ$154,0)))</f>
        <v/>
      </c>
      <c r="J39" s="0" t="str">
        <f aca="false">IF(B39&lt;&gt;TRUE(),"",INDEX(Staff!$AV$5:$AV$154,MATCH($A39,Staff!$BQ$5:$BQ$154,0)))</f>
        <v/>
      </c>
      <c r="K39" s="33" t="s">
        <v>255</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256</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257</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IF(A42="","",ISNUMBER(MATCH(A42,Staff!$BQ$5:$BQ$154,0)))</f>
        <v/>
      </c>
      <c r="C42" s="20" t="str">
        <f aca="false">IF(B42&lt;&gt;TRUE(),"",INDEX(Staff!$AK$5:$AK$154,MATCH($A42,Staff!$BQ$5:$BQ$154,0)))</f>
        <v/>
      </c>
      <c r="D42" s="0" t="str">
        <f aca="false">IF(B42&lt;&gt;TRUE(),"",INDEX(Staff!$AL$5:$AL$154,MATCH($A42,Staff!$BQ$5:$BQ$154,0)))</f>
        <v/>
      </c>
      <c r="E42" s="20" t="str">
        <f aca="false">IF(B42&lt;&gt;TRUE(),"",INDEX(Staff!$AN$5:$AN$154,MATCH($A42,Staff!$BQ$5:$BQ$154,0)))</f>
        <v/>
      </c>
      <c r="F42" s="20" t="str">
        <f aca="false">IF(B42&lt;&gt;TRUE(),"",INDEX(Staff!$AO$5:$AO$154,MATCH($A42,Staff!$BQ$5:$BQ$154,0)))</f>
        <v/>
      </c>
      <c r="G42" s="0" t="str">
        <f aca="false">IF(B42&lt;&gt;TRUE(),"",INDEX(Staff!$AS$5:$AS$154,MATCH($A42,Staff!$BQ$5:$BQ$154,0)))</f>
        <v/>
      </c>
      <c r="H42" s="0" t="str">
        <f aca="false">IF(B42&lt;&gt;TRUE(),"",INDEX(Staff!$AT$5:$AT$154,MATCH($A42,Staff!$BQ$5:$BQ$154,0)))</f>
        <v/>
      </c>
      <c r="I42" s="0" t="str">
        <f aca="false">IF(B42&lt;&gt;TRUE(),"",INDEX(Staff!$AU$5:$AU$154,MATCH($A42,Staff!$BQ$5:$BQ$154,0)))</f>
        <v/>
      </c>
      <c r="J42" s="0" t="str">
        <f aca="false">IF(B42&lt;&gt;TRUE(),"",INDEX(Staff!$AV$5:$AV$154,MATCH($A42,Staff!$BQ$5:$BQ$154,0)))</f>
        <v/>
      </c>
      <c r="K42" s="33" t="s">
        <v>255</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256</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257</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20" t="str">
        <f aca="false">IF(B45&lt;&gt;TRUE(),"",INDEX(Staff!$AK$5:$AK$154,MATCH($A45,Staff!$BQ$5:$BQ$154,0)))</f>
        <v/>
      </c>
      <c r="D45" s="0" t="str">
        <f aca="false">IF(B45&lt;&gt;TRUE(),"",INDEX(Staff!$AL$5:$AL$154,MATCH($A45,Staff!$BQ$5:$BQ$154,0)))</f>
        <v/>
      </c>
      <c r="E45" s="20" t="str">
        <f aca="false">IF(B45&lt;&gt;TRUE(),"",INDEX(Staff!$AN$5:$AN$154,MATCH($A45,Staff!$BQ$5:$BQ$154,0)))</f>
        <v/>
      </c>
      <c r="F45" s="20"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33" t="s">
        <v>255</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256</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257</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20" t="str">
        <f aca="false">IF(B48&lt;&gt;TRUE(),"",INDEX(Staff!$AK$5:$AK$154,MATCH($A48,Staff!$BQ$5:$BQ$154,0)))</f>
        <v/>
      </c>
      <c r="D48" s="0" t="str">
        <f aca="false">IF(B48&lt;&gt;TRUE(),"",INDEX(Staff!$AL$5:$AL$154,MATCH($A48,Staff!$BQ$5:$BQ$154,0)))</f>
        <v/>
      </c>
      <c r="E48" s="20" t="str">
        <f aca="false">IF(B48&lt;&gt;TRUE(),"",INDEX(Staff!$AN$5:$AN$154,MATCH($A48,Staff!$BQ$5:$BQ$154,0)))</f>
        <v/>
      </c>
      <c r="F48" s="20"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33" t="s">
        <v>255</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256</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257</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20" t="str">
        <f aca="false">IF(B51&lt;&gt;TRUE(),"",INDEX(Staff!$AK$5:$AK$154,MATCH($A51,Staff!$BQ$5:$BQ$154,0)))</f>
        <v/>
      </c>
      <c r="D51" s="0" t="str">
        <f aca="false">IF(B51&lt;&gt;TRUE(),"",INDEX(Staff!$AL$5:$AL$154,MATCH($A51,Staff!$BQ$5:$BQ$154,0)))</f>
        <v/>
      </c>
      <c r="E51" s="20" t="str">
        <f aca="false">IF(B51&lt;&gt;TRUE(),"",INDEX(Staff!$AN$5:$AN$154,MATCH($A51,Staff!$BQ$5:$BQ$154,0)))</f>
        <v/>
      </c>
      <c r="F51" s="20"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33" t="s">
        <v>255</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256</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257</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20" t="str">
        <f aca="false">IF(B54&lt;&gt;TRUE(),"",INDEX(Staff!$AK$5:$AK$154,MATCH($A54,Staff!$BQ$5:$BQ$154,0)))</f>
        <v/>
      </c>
      <c r="D54" s="0" t="str">
        <f aca="false">IF(B54&lt;&gt;TRUE(),"",INDEX(Staff!$AL$5:$AL$154,MATCH($A54,Staff!$BQ$5:$BQ$154,0)))</f>
        <v/>
      </c>
      <c r="E54" s="20" t="str">
        <f aca="false">IF(B54&lt;&gt;TRUE(),"",INDEX(Staff!$AN$5:$AN$154,MATCH($A54,Staff!$BQ$5:$BQ$154,0)))</f>
        <v/>
      </c>
      <c r="F54" s="20"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33" t="s">
        <v>255</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256</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257</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20" t="str">
        <f aca="false">IF(B57&lt;&gt;TRUE(),"",INDEX(Staff!$AK$5:$AK$154,MATCH($A57,Staff!$BQ$5:$BQ$154,0)))</f>
        <v/>
      </c>
      <c r="D57" s="0" t="str">
        <f aca="false">IF(B57&lt;&gt;TRUE(),"",INDEX(Staff!$AL$5:$AL$154,MATCH($A57,Staff!$BQ$5:$BQ$154,0)))</f>
        <v/>
      </c>
      <c r="E57" s="20" t="str">
        <f aca="false">IF(B57&lt;&gt;TRUE(),"",INDEX(Staff!$AN$5:$AN$154,MATCH($A57,Staff!$BQ$5:$BQ$154,0)))</f>
        <v/>
      </c>
      <c r="F57" s="20"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33" t="s">
        <v>255</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256</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257</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20" t="str">
        <f aca="false">IF(B60&lt;&gt;TRUE(),"",INDEX(Staff!$AK$5:$AK$154,MATCH($A60,Staff!$BQ$5:$BQ$154,0)))</f>
        <v/>
      </c>
      <c r="D60" s="0" t="str">
        <f aca="false">IF(B60&lt;&gt;TRUE(),"",INDEX(Staff!$AL$5:$AL$154,MATCH($A60,Staff!$BQ$5:$BQ$154,0)))</f>
        <v/>
      </c>
      <c r="E60" s="20" t="str">
        <f aca="false">IF(B60&lt;&gt;TRUE(),"",INDEX(Staff!$AN$5:$AN$154,MATCH($A60,Staff!$BQ$5:$BQ$154,0)))</f>
        <v/>
      </c>
      <c r="F60" s="20"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33" t="s">
        <v>255</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256</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257</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2026-10-09T03:48:43Z</dcterms:created>
  <dc:creator>openpyxl</dc:creator>
  <dc:description/>
  <dc:language>en-US</dc:language>
  <cp:lastModifiedBy/>
  <dcterms:modified xsi:type="dcterms:W3CDTF">2026-10-09T03:48:45Z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